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pivotTables/pivotTable1.xml" ContentType="application/vnd.openxmlformats-officedocument.spreadsheetml.pivotTable+xml"/>
  <Override PartName="/xl/tables/table1.xml" ContentType="application/vnd.openxmlformats-officedocument.spreadsheetml.table+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hidePivotFieldList="1" defaultThemeVersion="124226"/>
  <mc:AlternateContent xmlns:mc="http://schemas.openxmlformats.org/markup-compatibility/2006">
    <mc:Choice Requires="x15">
      <x15ac:absPath xmlns:x15ac="http://schemas.microsoft.com/office/spreadsheetml/2010/11/ac" url="C:\Users\palir\OneDrive\Escritorio\Riesgos Revisados y ajustados\"/>
    </mc:Choice>
  </mc:AlternateContent>
  <bookViews>
    <workbookView xWindow="0" yWindow="0" windowWidth="23040" windowHeight="8616" tabRatio="933" firstSheet="3" activeTab="3"/>
  </bookViews>
  <sheets>
    <sheet name="Intructivo" sheetId="20" r:id="rId1"/>
    <sheet name="Revisión DOFA" sheetId="21" state="hidden" r:id="rId2"/>
    <sheet name="Listas" sheetId="16" state="hidden" r:id="rId3"/>
    <sheet name="Riesgos de Gestión" sheetId="1" r:id="rId4"/>
    <sheet name="Matriz Calor Inherente" sheetId="18" r:id="rId5"/>
    <sheet name="Matriz Calor Residual" sheetId="19" r:id="rId6"/>
    <sheet name="Riesgos de Corrupción" sheetId="31" r:id="rId7"/>
    <sheet name="Impacto Corrupción " sheetId="22" r:id="rId8"/>
    <sheet name="Riesgos de Seguridad" sheetId="32" r:id="rId9"/>
    <sheet name="Tabla probabilidad" sheetId="12" r:id="rId10"/>
    <sheet name="Tabla Impacto" sheetId="13" r:id="rId11"/>
    <sheet name="Tipo de riesgos" sheetId="23" r:id="rId12"/>
    <sheet name="Amenazas" sheetId="28" r:id="rId13"/>
    <sheet name="Ejemplos de riesgos" sheetId="26" r:id="rId14"/>
    <sheet name="Tabla Valoración controles" sheetId="15" r:id="rId15"/>
    <sheet name="Hoja1" sheetId="11" state="hidden" r:id="rId16"/>
  </sheets>
  <externalReferences>
    <externalReference r:id="rId17"/>
    <externalReference r:id="rId18"/>
  </externalReferences>
  <definedNames>
    <definedName name="_xlnm.Print_Area" localSheetId="7">'Impacto Corrupción '!$A$1:$G$26</definedName>
    <definedName name="_xlnm.Print_Area" localSheetId="6">'Riesgos de Corrupción'!$A$1:$AR$66</definedName>
    <definedName name="_xlnm.Print_Area" localSheetId="3">'Riesgos de Gestión'!$A$1:$AR$76</definedName>
    <definedName name="_xlnm.Print_Area" localSheetId="8">'Riesgos de Seguridad'!$A$1:$AV$24</definedName>
    <definedName name="clasificaciónriesgos">#REF!</definedName>
    <definedName name="códigos">#REF!</definedName>
    <definedName name="Direccionamiento_Estratégico">#REF!</definedName>
    <definedName name="económicos">#REF!</definedName>
    <definedName name="externo">#REF!</definedName>
    <definedName name="externos2">#REF!</definedName>
    <definedName name="factores">#REF!</definedName>
    <definedName name="impacto" localSheetId="7">#REF!</definedName>
    <definedName name="impactoco">#REF!</definedName>
    <definedName name="infraestructura">#REF!</definedName>
    <definedName name="interno">#REF!</definedName>
    <definedName name="macroprocesos">#REF!</definedName>
    <definedName name="medio_ambientales">#REF!</definedName>
    <definedName name="opciondelriesgo" localSheetId="7">[1]FORMULAS!$K$4:$K$7</definedName>
    <definedName name="opciondelriesgo">[2]FORMULAS!$K$4:$K$7</definedName>
    <definedName name="personal">#REF!</definedName>
    <definedName name="políticos">#REF!</definedName>
    <definedName name="probabilidad" localSheetId="7">#REF!</definedName>
    <definedName name="probabilidad">[2]FORMULAS!$G$4:$G$8</definedName>
    <definedName name="proceso">#REF!</definedName>
    <definedName name="procesos" localSheetId="7">#REF!</definedName>
    <definedName name="procesos">[2]FORMULAS!$B$4:$B$21</definedName>
    <definedName name="sociales">#REF!</definedName>
    <definedName name="tecnología">#REF!</definedName>
    <definedName name="tecnológicos">#REF!</definedName>
    <definedName name="tipo_de_amenaza" localSheetId="7">[1]FORMULAS!$E$4:$E$11</definedName>
    <definedName name="tipo_de_amenaza">[2]FORMULAS!$E$4:$E$11</definedName>
    <definedName name="tipo_de_riesgos" localSheetId="7">[1]FORMULAS!$C$4:$C$6</definedName>
    <definedName name="tipo_de_riesgos">[2]FORMULAS!$C$4:$C$6</definedName>
    <definedName name="_xlnm.Print_Titles" localSheetId="6">'Riesgos de Corrupción'!$1:$8</definedName>
    <definedName name="_xlnm.Print_Titles" localSheetId="3">'Riesgos de Gestión'!$1:$8</definedName>
    <definedName name="_xlnm.Print_Titles" localSheetId="8">'Riesgos de Seguridad'!$1:$8</definedName>
  </definedNames>
  <calcPr calcId="162913"/>
  <pivotCaches>
    <pivotCache cacheId="0" r:id="rId19"/>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E72" i="32" l="1"/>
  <c r="AB72" i="32"/>
  <c r="AI72" i="32" s="1"/>
  <c r="V72" i="32"/>
  <c r="AE71" i="32"/>
  <c r="AB71" i="32"/>
  <c r="V71" i="32"/>
  <c r="AE70" i="32"/>
  <c r="AB70" i="32"/>
  <c r="AM71" i="32" s="1"/>
  <c r="AL71" i="32" s="1"/>
  <c r="V70" i="32"/>
  <c r="AE69" i="32"/>
  <c r="AB69" i="32"/>
  <c r="V69" i="32"/>
  <c r="AE68" i="32"/>
  <c r="AB68" i="32"/>
  <c r="AM69" i="32" s="1"/>
  <c r="AL69" i="32" s="1"/>
  <c r="V68" i="32"/>
  <c r="AE67" i="32"/>
  <c r="AB67" i="32"/>
  <c r="T67" i="32"/>
  <c r="S67" i="32"/>
  <c r="AE66" i="32"/>
  <c r="AB66" i="32"/>
  <c r="V66" i="32"/>
  <c r="AE65" i="32"/>
  <c r="AB65" i="32"/>
  <c r="V65" i="32"/>
  <c r="AE64" i="32"/>
  <c r="AB64" i="32"/>
  <c r="V64" i="32"/>
  <c r="AE63" i="32"/>
  <c r="AB63" i="32"/>
  <c r="V63" i="32"/>
  <c r="AE62" i="32"/>
  <c r="AB62" i="32"/>
  <c r="AI63" i="32" s="1"/>
  <c r="V62" i="32"/>
  <c r="AE61" i="32"/>
  <c r="AB61" i="32"/>
  <c r="S61" i="32"/>
  <c r="AE60" i="32"/>
  <c r="AB60" i="32"/>
  <c r="V60" i="32"/>
  <c r="AE59" i="32"/>
  <c r="AB59" i="32"/>
  <c r="V59" i="32"/>
  <c r="AE58" i="32"/>
  <c r="AB58" i="32"/>
  <c r="V58" i="32"/>
  <c r="AE57" i="32"/>
  <c r="AB57" i="32"/>
  <c r="AM58" i="32" s="1"/>
  <c r="AL58" i="32" s="1"/>
  <c r="V57" i="32"/>
  <c r="AE56" i="32"/>
  <c r="AB56" i="32"/>
  <c r="V56" i="32"/>
  <c r="AE55" i="32"/>
  <c r="AB55" i="32"/>
  <c r="AM55" i="32" s="1"/>
  <c r="AL55" i="32" s="1"/>
  <c r="S55" i="32"/>
  <c r="AE54" i="32"/>
  <c r="AB54" i="32"/>
  <c r="V54" i="32"/>
  <c r="AE53" i="32"/>
  <c r="AB53" i="32"/>
  <c r="AM54" i="32" s="1"/>
  <c r="AL54" i="32" s="1"/>
  <c r="V53" i="32"/>
  <c r="AE52" i="32"/>
  <c r="AB52" i="32"/>
  <c r="V52" i="32"/>
  <c r="AE51" i="32"/>
  <c r="AB51" i="32"/>
  <c r="V51" i="32"/>
  <c r="AE50" i="32"/>
  <c r="AB50" i="32"/>
  <c r="V50" i="32"/>
  <c r="AM49" i="32"/>
  <c r="AL49" i="32" s="1"/>
  <c r="AE49" i="32"/>
  <c r="AB49" i="32"/>
  <c r="S49" i="32"/>
  <c r="T49" i="32" s="1"/>
  <c r="AM48" i="32"/>
  <c r="AL48" i="32" s="1"/>
  <c r="AE48" i="32"/>
  <c r="AB48" i="32"/>
  <c r="V48" i="32"/>
  <c r="AM47" i="32"/>
  <c r="AL47" i="32" s="1"/>
  <c r="AE47" i="32"/>
  <c r="AB47" i="32"/>
  <c r="AI48" i="32" s="1"/>
  <c r="V47" i="32"/>
  <c r="AM46" i="32"/>
  <c r="AL46" i="32" s="1"/>
  <c r="AE46" i="32"/>
  <c r="AB46" i="32"/>
  <c r="V46" i="32"/>
  <c r="AE45" i="32"/>
  <c r="AB45" i="32"/>
  <c r="V45" i="32"/>
  <c r="AE44" i="32"/>
  <c r="AB44" i="32"/>
  <c r="AM45" i="32" s="1"/>
  <c r="AL45" i="32" s="1"/>
  <c r="V44" i="32"/>
  <c r="AE43" i="32"/>
  <c r="AB43" i="32"/>
  <c r="AI43" i="32" s="1"/>
  <c r="AJ43" i="32" s="1"/>
  <c r="S43" i="32"/>
  <c r="AE42" i="32"/>
  <c r="AB42" i="32"/>
  <c r="V42" i="32"/>
  <c r="AE41" i="32"/>
  <c r="AB41" i="32"/>
  <c r="V41" i="32"/>
  <c r="AE40" i="32"/>
  <c r="AB40" i="32"/>
  <c r="V40" i="32"/>
  <c r="AE39" i="32"/>
  <c r="AB39" i="32"/>
  <c r="V39" i="32"/>
  <c r="AE38" i="32"/>
  <c r="AB38" i="32"/>
  <c r="AI38" i="32" s="1"/>
  <c r="V38" i="32"/>
  <c r="AE37" i="32"/>
  <c r="AB37" i="32"/>
  <c r="AI37" i="32" s="1"/>
  <c r="S37" i="32"/>
  <c r="T37" i="32" s="1"/>
  <c r="AE36" i="32"/>
  <c r="AB36" i="32"/>
  <c r="V36" i="32"/>
  <c r="AE35" i="32"/>
  <c r="AB35" i="32"/>
  <c r="AI36" i="32" s="1"/>
  <c r="AK36" i="32" s="1"/>
  <c r="V35" i="32"/>
  <c r="AE34" i="32"/>
  <c r="AB34" i="32"/>
  <c r="AI35" i="32" s="1"/>
  <c r="AK35" i="32" s="1"/>
  <c r="V34" i="32"/>
  <c r="AE33" i="32"/>
  <c r="AB33" i="32"/>
  <c r="V33" i="32"/>
  <c r="AE32" i="32"/>
  <c r="AB32" i="32"/>
  <c r="V32" i="32"/>
  <c r="AE31" i="32"/>
  <c r="AB31" i="32"/>
  <c r="AM31" i="32" s="1"/>
  <c r="AL31" i="32" s="1"/>
  <c r="S31" i="32"/>
  <c r="AE30" i="32"/>
  <c r="AB30" i="32"/>
  <c r="V30" i="32"/>
  <c r="AE29" i="32"/>
  <c r="AB29" i="32"/>
  <c r="V29" i="32"/>
  <c r="AE28" i="32"/>
  <c r="AB28" i="32"/>
  <c r="AM29" i="32" s="1"/>
  <c r="AL29" i="32" s="1"/>
  <c r="V28" i="32"/>
  <c r="AE27" i="32"/>
  <c r="AB27" i="32"/>
  <c r="V27" i="32"/>
  <c r="AE26" i="32"/>
  <c r="AB26" i="32"/>
  <c r="V26" i="32"/>
  <c r="AE25" i="32"/>
  <c r="AB25" i="32"/>
  <c r="S25" i="32"/>
  <c r="AE24" i="32"/>
  <c r="AB24" i="32"/>
  <c r="V24" i="32"/>
  <c r="AE23" i="32"/>
  <c r="AB23" i="32"/>
  <c r="AM24" i="32" s="1"/>
  <c r="AL24" i="32" s="1"/>
  <c r="V23" i="32"/>
  <c r="AE22" i="32"/>
  <c r="AB22" i="32"/>
  <c r="V22" i="32"/>
  <c r="AE21" i="32"/>
  <c r="AB21" i="32"/>
  <c r="V21" i="32"/>
  <c r="AE20" i="32"/>
  <c r="AB20" i="32"/>
  <c r="V20" i="32"/>
  <c r="AE19" i="32"/>
  <c r="AB19" i="32"/>
  <c r="AM19" i="32" s="1"/>
  <c r="AL19" i="32" s="1"/>
  <c r="S19" i="32"/>
  <c r="T19" i="32" s="1"/>
  <c r="AE18" i="32"/>
  <c r="AB18" i="32"/>
  <c r="V18" i="32"/>
  <c r="AE17" i="32"/>
  <c r="AB17" i="32"/>
  <c r="AM18" i="32" s="1"/>
  <c r="AL18" i="32" s="1"/>
  <c r="V17" i="32"/>
  <c r="AE16" i="32"/>
  <c r="AB16" i="32"/>
  <c r="V16" i="32"/>
  <c r="AE15" i="32"/>
  <c r="AB15" i="32"/>
  <c r="V15" i="32"/>
  <c r="AE14" i="32"/>
  <c r="AB14" i="32"/>
  <c r="V14" i="32"/>
  <c r="AE13" i="32"/>
  <c r="AB13" i="32"/>
  <c r="S13" i="32"/>
  <c r="AA72" i="31"/>
  <c r="X72" i="31"/>
  <c r="R72" i="31"/>
  <c r="AA71" i="31"/>
  <c r="X71" i="31"/>
  <c r="AE72" i="31" s="1"/>
  <c r="R71" i="31"/>
  <c r="AA70" i="31"/>
  <c r="X70" i="31"/>
  <c r="R70" i="31"/>
  <c r="AA69" i="31"/>
  <c r="X69" i="31"/>
  <c r="AI70" i="31" s="1"/>
  <c r="AH70" i="31" s="1"/>
  <c r="R69" i="31"/>
  <c r="AA68" i="31"/>
  <c r="X68" i="31"/>
  <c r="AI69" i="31" s="1"/>
  <c r="AH69" i="31" s="1"/>
  <c r="R68" i="31"/>
  <c r="AE67" i="31"/>
  <c r="AF67" i="31" s="1"/>
  <c r="AA67" i="31"/>
  <c r="X67" i="31"/>
  <c r="AE68" i="31" s="1"/>
  <c r="AF68" i="31" s="1"/>
  <c r="O67" i="31"/>
  <c r="P67" i="31" s="1"/>
  <c r="AE66" i="31"/>
  <c r="AG66" i="31" s="1"/>
  <c r="AA66" i="31"/>
  <c r="X66" i="31"/>
  <c r="R66" i="31"/>
  <c r="AA65" i="31"/>
  <c r="X65" i="31"/>
  <c r="R65" i="31"/>
  <c r="AA64" i="31"/>
  <c r="X64" i="31"/>
  <c r="AE65" i="31" s="1"/>
  <c r="AF65" i="31" s="1"/>
  <c r="R64" i="31"/>
  <c r="AA63" i="31"/>
  <c r="X63" i="31"/>
  <c r="AE64" i="31" s="1"/>
  <c r="R63" i="31"/>
  <c r="AA62" i="31"/>
  <c r="X62" i="31"/>
  <c r="R62" i="31"/>
  <c r="AA61" i="31"/>
  <c r="X61" i="31"/>
  <c r="O61" i="31"/>
  <c r="P61" i="31" s="1"/>
  <c r="AA60" i="31"/>
  <c r="X60" i="31"/>
  <c r="R60" i="31"/>
  <c r="AA59" i="31"/>
  <c r="X59" i="31"/>
  <c r="R59" i="31"/>
  <c r="AA58" i="31"/>
  <c r="X58" i="31"/>
  <c r="R58" i="31"/>
  <c r="AA57" i="31"/>
  <c r="X57" i="31"/>
  <c r="AE58" i="31" s="1"/>
  <c r="R57" i="31"/>
  <c r="AA56" i="31"/>
  <c r="X56" i="31"/>
  <c r="R56" i="31"/>
  <c r="AA55" i="31"/>
  <c r="X55" i="31"/>
  <c r="O55" i="31"/>
  <c r="AA54" i="31"/>
  <c r="X54" i="31"/>
  <c r="R54" i="31"/>
  <c r="AA53" i="31"/>
  <c r="X53" i="31"/>
  <c r="R53" i="31"/>
  <c r="AA52" i="31"/>
  <c r="X52" i="31"/>
  <c r="R52" i="31"/>
  <c r="AA51" i="31"/>
  <c r="X51" i="31"/>
  <c r="AI52" i="31" s="1"/>
  <c r="AH52" i="31" s="1"/>
  <c r="R51" i="31"/>
  <c r="AA50" i="31"/>
  <c r="X50" i="31"/>
  <c r="R50" i="31"/>
  <c r="AA49" i="31"/>
  <c r="X49" i="31"/>
  <c r="AI49" i="31" s="1"/>
  <c r="AH49" i="31" s="1"/>
  <c r="O49" i="31"/>
  <c r="P49" i="31" s="1"/>
  <c r="AA48" i="31"/>
  <c r="X48" i="31"/>
  <c r="R48" i="31"/>
  <c r="AA47" i="31"/>
  <c r="X47" i="31"/>
  <c r="AE48" i="31" s="1"/>
  <c r="AF48" i="31" s="1"/>
  <c r="R47" i="31"/>
  <c r="AA46" i="31"/>
  <c r="X46" i="31"/>
  <c r="R46" i="31"/>
  <c r="AI45" i="31"/>
  <c r="AH45" i="31" s="1"/>
  <c r="AA45" i="31"/>
  <c r="X45" i="31"/>
  <c r="R45" i="31"/>
  <c r="AA44" i="31"/>
  <c r="X44" i="31"/>
  <c r="R44" i="31"/>
  <c r="AA43" i="31"/>
  <c r="X43" i="31"/>
  <c r="AI43" i="31" s="1"/>
  <c r="AH43" i="31" s="1"/>
  <c r="O43" i="31"/>
  <c r="P43" i="31" s="1"/>
  <c r="AA42" i="31"/>
  <c r="X42" i="31"/>
  <c r="R42" i="31"/>
  <c r="AA41" i="31"/>
  <c r="X41" i="31"/>
  <c r="R41" i="31"/>
  <c r="AA40" i="31"/>
  <c r="X40" i="31"/>
  <c r="R40" i="31"/>
  <c r="AA39" i="31"/>
  <c r="X39" i="31"/>
  <c r="R39" i="31"/>
  <c r="AA38" i="31"/>
  <c r="X38" i="31"/>
  <c r="R38" i="31"/>
  <c r="AA37" i="31"/>
  <c r="X37" i="31"/>
  <c r="AI38" i="31" s="1"/>
  <c r="AH38" i="31" s="1"/>
  <c r="O37" i="31"/>
  <c r="AA36" i="31"/>
  <c r="X36" i="31"/>
  <c r="R36" i="31"/>
  <c r="AA35" i="31"/>
  <c r="X35" i="31"/>
  <c r="R35" i="31"/>
  <c r="AA34" i="31"/>
  <c r="X34" i="31"/>
  <c r="R34" i="31"/>
  <c r="AA33" i="31"/>
  <c r="X33" i="31"/>
  <c r="R33" i="31"/>
  <c r="AA32" i="31"/>
  <c r="X32" i="31"/>
  <c r="AE33" i="31" s="1"/>
  <c r="R32" i="31"/>
  <c r="AA31" i="31"/>
  <c r="X31" i="31"/>
  <c r="AE31" i="31" s="1"/>
  <c r="O31" i="31"/>
  <c r="P31" i="31" s="1"/>
  <c r="AA30" i="31"/>
  <c r="X30" i="31"/>
  <c r="R30" i="31"/>
  <c r="AA29" i="31"/>
  <c r="X29" i="31"/>
  <c r="R29" i="31"/>
  <c r="AA28" i="31"/>
  <c r="X28" i="31"/>
  <c r="R28" i="31"/>
  <c r="AA27" i="31"/>
  <c r="X27" i="31"/>
  <c r="AI27" i="31" s="1"/>
  <c r="AH27" i="31" s="1"/>
  <c r="R27" i="31"/>
  <c r="AA26" i="31"/>
  <c r="X26" i="31"/>
  <c r="R26" i="31"/>
  <c r="AA25" i="31"/>
  <c r="X25" i="31"/>
  <c r="O25" i="31"/>
  <c r="P25" i="31" s="1"/>
  <c r="AA24" i="31"/>
  <c r="X24" i="31"/>
  <c r="R24" i="31"/>
  <c r="AA23" i="31"/>
  <c r="X23" i="31"/>
  <c r="AE24" i="31" s="1"/>
  <c r="R23" i="31"/>
  <c r="AA22" i="31"/>
  <c r="X22" i="31"/>
  <c r="R22" i="31"/>
  <c r="AA21" i="31"/>
  <c r="X21" i="31"/>
  <c r="R21" i="31"/>
  <c r="AE20" i="31"/>
  <c r="AF20" i="31" s="1"/>
  <c r="AA20" i="31"/>
  <c r="X20" i="31"/>
  <c r="R20" i="31"/>
  <c r="AA19" i="31"/>
  <c r="X19" i="31"/>
  <c r="AI19" i="31" s="1"/>
  <c r="AH19" i="31" s="1"/>
  <c r="O19" i="31"/>
  <c r="P19" i="31" s="1"/>
  <c r="AA18" i="31"/>
  <c r="X18" i="31"/>
  <c r="R18" i="31"/>
  <c r="AA17" i="31"/>
  <c r="X17" i="31"/>
  <c r="R17" i="31"/>
  <c r="AA16" i="31"/>
  <c r="X16" i="31"/>
  <c r="R16" i="31"/>
  <c r="AA15" i="31"/>
  <c r="X15" i="31"/>
  <c r="R15" i="31"/>
  <c r="AA14" i="31"/>
  <c r="X14" i="31"/>
  <c r="R14" i="31"/>
  <c r="AA13" i="31"/>
  <c r="X13" i="31"/>
  <c r="O13" i="31"/>
  <c r="P13" i="31" s="1"/>
  <c r="AE29" i="31" l="1"/>
  <c r="AG29" i="31" s="1"/>
  <c r="AI42" i="31"/>
  <c r="AH42" i="31" s="1"/>
  <c r="AE30" i="31"/>
  <c r="AG30" i="31" s="1"/>
  <c r="AI36" i="31"/>
  <c r="AH36" i="31" s="1"/>
  <c r="AE41" i="31"/>
  <c r="AF41" i="31" s="1"/>
  <c r="AJ41" i="31" s="1"/>
  <c r="AI48" i="31"/>
  <c r="AH48" i="31" s="1"/>
  <c r="AJ48" i="31" s="1"/>
  <c r="AE51" i="31"/>
  <c r="AF51" i="31" s="1"/>
  <c r="AE52" i="31"/>
  <c r="AG52" i="31" s="1"/>
  <c r="AI57" i="31"/>
  <c r="AH57" i="31" s="1"/>
  <c r="AI58" i="31"/>
  <c r="AH58" i="31" s="1"/>
  <c r="AI63" i="31"/>
  <c r="AH63" i="31" s="1"/>
  <c r="AI64" i="31"/>
  <c r="AH64" i="31" s="1"/>
  <c r="AM17" i="32"/>
  <c r="AL17" i="32" s="1"/>
  <c r="AM28" i="32"/>
  <c r="AL28" i="32" s="1"/>
  <c r="T31" i="32"/>
  <c r="AI39" i="32"/>
  <c r="AK39" i="32" s="1"/>
  <c r="AI53" i="32"/>
  <c r="AK53" i="32" s="1"/>
  <c r="AI54" i="32"/>
  <c r="AK54" i="32" s="1"/>
  <c r="AM62" i="32"/>
  <c r="AL62" i="32" s="1"/>
  <c r="AM63" i="32"/>
  <c r="AL63" i="32" s="1"/>
  <c r="AI16" i="31"/>
  <c r="AH16" i="31" s="1"/>
  <c r="AI22" i="31"/>
  <c r="AH22" i="31" s="1"/>
  <c r="AI28" i="31"/>
  <c r="AH28" i="31" s="1"/>
  <c r="AI31" i="31"/>
  <c r="AH31" i="31" s="1"/>
  <c r="AE35" i="31"/>
  <c r="AG35" i="31" s="1"/>
  <c r="AI40" i="31"/>
  <c r="AH40" i="31" s="1"/>
  <c r="AI41" i="31"/>
  <c r="AH41" i="31" s="1"/>
  <c r="AE46" i="31"/>
  <c r="AE62" i="31"/>
  <c r="AG67" i="31"/>
  <c r="AI15" i="32"/>
  <c r="AK15" i="32" s="1"/>
  <c r="AM22" i="32"/>
  <c r="AL22" i="32" s="1"/>
  <c r="AM27" i="32"/>
  <c r="AL27" i="32" s="1"/>
  <c r="AM34" i="32"/>
  <c r="AL34" i="32" s="1"/>
  <c r="AM36" i="32"/>
  <c r="AL36" i="32" s="1"/>
  <c r="AM52" i="32"/>
  <c r="AL52" i="32" s="1"/>
  <c r="AI60" i="32"/>
  <c r="AJ60" i="32" s="1"/>
  <c r="AM66" i="32"/>
  <c r="AL66" i="32" s="1"/>
  <c r="AI68" i="32"/>
  <c r="AE18" i="31"/>
  <c r="AG18" i="31" s="1"/>
  <c r="AI26" i="31"/>
  <c r="AH26" i="31" s="1"/>
  <c r="AI34" i="31"/>
  <c r="AH34" i="31" s="1"/>
  <c r="AI47" i="31"/>
  <c r="AH47" i="31" s="1"/>
  <c r="AE49" i="31"/>
  <c r="AG49" i="31" s="1"/>
  <c r="AI60" i="31"/>
  <c r="AH60" i="31" s="1"/>
  <c r="AI67" i="31"/>
  <c r="AH67" i="31" s="1"/>
  <c r="AJ67" i="31" s="1"/>
  <c r="AE69" i="31"/>
  <c r="AG69" i="31" s="1"/>
  <c r="AM15" i="32"/>
  <c r="AL15" i="32" s="1"/>
  <c r="AM26" i="32"/>
  <c r="AL26" i="32" s="1"/>
  <c r="AM30" i="32"/>
  <c r="AL30" i="32" s="1"/>
  <c r="AI33" i="32"/>
  <c r="AM41" i="32"/>
  <c r="AL41" i="32" s="1"/>
  <c r="AI46" i="32"/>
  <c r="AJ46" i="32" s="1"/>
  <c r="AN46" i="32" s="1"/>
  <c r="AI51" i="32"/>
  <c r="AJ51" i="32" s="1"/>
  <c r="AI55" i="32"/>
  <c r="AK55" i="32" s="1"/>
  <c r="AI65" i="32"/>
  <c r="AJ65" i="32" s="1"/>
  <c r="AM68" i="32"/>
  <c r="AL68" i="32" s="1"/>
  <c r="AM72" i="32"/>
  <c r="AL72" i="32" s="1"/>
  <c r="AG33" i="31"/>
  <c r="AF33" i="31"/>
  <c r="AG64" i="31"/>
  <c r="AF64" i="31"/>
  <c r="AJ64" i="31" s="1"/>
  <c r="AG46" i="31"/>
  <c r="AF46" i="31"/>
  <c r="AE50" i="31"/>
  <c r="AE60" i="31"/>
  <c r="AI21" i="31"/>
  <c r="AH21" i="31" s="1"/>
  <c r="AI23" i="31"/>
  <c r="AH23" i="31" s="1"/>
  <c r="AI24" i="31"/>
  <c r="AH24" i="31" s="1"/>
  <c r="AI30" i="31"/>
  <c r="AH30" i="31" s="1"/>
  <c r="AE34" i="31"/>
  <c r="AF34" i="31" s="1"/>
  <c r="AE38" i="31"/>
  <c r="AG38" i="31" s="1"/>
  <c r="AE42" i="31"/>
  <c r="AG42" i="31" s="1"/>
  <c r="AE45" i="31"/>
  <c r="AG45" i="31" s="1"/>
  <c r="AI53" i="31"/>
  <c r="AH53" i="31" s="1"/>
  <c r="AI61" i="31"/>
  <c r="AH61" i="31" s="1"/>
  <c r="AE63" i="31"/>
  <c r="AF49" i="31"/>
  <c r="AJ49" i="31" s="1"/>
  <c r="AI50" i="31"/>
  <c r="AH50" i="31" s="1"/>
  <c r="AI18" i="31"/>
  <c r="AH18" i="31" s="1"/>
  <c r="AE32" i="31"/>
  <c r="AI56" i="31"/>
  <c r="AH56" i="31" s="1"/>
  <c r="AI59" i="31"/>
  <c r="AH59" i="31" s="1"/>
  <c r="AI66" i="31"/>
  <c r="AH66" i="31" s="1"/>
  <c r="AI33" i="31"/>
  <c r="AH33" i="31" s="1"/>
  <c r="AE37" i="31"/>
  <c r="AF37" i="31" s="1"/>
  <c r="AE47" i="31"/>
  <c r="AI54" i="31"/>
  <c r="AH54" i="31" s="1"/>
  <c r="AI62" i="31"/>
  <c r="AH62" i="31" s="1"/>
  <c r="AI71" i="31"/>
  <c r="AH71" i="31" s="1"/>
  <c r="AI72" i="31"/>
  <c r="AH72" i="31" s="1"/>
  <c r="AE17" i="31"/>
  <c r="AF17" i="31" s="1"/>
  <c r="AE19" i="31"/>
  <c r="AF19" i="31" s="1"/>
  <c r="AE28" i="31"/>
  <c r="AG28" i="31" s="1"/>
  <c r="AE55" i="31"/>
  <c r="AG55" i="31" s="1"/>
  <c r="AE59" i="31"/>
  <c r="AG59" i="31" s="1"/>
  <c r="AE21" i="31"/>
  <c r="AG21" i="31" s="1"/>
  <c r="AE27" i="31"/>
  <c r="AG27" i="31" s="1"/>
  <c r="AI35" i="31"/>
  <c r="AH35" i="31" s="1"/>
  <c r="AI39" i="31"/>
  <c r="AH39" i="31" s="1"/>
  <c r="AI44" i="31"/>
  <c r="AH44" i="31" s="1"/>
  <c r="AE61" i="31"/>
  <c r="AF29" i="31"/>
  <c r="AK68" i="32"/>
  <c r="AJ68" i="32"/>
  <c r="AN68" i="32" s="1"/>
  <c r="AK51" i="32"/>
  <c r="AK48" i="32"/>
  <c r="AJ48" i="32"/>
  <c r="AN48" i="32" s="1"/>
  <c r="AK65" i="32"/>
  <c r="AK38" i="32"/>
  <c r="AJ38" i="32"/>
  <c r="AI71" i="32"/>
  <c r="AI17" i="32"/>
  <c r="AI18" i="32"/>
  <c r="AI34" i="32"/>
  <c r="AJ34" i="32" s="1"/>
  <c r="AN34" i="32" s="1"/>
  <c r="AJ35" i="32"/>
  <c r="AM39" i="32"/>
  <c r="AL39" i="32" s="1"/>
  <c r="AI47" i="32"/>
  <c r="AJ47" i="32" s="1"/>
  <c r="AN47" i="32" s="1"/>
  <c r="AJ54" i="32"/>
  <c r="AN54" i="32" s="1"/>
  <c r="AJ55" i="32"/>
  <c r="AN55" i="32" s="1"/>
  <c r="AI20" i="32"/>
  <c r="AK20" i="32" s="1"/>
  <c r="AI19" i="32"/>
  <c r="AI23" i="32"/>
  <c r="AJ23" i="32" s="1"/>
  <c r="AI25" i="32"/>
  <c r="AJ25" i="32" s="1"/>
  <c r="AM32" i="32"/>
  <c r="AL32" i="32" s="1"/>
  <c r="AM20" i="32"/>
  <c r="AL20" i="32" s="1"/>
  <c r="AM23" i="32"/>
  <c r="AL23" i="32" s="1"/>
  <c r="AM25" i="32"/>
  <c r="AL25" i="32" s="1"/>
  <c r="T55" i="32"/>
  <c r="AM67" i="32"/>
  <c r="AL67" i="32" s="1"/>
  <c r="AI24" i="32"/>
  <c r="AJ24" i="32" s="1"/>
  <c r="AN24" i="32" s="1"/>
  <c r="AI29" i="32"/>
  <c r="AK29" i="32" s="1"/>
  <c r="AM57" i="32"/>
  <c r="AL57" i="32" s="1"/>
  <c r="AM70" i="32"/>
  <c r="AL70" i="32" s="1"/>
  <c r="AI70" i="32"/>
  <c r="AK70" i="32" s="1"/>
  <c r="AM51" i="32"/>
  <c r="AL51" i="32" s="1"/>
  <c r="AI57" i="32"/>
  <c r="AI22" i="32"/>
  <c r="AJ22" i="32" s="1"/>
  <c r="AN22" i="32" s="1"/>
  <c r="AI40" i="32"/>
  <c r="AK40" i="32" s="1"/>
  <c r="AM59" i="32"/>
  <c r="AL59" i="32" s="1"/>
  <c r="AM60" i="32"/>
  <c r="AL60" i="32" s="1"/>
  <c r="AM65" i="32"/>
  <c r="AL65" i="32" s="1"/>
  <c r="AM16" i="32"/>
  <c r="AL16" i="32" s="1"/>
  <c r="AI16" i="32"/>
  <c r="AK16" i="32" s="1"/>
  <c r="AM37" i="32"/>
  <c r="AL37" i="32" s="1"/>
  <c r="AM40" i="32"/>
  <c r="AL40" i="32" s="1"/>
  <c r="AI50" i="32"/>
  <c r="AK50" i="32" s="1"/>
  <c r="AI52" i="32"/>
  <c r="AI56" i="32"/>
  <c r="AK56" i="32" s="1"/>
  <c r="AI64" i="32"/>
  <c r="AK64" i="32" s="1"/>
  <c r="AI66" i="32"/>
  <c r="AI69" i="32"/>
  <c r="AI21" i="32"/>
  <c r="AI26" i="32"/>
  <c r="AJ26" i="32" s="1"/>
  <c r="AN26" i="32" s="1"/>
  <c r="AI30" i="32"/>
  <c r="AK30" i="32" s="1"/>
  <c r="AM33" i="32"/>
  <c r="AL33" i="32" s="1"/>
  <c r="AM42" i="32"/>
  <c r="AL42" i="32" s="1"/>
  <c r="AM44" i="32"/>
  <c r="AL44" i="32" s="1"/>
  <c r="AI67" i="32"/>
  <c r="AE16" i="31"/>
  <c r="AG16" i="31" s="1"/>
  <c r="AK46" i="32"/>
  <c r="AK33" i="32"/>
  <c r="AJ33" i="32"/>
  <c r="AK60" i="32"/>
  <c r="AK34" i="32"/>
  <c r="AK47" i="32"/>
  <c r="AJ37" i="32"/>
  <c r="AK37" i="32"/>
  <c r="AK63" i="32"/>
  <c r="AJ63" i="32"/>
  <c r="AN63" i="32" s="1"/>
  <c r="AK72" i="32"/>
  <c r="AJ72" i="32"/>
  <c r="AN72" i="32" s="1"/>
  <c r="AM50" i="32"/>
  <c r="AL50" i="32" s="1"/>
  <c r="AJ53" i="32"/>
  <c r="AJ56" i="32"/>
  <c r="AM64" i="32"/>
  <c r="AL64" i="32" s="1"/>
  <c r="T25" i="32"/>
  <c r="T13" i="32"/>
  <c r="AI13" i="32" s="1"/>
  <c r="AM21" i="32"/>
  <c r="AL21" i="32" s="1"/>
  <c r="AK23" i="32"/>
  <c r="AI28" i="32"/>
  <c r="AI31" i="32"/>
  <c r="AM35" i="32"/>
  <c r="AL35" i="32" s="1"/>
  <c r="AM38" i="32"/>
  <c r="AL38" i="32" s="1"/>
  <c r="AN38" i="32" s="1"/>
  <c r="AI42" i="32"/>
  <c r="AK43" i="32"/>
  <c r="AI45" i="32"/>
  <c r="AI59" i="32"/>
  <c r="T61" i="32"/>
  <c r="AI62" i="32"/>
  <c r="AI27" i="32"/>
  <c r="AI32" i="32"/>
  <c r="AI49" i="32"/>
  <c r="AM53" i="32"/>
  <c r="AL53" i="32" s="1"/>
  <c r="AM56" i="32"/>
  <c r="AL56" i="32" s="1"/>
  <c r="AJ36" i="32"/>
  <c r="AN36" i="32" s="1"/>
  <c r="AJ39" i="32"/>
  <c r="AN39" i="32" s="1"/>
  <c r="T43" i="32"/>
  <c r="AI61" i="32"/>
  <c r="AM43" i="32"/>
  <c r="AL43" i="32" s="1"/>
  <c r="AN43" i="32" s="1"/>
  <c r="AI41" i="32"/>
  <c r="AI44" i="32"/>
  <c r="AM13" i="32"/>
  <c r="AL13" i="32" s="1"/>
  <c r="AM61" i="32"/>
  <c r="AL61" i="32" s="1"/>
  <c r="AI58" i="32"/>
  <c r="AJ33" i="31"/>
  <c r="AG72" i="31"/>
  <c r="AF72" i="31"/>
  <c r="AF59" i="31"/>
  <c r="AJ59" i="31" s="1"/>
  <c r="AF27" i="31"/>
  <c r="AJ27" i="31" s="1"/>
  <c r="AG31" i="31"/>
  <c r="AF31" i="31"/>
  <c r="AJ31" i="31" s="1"/>
  <c r="AF18" i="31"/>
  <c r="AJ18" i="31" s="1"/>
  <c r="AJ19" i="31"/>
  <c r="AG58" i="31"/>
  <c r="AF58" i="31"/>
  <c r="AG24" i="31"/>
  <c r="AF24" i="31"/>
  <c r="AJ24" i="31" s="1"/>
  <c r="AG41" i="31"/>
  <c r="AG62" i="31"/>
  <c r="AF62" i="31"/>
  <c r="AJ62" i="31" s="1"/>
  <c r="P37" i="31"/>
  <c r="AG20" i="31"/>
  <c r="AE22" i="31"/>
  <c r="AE25" i="31"/>
  <c r="AI29" i="31"/>
  <c r="AH29" i="31" s="1"/>
  <c r="AJ29" i="31" s="1"/>
  <c r="AI32" i="31"/>
  <c r="AH32" i="31" s="1"/>
  <c r="AF35" i="31"/>
  <c r="AE36" i="31"/>
  <c r="AF38" i="31"/>
  <c r="AJ38" i="31" s="1"/>
  <c r="AE39" i="31"/>
  <c r="AI46" i="31"/>
  <c r="AH46" i="31" s="1"/>
  <c r="AJ46" i="31" s="1"/>
  <c r="AG48" i="31"/>
  <c r="AF52" i="31"/>
  <c r="AJ52" i="31" s="1"/>
  <c r="AE53" i="31"/>
  <c r="P55" i="31"/>
  <c r="AF55" i="31"/>
  <c r="AE56" i="31"/>
  <c r="AG65" i="31"/>
  <c r="AF66" i="31"/>
  <c r="AG68" i="31"/>
  <c r="AF69" i="31"/>
  <c r="AJ69" i="31" s="1"/>
  <c r="AE70" i="31"/>
  <c r="AE23" i="31"/>
  <c r="AE26" i="31"/>
  <c r="AE40" i="31"/>
  <c r="AE43" i="31"/>
  <c r="AE54" i="31"/>
  <c r="AE57" i="31"/>
  <c r="AE71" i="31"/>
  <c r="AE13" i="31"/>
  <c r="AI17" i="31"/>
  <c r="AH17" i="31" s="1"/>
  <c r="AI20" i="31"/>
  <c r="AH20" i="31" s="1"/>
  <c r="AJ20" i="31" s="1"/>
  <c r="AI37" i="31"/>
  <c r="AH37" i="31" s="1"/>
  <c r="AE44" i="31"/>
  <c r="AI51" i="31"/>
  <c r="AH51" i="31" s="1"/>
  <c r="AI65" i="31"/>
  <c r="AH65" i="31" s="1"/>
  <c r="AJ65" i="31" s="1"/>
  <c r="AI68" i="31"/>
  <c r="AH68" i="31" s="1"/>
  <c r="AJ68" i="31" s="1"/>
  <c r="AI55" i="31"/>
  <c r="AH55" i="31" s="1"/>
  <c r="AI25" i="31"/>
  <c r="AH25" i="31" s="1"/>
  <c r="O13" i="1"/>
  <c r="P13" i="1" s="1"/>
  <c r="X13" i="1"/>
  <c r="AA13" i="1"/>
  <c r="X14" i="1"/>
  <c r="AA14" i="1"/>
  <c r="X15" i="1"/>
  <c r="AA15" i="1"/>
  <c r="X16" i="1"/>
  <c r="AA16" i="1"/>
  <c r="X17" i="1"/>
  <c r="AA17" i="1"/>
  <c r="X18" i="1"/>
  <c r="AA18" i="1"/>
  <c r="R17" i="1"/>
  <c r="R15" i="1"/>
  <c r="R16" i="1"/>
  <c r="R14" i="1"/>
  <c r="R18" i="1"/>
  <c r="AJ37" i="31" l="1"/>
  <c r="AN35" i="32"/>
  <c r="AJ70" i="32"/>
  <c r="AJ50" i="32"/>
  <c r="AN50" i="32" s="1"/>
  <c r="AN65" i="32"/>
  <c r="AG51" i="31"/>
  <c r="AF21" i="31"/>
  <c r="AJ21" i="31" s="1"/>
  <c r="AF28" i="31"/>
  <c r="AJ28" i="31" s="1"/>
  <c r="AF45" i="31"/>
  <c r="AJ45" i="31" s="1"/>
  <c r="AF42" i="31"/>
  <c r="AJ42" i="31" s="1"/>
  <c r="AK25" i="32"/>
  <c r="AJ15" i="32"/>
  <c r="AN15" i="32" s="1"/>
  <c r="AF30" i="31"/>
  <c r="AJ30" i="31" s="1"/>
  <c r="AJ51" i="31"/>
  <c r="AJ66" i="31"/>
  <c r="AG37" i="31"/>
  <c r="AJ58" i="31"/>
  <c r="AJ40" i="32"/>
  <c r="AJ29" i="32"/>
  <c r="AN29" i="32" s="1"/>
  <c r="AN51" i="32"/>
  <c r="AJ34" i="31"/>
  <c r="AJ35" i="31"/>
  <c r="AJ72" i="31"/>
  <c r="AJ17" i="31"/>
  <c r="AG17" i="31"/>
  <c r="AG60" i="31"/>
  <c r="AF60" i="31"/>
  <c r="AJ60" i="31" s="1"/>
  <c r="AG34" i="31"/>
  <c r="AG19" i="31"/>
  <c r="AG32" i="31"/>
  <c r="AF32" i="31"/>
  <c r="AJ32" i="31" s="1"/>
  <c r="AG50" i="31"/>
  <c r="AF50" i="31"/>
  <c r="AJ50" i="31" s="1"/>
  <c r="AG47" i="31"/>
  <c r="AF47" i="31"/>
  <c r="AJ47" i="31" s="1"/>
  <c r="AF61" i="31"/>
  <c r="AJ61" i="31" s="1"/>
  <c r="AG61" i="31"/>
  <c r="AF63" i="31"/>
  <c r="AJ63" i="31" s="1"/>
  <c r="AG63" i="31"/>
  <c r="AF16" i="31"/>
  <c r="AJ16" i="31" s="1"/>
  <c r="AN40" i="32"/>
  <c r="AN60" i="32"/>
  <c r="AN70" i="32"/>
  <c r="AK26" i="32"/>
  <c r="AJ30" i="32"/>
  <c r="AN30" i="32" s="1"/>
  <c r="AK24" i="32"/>
  <c r="AJ20" i="32"/>
  <c r="AN20" i="32" s="1"/>
  <c r="AK22" i="32"/>
  <c r="AJ16" i="32"/>
  <c r="AN16" i="32" s="1"/>
  <c r="AI14" i="31"/>
  <c r="AH14" i="31" s="1"/>
  <c r="AI15" i="31"/>
  <c r="AH15" i="31" s="1"/>
  <c r="AJ21" i="32"/>
  <c r="AN21" i="32" s="1"/>
  <c r="AK21" i="32"/>
  <c r="AK57" i="32"/>
  <c r="AJ57" i="32"/>
  <c r="AN57" i="32" s="1"/>
  <c r="AK19" i="32"/>
  <c r="AJ19" i="32"/>
  <c r="AN19" i="32" s="1"/>
  <c r="AJ18" i="32"/>
  <c r="AN18" i="32" s="1"/>
  <c r="AK18" i="32"/>
  <c r="AN33" i="32"/>
  <c r="AJ69" i="32"/>
  <c r="AN69" i="32" s="1"/>
  <c r="AK69" i="32"/>
  <c r="AK17" i="32"/>
  <c r="AJ17" i="32"/>
  <c r="AN17" i="32" s="1"/>
  <c r="AK71" i="32"/>
  <c r="AJ71" i="32"/>
  <c r="AN71" i="32" s="1"/>
  <c r="AJ66" i="32"/>
  <c r="AN66" i="32" s="1"/>
  <c r="AK66" i="32"/>
  <c r="AN37" i="32"/>
  <c r="AK67" i="32"/>
  <c r="AJ67" i="32"/>
  <c r="AN67" i="32" s="1"/>
  <c r="AJ64" i="32"/>
  <c r="AJ52" i="32"/>
  <c r="AN52" i="32" s="1"/>
  <c r="AK52" i="32"/>
  <c r="AN25" i="32"/>
  <c r="AN23" i="32"/>
  <c r="AK13" i="32"/>
  <c r="AI14" i="32" s="1"/>
  <c r="AJ13" i="32"/>
  <c r="AN13" i="32" s="1"/>
  <c r="AK45" i="32"/>
  <c r="AJ45" i="32"/>
  <c r="AN45" i="32" s="1"/>
  <c r="AK61" i="32"/>
  <c r="AJ61" i="32"/>
  <c r="AN61" i="32" s="1"/>
  <c r="AN56" i="32"/>
  <c r="AK58" i="32"/>
  <c r="AJ58" i="32"/>
  <c r="AN58" i="32" s="1"/>
  <c r="AK49" i="32"/>
  <c r="AJ49" i="32"/>
  <c r="AN49" i="32" s="1"/>
  <c r="AK42" i="32"/>
  <c r="AJ42" i="32"/>
  <c r="AN42" i="32" s="1"/>
  <c r="AN53" i="32"/>
  <c r="AK32" i="32"/>
  <c r="AJ32" i="32"/>
  <c r="AN32" i="32" s="1"/>
  <c r="AK62" i="32"/>
  <c r="AJ62" i="32"/>
  <c r="AN62" i="32" s="1"/>
  <c r="AK31" i="32"/>
  <c r="AJ31" i="32"/>
  <c r="AN31" i="32" s="1"/>
  <c r="AM14" i="32"/>
  <c r="AL14" i="32" s="1"/>
  <c r="AK44" i="32"/>
  <c r="AJ44" i="32"/>
  <c r="AN44" i="32" s="1"/>
  <c r="AN64" i="32"/>
  <c r="AK27" i="32"/>
  <c r="AJ27" i="32"/>
  <c r="AN27" i="32" s="1"/>
  <c r="AK28" i="32"/>
  <c r="AJ28" i="32"/>
  <c r="AN28" i="32" s="1"/>
  <c r="AK41" i="32"/>
  <c r="AJ41" i="32"/>
  <c r="AN41" i="32" s="1"/>
  <c r="AK59" i="32"/>
  <c r="AJ59" i="32"/>
  <c r="AN59" i="32" s="1"/>
  <c r="AG40" i="31"/>
  <c r="AF40" i="31"/>
  <c r="AJ40" i="31" s="1"/>
  <c r="AG56" i="31"/>
  <c r="AF56" i="31"/>
  <c r="AJ56" i="31" s="1"/>
  <c r="AG39" i="31"/>
  <c r="AF39" i="31"/>
  <c r="AJ39" i="31" s="1"/>
  <c r="AG25" i="31"/>
  <c r="AF25" i="31"/>
  <c r="AJ25" i="31" s="1"/>
  <c r="AG44" i="31"/>
  <c r="AF44" i="31"/>
  <c r="AJ44" i="31" s="1"/>
  <c r="AG22" i="31"/>
  <c r="AF22" i="31"/>
  <c r="AJ22" i="31" s="1"/>
  <c r="AG26" i="31"/>
  <c r="AF26" i="31"/>
  <c r="AJ26" i="31" s="1"/>
  <c r="AJ55" i="31"/>
  <c r="AG23" i="31"/>
  <c r="AF23" i="31"/>
  <c r="AJ23" i="31" s="1"/>
  <c r="AG57" i="31"/>
  <c r="AF57" i="31"/>
  <c r="AJ57" i="31" s="1"/>
  <c r="AG13" i="31"/>
  <c r="AE14" i="31" s="1"/>
  <c r="AF13" i="31"/>
  <c r="AG70" i="31"/>
  <c r="AF70" i="31"/>
  <c r="AJ70" i="31" s="1"/>
  <c r="AG53" i="31"/>
  <c r="AF53" i="31"/>
  <c r="AJ53" i="31" s="1"/>
  <c r="AG36" i="31"/>
  <c r="AF36" i="31"/>
  <c r="AJ36" i="31" s="1"/>
  <c r="AG54" i="31"/>
  <c r="AF54" i="31"/>
  <c r="AJ54" i="31" s="1"/>
  <c r="AG43" i="31"/>
  <c r="AF43" i="31"/>
  <c r="AJ43" i="31" s="1"/>
  <c r="AG71" i="31"/>
  <c r="AF71" i="31"/>
  <c r="AJ71" i="31" s="1"/>
  <c r="AE17" i="1"/>
  <c r="AF17" i="1" s="1"/>
  <c r="AI18" i="1"/>
  <c r="AH18" i="1" s="1"/>
  <c r="AE18" i="1"/>
  <c r="AG18" i="1" s="1"/>
  <c r="AI16" i="1"/>
  <c r="AH16" i="1" s="1"/>
  <c r="AE13" i="1"/>
  <c r="AG13" i="1" s="1"/>
  <c r="AE14" i="1" s="1"/>
  <c r="AI17" i="1"/>
  <c r="AH17" i="1" s="1"/>
  <c r="AE16" i="1"/>
  <c r="AK14" i="32" l="1"/>
  <c r="AJ14" i="32"/>
  <c r="AN14" i="32" s="1"/>
  <c r="AG14" i="31"/>
  <c r="AE15" i="31" s="1"/>
  <c r="AF14" i="31"/>
  <c r="AJ14" i="31" s="1"/>
  <c r="AG17" i="1"/>
  <c r="AF18" i="1"/>
  <c r="AJ18" i="1" s="1"/>
  <c r="AI15" i="1"/>
  <c r="AH15" i="1" s="1"/>
  <c r="AF13" i="1"/>
  <c r="AF14" i="1"/>
  <c r="AG14" i="1"/>
  <c r="AE15" i="1" s="1"/>
  <c r="AF15" i="1" s="1"/>
  <c r="AF16" i="1"/>
  <c r="AJ16" i="1" s="1"/>
  <c r="AG16" i="1"/>
  <c r="AJ17" i="1"/>
  <c r="AG15" i="31" l="1"/>
  <c r="AF15" i="31"/>
  <c r="AJ15" i="31" s="1"/>
  <c r="AJ15" i="1"/>
  <c r="AG15" i="1"/>
  <c r="O55" i="1" l="1"/>
  <c r="X19" i="1" l="1"/>
  <c r="X20" i="1"/>
  <c r="E24" i="22" l="1"/>
  <c r="E8" i="13"/>
  <c r="E7" i="13"/>
  <c r="E6" i="13"/>
  <c r="E5" i="13"/>
  <c r="R22" i="1"/>
  <c r="R71" i="1"/>
  <c r="R38" i="1"/>
  <c r="R54" i="1"/>
  <c r="R20" i="1"/>
  <c r="R35" i="1"/>
  <c r="R32" i="1"/>
  <c r="R42" i="1"/>
  <c r="R47" i="1"/>
  <c r="R59" i="1"/>
  <c r="R64" i="1"/>
  <c r="R40" i="1"/>
  <c r="R70" i="1"/>
  <c r="R45" i="1"/>
  <c r="R30" i="1"/>
  <c r="R63" i="1"/>
  <c r="R28" i="1"/>
  <c r="R29" i="1"/>
  <c r="R57" i="1"/>
  <c r="R24" i="1"/>
  <c r="R58" i="1"/>
  <c r="R62" i="1"/>
  <c r="R69" i="1"/>
  <c r="R68" i="1"/>
  <c r="R21" i="1"/>
  <c r="R46" i="1"/>
  <c r="R44" i="1"/>
  <c r="R53" i="1"/>
  <c r="R50" i="1"/>
  <c r="R36" i="1"/>
  <c r="R39" i="1"/>
  <c r="R23" i="1"/>
  <c r="R51" i="1"/>
  <c r="R41" i="1"/>
  <c r="R72" i="1"/>
  <c r="R27" i="1"/>
  <c r="R26" i="1"/>
  <c r="R65" i="1"/>
  <c r="R48" i="1"/>
  <c r="R56" i="1"/>
  <c r="R33" i="1"/>
  <c r="R60" i="1"/>
  <c r="R34" i="1"/>
  <c r="R52" i="1"/>
  <c r="R66" i="1"/>
  <c r="F222" i="13" l="1"/>
  <c r="F212" i="13"/>
  <c r="F213" i="13"/>
  <c r="F214" i="13"/>
  <c r="F215" i="13"/>
  <c r="F216" i="13"/>
  <c r="F217" i="13"/>
  <c r="F218" i="13"/>
  <c r="F219" i="13"/>
  <c r="F220" i="13"/>
  <c r="F221" i="13"/>
  <c r="F211" i="13"/>
  <c r="B222" i="13" a="1"/>
  <c r="B222" i="13" l="1"/>
  <c r="X55" i="1"/>
  <c r="X50" i="1"/>
  <c r="X44" i="1"/>
  <c r="R13" i="1" l="1"/>
  <c r="S13" i="1" s="1"/>
  <c r="V55" i="32"/>
  <c r="W55" i="32" s="1"/>
  <c r="V19" i="32"/>
  <c r="W19" i="32" s="1"/>
  <c r="R43" i="31"/>
  <c r="S43" i="31" s="1"/>
  <c r="R37" i="31"/>
  <c r="S37" i="31" s="1"/>
  <c r="R31" i="31"/>
  <c r="S31" i="31" s="1"/>
  <c r="R13" i="31"/>
  <c r="S13" i="31" s="1"/>
  <c r="V49" i="32"/>
  <c r="W49" i="32" s="1"/>
  <c r="V31" i="32"/>
  <c r="W31" i="32" s="1"/>
  <c r="V25" i="32"/>
  <c r="W25" i="32" s="1"/>
  <c r="V13" i="32"/>
  <c r="W13" i="32" s="1"/>
  <c r="R67" i="31"/>
  <c r="S67" i="31" s="1"/>
  <c r="R25" i="31"/>
  <c r="S25" i="31" s="1"/>
  <c r="R19" i="31"/>
  <c r="S19" i="31" s="1"/>
  <c r="V67" i="32"/>
  <c r="W67" i="32" s="1"/>
  <c r="R61" i="31"/>
  <c r="S61" i="31" s="1"/>
  <c r="R55" i="31"/>
  <c r="S55" i="31" s="1"/>
  <c r="V61" i="32"/>
  <c r="W61" i="32" s="1"/>
  <c r="V43" i="32"/>
  <c r="W43" i="32" s="1"/>
  <c r="V37" i="32"/>
  <c r="W37" i="32" s="1"/>
  <c r="R49" i="31"/>
  <c r="S49" i="31" s="1"/>
  <c r="AI55" i="1"/>
  <c r="T13" i="1"/>
  <c r="AI13" i="1" s="1"/>
  <c r="U13" i="1"/>
  <c r="AL44" i="18"/>
  <c r="AJ44" i="18"/>
  <c r="AF44" i="18"/>
  <c r="AD44" i="18"/>
  <c r="Z44" i="18"/>
  <c r="X44" i="18"/>
  <c r="T44" i="18"/>
  <c r="R44" i="18"/>
  <c r="N44" i="18"/>
  <c r="L44" i="18"/>
  <c r="AL36" i="18"/>
  <c r="AJ36" i="18"/>
  <c r="AF36" i="18"/>
  <c r="AD36" i="18"/>
  <c r="Z36" i="18"/>
  <c r="X36" i="18"/>
  <c r="T36" i="18"/>
  <c r="R36" i="18"/>
  <c r="N36" i="18"/>
  <c r="L36" i="18"/>
  <c r="AL28" i="18"/>
  <c r="AJ28" i="18"/>
  <c r="AF28" i="18"/>
  <c r="AD28" i="18"/>
  <c r="Z28" i="18"/>
  <c r="X28" i="18"/>
  <c r="T28" i="18"/>
  <c r="R28" i="18"/>
  <c r="N28" i="18"/>
  <c r="L28" i="18"/>
  <c r="AL20" i="18"/>
  <c r="AJ20" i="18"/>
  <c r="AF20" i="18"/>
  <c r="AD20" i="18"/>
  <c r="Z20" i="18"/>
  <c r="X20" i="18"/>
  <c r="T20" i="18"/>
  <c r="R20" i="18"/>
  <c r="N20" i="18"/>
  <c r="L20" i="18"/>
  <c r="AL12" i="18"/>
  <c r="AJ12" i="18"/>
  <c r="AF12" i="18"/>
  <c r="AD12" i="18"/>
  <c r="Z12" i="18"/>
  <c r="X12" i="18"/>
  <c r="T12" i="18"/>
  <c r="R12" i="18"/>
  <c r="N12" i="18"/>
  <c r="L12" i="18"/>
  <c r="H211" i="13"/>
  <c r="X43" i="32" l="1"/>
  <c r="Y43" i="32"/>
  <c r="Y67" i="32"/>
  <c r="X67" i="32"/>
  <c r="X13" i="32"/>
  <c r="Y13" i="32"/>
  <c r="U13" i="31"/>
  <c r="T13" i="31"/>
  <c r="AI13" i="31" s="1"/>
  <c r="AH13" i="31" s="1"/>
  <c r="AJ13" i="31" s="1"/>
  <c r="Y19" i="32"/>
  <c r="X19" i="32"/>
  <c r="U61" i="31"/>
  <c r="T61" i="31"/>
  <c r="T43" i="31"/>
  <c r="U43" i="31"/>
  <c r="X61" i="32"/>
  <c r="Y61" i="32"/>
  <c r="T19" i="31"/>
  <c r="U19" i="31"/>
  <c r="X25" i="32"/>
  <c r="Y25" i="32"/>
  <c r="T31" i="31"/>
  <c r="U31" i="31"/>
  <c r="X55" i="32"/>
  <c r="Y55" i="32"/>
  <c r="X37" i="32"/>
  <c r="Y37" i="32"/>
  <c r="T67" i="31"/>
  <c r="U67" i="31"/>
  <c r="X49" i="32"/>
  <c r="Y49" i="32"/>
  <c r="T49" i="31"/>
  <c r="U49" i="31"/>
  <c r="T55" i="31"/>
  <c r="U55" i="31"/>
  <c r="U25" i="31"/>
  <c r="T25" i="31"/>
  <c r="X31" i="32"/>
  <c r="Y31" i="32"/>
  <c r="T37" i="31"/>
  <c r="U37" i="31"/>
  <c r="AH13" i="1"/>
  <c r="AJ13" i="1" s="1"/>
  <c r="AI14" i="1"/>
  <c r="AH14" i="1" s="1"/>
  <c r="AJ14" i="1" s="1"/>
  <c r="AA72" i="1"/>
  <c r="X72" i="1"/>
  <c r="AA71" i="1"/>
  <c r="X71" i="1"/>
  <c r="AA70" i="1"/>
  <c r="X70" i="1"/>
  <c r="AA69" i="1"/>
  <c r="X69" i="1"/>
  <c r="AA68" i="1"/>
  <c r="X68" i="1"/>
  <c r="AA67" i="1"/>
  <c r="X67" i="1"/>
  <c r="O67" i="1"/>
  <c r="P67" i="1" s="1"/>
  <c r="AA66" i="1"/>
  <c r="X66" i="1"/>
  <c r="AA65" i="1"/>
  <c r="X65" i="1"/>
  <c r="AA64" i="1"/>
  <c r="X64" i="1"/>
  <c r="AA63" i="1"/>
  <c r="X63" i="1"/>
  <c r="AA62" i="1"/>
  <c r="X62" i="1"/>
  <c r="AA61" i="1"/>
  <c r="X61" i="1"/>
  <c r="O61" i="1"/>
  <c r="P61" i="1" s="1"/>
  <c r="AA60" i="1"/>
  <c r="X60" i="1"/>
  <c r="AA59" i="1"/>
  <c r="X59" i="1"/>
  <c r="AA58" i="1"/>
  <c r="X58" i="1"/>
  <c r="AA57" i="1"/>
  <c r="X57" i="1"/>
  <c r="AA56" i="1"/>
  <c r="X56" i="1"/>
  <c r="AA55" i="1"/>
  <c r="P55" i="1"/>
  <c r="AA54" i="1"/>
  <c r="X54" i="1"/>
  <c r="AA53" i="1"/>
  <c r="X53" i="1"/>
  <c r="AA52" i="1"/>
  <c r="X52" i="1"/>
  <c r="AA51" i="1"/>
  <c r="X51" i="1"/>
  <c r="AA50" i="1"/>
  <c r="AA49" i="1"/>
  <c r="X49" i="1"/>
  <c r="O49" i="1"/>
  <c r="P49" i="1" s="1"/>
  <c r="AA48" i="1"/>
  <c r="X48" i="1"/>
  <c r="AA47" i="1"/>
  <c r="X47" i="1"/>
  <c r="AA46" i="1"/>
  <c r="X46" i="1"/>
  <c r="AA45" i="1"/>
  <c r="X45" i="1"/>
  <c r="AA44" i="1"/>
  <c r="AA43" i="1"/>
  <c r="X43" i="1"/>
  <c r="O43" i="1"/>
  <c r="P43" i="1" s="1"/>
  <c r="AA42" i="1"/>
  <c r="X42" i="1"/>
  <c r="AA41" i="1"/>
  <c r="X41" i="1"/>
  <c r="AA40" i="1"/>
  <c r="X40" i="1"/>
  <c r="AA39" i="1"/>
  <c r="X39" i="1"/>
  <c r="AA38" i="1"/>
  <c r="X38" i="1"/>
  <c r="AA37" i="1"/>
  <c r="X37" i="1"/>
  <c r="O37" i="1"/>
  <c r="AA36" i="1"/>
  <c r="X36" i="1"/>
  <c r="AA35" i="1"/>
  <c r="X35" i="1"/>
  <c r="AA34" i="1"/>
  <c r="X34" i="1"/>
  <c r="AA33" i="1"/>
  <c r="X33" i="1"/>
  <c r="AA32" i="1"/>
  <c r="X32" i="1"/>
  <c r="AA31" i="1"/>
  <c r="X31" i="1"/>
  <c r="O31" i="1"/>
  <c r="P31" i="1" s="1"/>
  <c r="AA30" i="1"/>
  <c r="X30" i="1"/>
  <c r="AA29" i="1"/>
  <c r="X29" i="1"/>
  <c r="AA28" i="1"/>
  <c r="X28" i="1"/>
  <c r="AA27" i="1"/>
  <c r="X27" i="1"/>
  <c r="AA26" i="1"/>
  <c r="X26" i="1"/>
  <c r="AA25" i="1"/>
  <c r="X25" i="1"/>
  <c r="O25" i="1"/>
  <c r="P25" i="1" s="1"/>
  <c r="O19" i="1"/>
  <c r="AA24" i="1"/>
  <c r="X24" i="1"/>
  <c r="AA23" i="1"/>
  <c r="X23" i="1"/>
  <c r="AA22" i="1"/>
  <c r="X22" i="1"/>
  <c r="AA21" i="1"/>
  <c r="X21" i="1"/>
  <c r="AA20" i="1"/>
  <c r="AA19" i="1"/>
  <c r="P37" i="1" l="1"/>
  <c r="AI29" i="1"/>
  <c r="AI40" i="1"/>
  <c r="AI48" i="1"/>
  <c r="AI60" i="1"/>
  <c r="AI71" i="1"/>
  <c r="AI30" i="1"/>
  <c r="AI41" i="1"/>
  <c r="AI36" i="1"/>
  <c r="AI63" i="1"/>
  <c r="AI64" i="1"/>
  <c r="AI34" i="1"/>
  <c r="AI65" i="1"/>
  <c r="AI28" i="1"/>
  <c r="AI39" i="1"/>
  <c r="AI47" i="1"/>
  <c r="AI59" i="1"/>
  <c r="AI70" i="1"/>
  <c r="AI33" i="1"/>
  <c r="AI53" i="1"/>
  <c r="AH53" i="1" s="1"/>
  <c r="AI72" i="1"/>
  <c r="AI31" i="1"/>
  <c r="AI32" i="1"/>
  <c r="AI44" i="1"/>
  <c r="AI43" i="1"/>
  <c r="AI26" i="1"/>
  <c r="AI25" i="1"/>
  <c r="AI57" i="1"/>
  <c r="AI56" i="1"/>
  <c r="AI68" i="1"/>
  <c r="AI67" i="1"/>
  <c r="AI52" i="1"/>
  <c r="AI51" i="1"/>
  <c r="AI24" i="1"/>
  <c r="AI27" i="1"/>
  <c r="AI38" i="1"/>
  <c r="AI37" i="1"/>
  <c r="AI42" i="1"/>
  <c r="AI46" i="1"/>
  <c r="AI45" i="1"/>
  <c r="AI54" i="1"/>
  <c r="AH54" i="1" s="1"/>
  <c r="AI58" i="1"/>
  <c r="AI69" i="1"/>
  <c r="AI35" i="1"/>
  <c r="AI50" i="1"/>
  <c r="AI49" i="1"/>
  <c r="AI62" i="1"/>
  <c r="AI61" i="1"/>
  <c r="AI66" i="1"/>
  <c r="P19" i="1"/>
  <c r="AE19" i="1" s="1"/>
  <c r="AE67" i="1"/>
  <c r="AE61" i="1"/>
  <c r="AE55" i="1"/>
  <c r="AE49" i="1"/>
  <c r="AE53" i="1"/>
  <c r="AE54" i="1"/>
  <c r="AE43" i="1"/>
  <c r="AE37" i="1"/>
  <c r="AE31" i="1"/>
  <c r="AE25" i="1"/>
  <c r="AF67" i="1" l="1"/>
  <c r="AG67" i="1"/>
  <c r="AE68" i="1" s="1"/>
  <c r="AF68" i="1" s="1"/>
  <c r="AF61" i="1"/>
  <c r="AG61" i="1"/>
  <c r="AE62" i="1" s="1"/>
  <c r="AG62" i="1" s="1"/>
  <c r="AE63" i="1" s="1"/>
  <c r="AF55" i="1"/>
  <c r="AG55" i="1"/>
  <c r="AE56" i="1" s="1"/>
  <c r="AG56" i="1" s="1"/>
  <c r="AE57" i="1" s="1"/>
  <c r="AF54" i="1"/>
  <c r="AG54" i="1"/>
  <c r="AF53" i="1"/>
  <c r="AG53" i="1"/>
  <c r="AF49" i="1"/>
  <c r="AG49" i="1"/>
  <c r="AF43" i="1"/>
  <c r="AG43" i="1"/>
  <c r="AE44" i="1" s="1"/>
  <c r="AG44" i="1" s="1"/>
  <c r="AE45" i="1" s="1"/>
  <c r="AF37" i="1"/>
  <c r="AG37" i="1"/>
  <c r="AF31" i="1"/>
  <c r="AG31" i="1"/>
  <c r="AE32" i="1" s="1"/>
  <c r="AG32" i="1" s="1"/>
  <c r="AE33" i="1" s="1"/>
  <c r="AF33" i="1" s="1"/>
  <c r="AF25" i="1"/>
  <c r="AG25" i="1"/>
  <c r="AE26" i="1" s="1"/>
  <c r="AF26" i="1" s="1"/>
  <c r="AF19" i="1"/>
  <c r="AG19" i="1"/>
  <c r="AE20" i="1" s="1"/>
  <c r="AF62" i="1" l="1"/>
  <c r="AF56" i="1"/>
  <c r="AG26" i="1"/>
  <c r="AE27" i="1" s="1"/>
  <c r="AF27" i="1" s="1"/>
  <c r="AF44" i="1"/>
  <c r="AF32" i="1"/>
  <c r="AF45" i="1"/>
  <c r="AG45" i="1"/>
  <c r="AG63" i="1"/>
  <c r="AE64" i="1" s="1"/>
  <c r="AF63" i="1"/>
  <c r="AG57" i="1"/>
  <c r="AE58" i="1" s="1"/>
  <c r="AF57" i="1"/>
  <c r="AG68" i="1"/>
  <c r="AE69" i="1" s="1"/>
  <c r="AE38" i="1"/>
  <c r="AE50" i="1"/>
  <c r="AG33" i="1"/>
  <c r="T52" i="19"/>
  <c r="AF32" i="19"/>
  <c r="N22" i="19"/>
  <c r="AL32" i="19"/>
  <c r="N52" i="19"/>
  <c r="AL12" i="19"/>
  <c r="AL52" i="19"/>
  <c r="AL42" i="19"/>
  <c r="T32" i="19"/>
  <c r="AF12" i="19"/>
  <c r="N32" i="19"/>
  <c r="T42" i="19"/>
  <c r="N12" i="19"/>
  <c r="Z52" i="19"/>
  <c r="Z42" i="19"/>
  <c r="AL22" i="19"/>
  <c r="T12" i="19"/>
  <c r="T22" i="19"/>
  <c r="Z32" i="19"/>
  <c r="AF52" i="19"/>
  <c r="N42" i="19"/>
  <c r="Z22" i="19"/>
  <c r="AF42" i="19"/>
  <c r="Z12" i="19"/>
  <c r="AF22" i="19"/>
  <c r="AM42" i="19"/>
  <c r="U32" i="19"/>
  <c r="AG12" i="19"/>
  <c r="U42" i="19"/>
  <c r="O12" i="19"/>
  <c r="U22" i="19"/>
  <c r="AM52" i="19"/>
  <c r="AA42" i="19"/>
  <c r="AM22" i="19"/>
  <c r="U12" i="19"/>
  <c r="AA32" i="19"/>
  <c r="AG42" i="19"/>
  <c r="AA12" i="19"/>
  <c r="AG52" i="19"/>
  <c r="O42" i="19"/>
  <c r="AA22" i="19"/>
  <c r="AA52" i="19"/>
  <c r="AG22" i="19"/>
  <c r="AM32" i="19"/>
  <c r="U52" i="19"/>
  <c r="AG32" i="19"/>
  <c r="O22" i="19"/>
  <c r="O52" i="19"/>
  <c r="AM12" i="19"/>
  <c r="O32" i="19"/>
  <c r="AJ53" i="1"/>
  <c r="AJ54" i="1"/>
  <c r="AF64" i="1" l="1"/>
  <c r="AG64" i="1"/>
  <c r="AF58" i="1"/>
  <c r="AG58" i="1"/>
  <c r="AE59" i="1" s="1"/>
  <c r="AG27" i="1"/>
  <c r="AE28" i="1" s="1"/>
  <c r="AG28" i="1" s="1"/>
  <c r="AF69" i="1"/>
  <c r="AG69" i="1"/>
  <c r="AE70" i="1" s="1"/>
  <c r="AF50" i="1"/>
  <c r="AG50" i="1"/>
  <c r="AE51" i="1" s="1"/>
  <c r="AF51" i="1" s="1"/>
  <c r="AE46" i="1"/>
  <c r="AF38" i="1"/>
  <c r="AG38" i="1"/>
  <c r="AE39" i="1" s="1"/>
  <c r="AF39" i="1" s="1"/>
  <c r="AE35" i="1"/>
  <c r="AF35" i="1" s="1"/>
  <c r="AE34" i="1"/>
  <c r="AF20" i="1"/>
  <c r="AG20" i="1"/>
  <c r="AE21" i="1" s="1"/>
  <c r="AF21" i="1" s="1"/>
  <c r="AG51" i="1" l="1"/>
  <c r="AE52" i="1" s="1"/>
  <c r="AF52" i="1" s="1"/>
  <c r="AG39" i="1"/>
  <c r="AE40" i="1" s="1"/>
  <c r="AG40" i="1" s="1"/>
  <c r="AE41" i="1" s="1"/>
  <c r="AF59" i="1"/>
  <c r="AG59" i="1"/>
  <c r="AE60" i="1" s="1"/>
  <c r="AE65" i="1"/>
  <c r="AE66" i="1"/>
  <c r="AF28" i="1"/>
  <c r="AF46" i="1"/>
  <c r="AG46" i="1"/>
  <c r="AE47" i="1" s="1"/>
  <c r="AF47" i="1" s="1"/>
  <c r="AE29" i="1"/>
  <c r="AG70" i="1"/>
  <c r="AF70" i="1"/>
  <c r="AF34" i="1"/>
  <c r="AG34" i="1"/>
  <c r="AG35" i="1"/>
  <c r="AE36" i="1" s="1"/>
  <c r="AG21" i="1"/>
  <c r="AE22" i="1" s="1"/>
  <c r="AF22" i="1" s="1"/>
  <c r="AG52" i="1" l="1"/>
  <c r="AF40" i="1"/>
  <c r="AF66" i="1"/>
  <c r="AG66" i="1"/>
  <c r="AF65" i="1"/>
  <c r="AG65" i="1"/>
  <c r="AF60" i="1"/>
  <c r="AG60" i="1"/>
  <c r="AE71" i="1"/>
  <c r="AE72" i="1"/>
  <c r="AG47" i="1"/>
  <c r="AE48" i="1" s="1"/>
  <c r="AF48" i="1" s="1"/>
  <c r="AG41" i="1"/>
  <c r="AE42" i="1" s="1"/>
  <c r="AF41" i="1"/>
  <c r="AF29" i="1"/>
  <c r="AG29" i="1"/>
  <c r="AE30" i="1" s="1"/>
  <c r="AF30" i="1" s="1"/>
  <c r="AF36" i="1"/>
  <c r="AG36" i="1"/>
  <c r="AG22" i="1"/>
  <c r="AE23" i="1" s="1"/>
  <c r="AG23" i="1" s="1"/>
  <c r="AE24" i="1" s="1"/>
  <c r="AF72" i="1" l="1"/>
  <c r="AG72" i="1"/>
  <c r="AF71" i="1"/>
  <c r="AG71" i="1"/>
  <c r="AF42" i="1"/>
  <c r="AG42" i="1"/>
  <c r="AG48" i="1"/>
  <c r="AG30" i="1"/>
  <c r="AF23" i="1"/>
  <c r="AF24" i="1"/>
  <c r="AG24" i="1"/>
  <c r="R43" i="1" l="1"/>
  <c r="S43" i="1" s="1"/>
  <c r="R31" i="1"/>
  <c r="S31" i="1" s="1"/>
  <c r="R25" i="1"/>
  <c r="S25" i="1" s="1"/>
  <c r="R55" i="1"/>
  <c r="S55" i="1" s="1"/>
  <c r="R49" i="1"/>
  <c r="S49" i="1" s="1"/>
  <c r="R37" i="1"/>
  <c r="S37" i="1" s="1"/>
  <c r="AD40" i="18" s="1"/>
  <c r="R67" i="1"/>
  <c r="S67" i="1" s="1"/>
  <c r="R61" i="1"/>
  <c r="S61" i="1" s="1"/>
  <c r="R19" i="1"/>
  <c r="S19" i="1" s="1"/>
  <c r="Z42" i="18" l="1"/>
  <c r="N42" i="18"/>
  <c r="AF26" i="18"/>
  <c r="N26" i="18"/>
  <c r="AF18" i="18"/>
  <c r="T10" i="18"/>
  <c r="N34" i="18"/>
  <c r="T34" i="18"/>
  <c r="T18" i="18"/>
  <c r="Z18" i="18"/>
  <c r="Z10" i="18"/>
  <c r="AL18" i="18"/>
  <c r="Z26" i="18"/>
  <c r="U61" i="1"/>
  <c r="T61" i="1"/>
  <c r="T42" i="18"/>
  <c r="AF34" i="18"/>
  <c r="AL10" i="18"/>
  <c r="N18" i="18"/>
  <c r="N10" i="18"/>
  <c r="AL34" i="18"/>
  <c r="AL42" i="18"/>
  <c r="AF10" i="18"/>
  <c r="Z34" i="18"/>
  <c r="AF42" i="18"/>
  <c r="AL26" i="18"/>
  <c r="T26" i="18"/>
  <c r="AJ34" i="18"/>
  <c r="R34" i="18"/>
  <c r="R42" i="18"/>
  <c r="AJ26" i="18"/>
  <c r="X10" i="18"/>
  <c r="X42" i="18"/>
  <c r="L42" i="18"/>
  <c r="R18" i="18"/>
  <c r="R26" i="18"/>
  <c r="L34" i="18"/>
  <c r="X26" i="18"/>
  <c r="X34" i="18"/>
  <c r="AD18" i="18"/>
  <c r="AD34" i="18"/>
  <c r="L26" i="18"/>
  <c r="AJ10" i="18"/>
  <c r="T55" i="1"/>
  <c r="AJ42" i="18"/>
  <c r="AJ18" i="18"/>
  <c r="AD26" i="18"/>
  <c r="L10" i="18"/>
  <c r="AD10" i="18"/>
  <c r="X18" i="18"/>
  <c r="AD42" i="18"/>
  <c r="L18" i="18"/>
  <c r="R10" i="18"/>
  <c r="U55" i="1"/>
  <c r="T67" i="1"/>
  <c r="AB36" i="18"/>
  <c r="AH12" i="18"/>
  <c r="P28" i="18"/>
  <c r="AH20" i="18"/>
  <c r="P36" i="18"/>
  <c r="V12" i="18"/>
  <c r="AH28" i="18"/>
  <c r="AB20" i="18"/>
  <c r="J12" i="18"/>
  <c r="J20" i="18"/>
  <c r="U67" i="1"/>
  <c r="P44" i="18"/>
  <c r="AB44" i="18"/>
  <c r="V28" i="18"/>
  <c r="V36" i="18"/>
  <c r="J28" i="18"/>
  <c r="AH36" i="18"/>
  <c r="J44" i="18"/>
  <c r="P12" i="18"/>
  <c r="AB12" i="18"/>
  <c r="V44" i="18"/>
  <c r="AH44" i="18"/>
  <c r="V20" i="18"/>
  <c r="P20" i="18"/>
  <c r="J36" i="18"/>
  <c r="AB28" i="18"/>
  <c r="T38" i="18"/>
  <c r="AF22" i="18"/>
  <c r="N38" i="18"/>
  <c r="AF30" i="18"/>
  <c r="AL6" i="18"/>
  <c r="Z6" i="18"/>
  <c r="U25" i="1"/>
  <c r="T14" i="18"/>
  <c r="T22" i="18"/>
  <c r="N6" i="18"/>
  <c r="AL30" i="18"/>
  <c r="Z22" i="18"/>
  <c r="Z14" i="18"/>
  <c r="T25" i="1"/>
  <c r="Z30" i="18"/>
  <c r="AL38" i="18"/>
  <c r="AL14" i="18"/>
  <c r="AF6" i="18"/>
  <c r="AL22" i="18"/>
  <c r="T30" i="18"/>
  <c r="Z38" i="18"/>
  <c r="AF14" i="18"/>
  <c r="N30" i="18"/>
  <c r="N14" i="18"/>
  <c r="N22" i="18"/>
  <c r="AF38" i="18"/>
  <c r="T6" i="18"/>
  <c r="T37" i="1"/>
  <c r="X32" i="18"/>
  <c r="AD32" i="18"/>
  <c r="AJ8" i="18"/>
  <c r="L16" i="18"/>
  <c r="R32" i="18"/>
  <c r="AJ32" i="18"/>
  <c r="U37" i="1"/>
  <c r="R40" i="18"/>
  <c r="AJ40" i="18"/>
  <c r="AD24" i="18"/>
  <c r="AJ24" i="18"/>
  <c r="R24" i="18"/>
  <c r="AJ16" i="18"/>
  <c r="AD8" i="18"/>
  <c r="L32" i="18"/>
  <c r="L40" i="18"/>
  <c r="R16" i="18"/>
  <c r="L24" i="18"/>
  <c r="AD16" i="18"/>
  <c r="L8" i="18"/>
  <c r="R8" i="18"/>
  <c r="X40" i="18"/>
  <c r="X8" i="18"/>
  <c r="X16" i="18"/>
  <c r="X24" i="18"/>
  <c r="T31" i="1"/>
  <c r="J40" i="18"/>
  <c r="J16" i="18"/>
  <c r="P16" i="18"/>
  <c r="V8" i="18"/>
  <c r="J8" i="18"/>
  <c r="J24" i="18"/>
  <c r="AH16" i="18"/>
  <c r="AB16" i="18"/>
  <c r="AB40" i="18"/>
  <c r="P32" i="18"/>
  <c r="P40" i="18"/>
  <c r="AH24" i="18"/>
  <c r="AB32" i="18"/>
  <c r="J32" i="18"/>
  <c r="V16" i="18"/>
  <c r="V40" i="18"/>
  <c r="AH32" i="18"/>
  <c r="V24" i="18"/>
  <c r="V32" i="18"/>
  <c r="AH8" i="18"/>
  <c r="AB8" i="18"/>
  <c r="P8" i="18"/>
  <c r="U31" i="1"/>
  <c r="AH40" i="18"/>
  <c r="AB24" i="18"/>
  <c r="P24" i="18"/>
  <c r="AD38" i="18"/>
  <c r="L30" i="18"/>
  <c r="AD30" i="18"/>
  <c r="AJ6" i="18"/>
  <c r="L14" i="18"/>
  <c r="L22" i="18"/>
  <c r="X6" i="18"/>
  <c r="L6" i="18"/>
  <c r="U19" i="1"/>
  <c r="R38" i="18"/>
  <c r="AJ38" i="18"/>
  <c r="L38" i="18"/>
  <c r="AD6" i="18"/>
  <c r="R6" i="18"/>
  <c r="AJ30" i="18"/>
  <c r="R30" i="18"/>
  <c r="AD22" i="18"/>
  <c r="AJ14" i="18"/>
  <c r="AJ22" i="18"/>
  <c r="AD14" i="18"/>
  <c r="X38" i="18"/>
  <c r="X14" i="18"/>
  <c r="R22" i="18"/>
  <c r="X22" i="18"/>
  <c r="T19" i="1"/>
  <c r="AI19" i="1" s="1"/>
  <c r="AI20" i="1" s="1"/>
  <c r="AI21" i="1" s="1"/>
  <c r="AI22" i="1" s="1"/>
  <c r="AI23" i="1" s="1"/>
  <c r="R14" i="18"/>
  <c r="X30" i="18"/>
  <c r="J6" i="18"/>
  <c r="AB38" i="18"/>
  <c r="AH30" i="18"/>
  <c r="P14" i="18"/>
  <c r="AH14" i="18"/>
  <c r="AB22" i="18"/>
  <c r="J30" i="18"/>
  <c r="J38" i="18"/>
  <c r="P30" i="18"/>
  <c r="P22" i="18"/>
  <c r="J22" i="18"/>
  <c r="V22" i="18"/>
  <c r="AH38" i="18"/>
  <c r="V30" i="18"/>
  <c r="P38" i="18"/>
  <c r="AH6" i="18"/>
  <c r="AH22" i="18"/>
  <c r="AB30" i="18"/>
  <c r="V38" i="18"/>
  <c r="V14" i="18"/>
  <c r="J14" i="18"/>
  <c r="AB14" i="18"/>
  <c r="AB6" i="18"/>
  <c r="V6" i="18"/>
  <c r="P6" i="18"/>
  <c r="T49" i="1"/>
  <c r="AH34" i="18"/>
  <c r="AH42" i="18"/>
  <c r="AH18" i="18"/>
  <c r="AB10" i="18"/>
  <c r="J26" i="18"/>
  <c r="V18" i="18"/>
  <c r="V42" i="18"/>
  <c r="J42" i="18"/>
  <c r="P10" i="18"/>
  <c r="AB26" i="18"/>
  <c r="J34" i="18"/>
  <c r="J18" i="18"/>
  <c r="AH10" i="18"/>
  <c r="AB34" i="18"/>
  <c r="P26" i="18"/>
  <c r="P34" i="18"/>
  <c r="V34" i="18"/>
  <c r="AH26" i="18"/>
  <c r="J10" i="18"/>
  <c r="U49" i="1"/>
  <c r="P18" i="18"/>
  <c r="AB42" i="18"/>
  <c r="V10" i="18"/>
  <c r="AB18" i="18"/>
  <c r="P42" i="18"/>
  <c r="V26" i="18"/>
  <c r="Z32" i="18"/>
  <c r="N24" i="18"/>
  <c r="AL32" i="18"/>
  <c r="AL40" i="18"/>
  <c r="N8" i="18"/>
  <c r="AF24" i="18"/>
  <c r="Z40" i="18"/>
  <c r="Z16" i="18"/>
  <c r="N32" i="18"/>
  <c r="T32" i="18"/>
  <c r="N40" i="18"/>
  <c r="T8" i="18"/>
  <c r="T43" i="1"/>
  <c r="AF32" i="18"/>
  <c r="AL8" i="18"/>
  <c r="T24" i="18"/>
  <c r="N16" i="18"/>
  <c r="T16" i="18"/>
  <c r="Z24" i="18"/>
  <c r="AF16" i="18"/>
  <c r="U43" i="1"/>
  <c r="T40" i="18"/>
  <c r="AF8" i="18"/>
  <c r="AL24" i="18"/>
  <c r="Z8" i="18"/>
  <c r="AF40" i="18"/>
  <c r="AL16" i="18"/>
  <c r="AH31" i="1" l="1"/>
  <c r="AH67" i="1"/>
  <c r="AH43" i="1"/>
  <c r="AH55" i="1"/>
  <c r="AH19" i="1"/>
  <c r="AH25" i="1"/>
  <c r="AH49" i="1"/>
  <c r="AH37" i="1"/>
  <c r="AH50" i="1" l="1"/>
  <c r="AH56" i="1"/>
  <c r="AH62" i="1"/>
  <c r="AH38" i="1"/>
  <c r="AH44" i="1"/>
  <c r="AH32" i="1"/>
  <c r="AH26" i="1"/>
  <c r="J40" i="19"/>
  <c r="V30" i="19"/>
  <c r="AH20" i="19"/>
  <c r="J30" i="19"/>
  <c r="V20" i="19"/>
  <c r="AH10" i="19"/>
  <c r="P10" i="19"/>
  <c r="AB50" i="19"/>
  <c r="J50" i="19"/>
  <c r="AB40" i="19"/>
  <c r="P30" i="19"/>
  <c r="V50" i="19"/>
  <c r="P50" i="19"/>
  <c r="AB10" i="19"/>
  <c r="AH30" i="19"/>
  <c r="AH40" i="19"/>
  <c r="J10" i="19"/>
  <c r="AB20" i="19"/>
  <c r="AH50" i="19"/>
  <c r="AJ37" i="1"/>
  <c r="V10" i="19"/>
  <c r="P20" i="19"/>
  <c r="J20" i="19"/>
  <c r="P40" i="19"/>
  <c r="V40" i="19"/>
  <c r="AB30" i="19"/>
  <c r="J11" i="19"/>
  <c r="V11" i="19"/>
  <c r="AB21" i="19"/>
  <c r="P31" i="19"/>
  <c r="J31" i="19"/>
  <c r="AB41" i="19"/>
  <c r="AJ43" i="1"/>
  <c r="AH41" i="19"/>
  <c r="P41" i="19"/>
  <c r="J21" i="19"/>
  <c r="AB31" i="19"/>
  <c r="AB51" i="19"/>
  <c r="P21" i="19"/>
  <c r="V41" i="19"/>
  <c r="V31" i="19"/>
  <c r="AH21" i="19"/>
  <c r="AB11" i="19"/>
  <c r="P51" i="19"/>
  <c r="V21" i="19"/>
  <c r="AH31" i="19"/>
  <c r="V51" i="19"/>
  <c r="J51" i="19"/>
  <c r="AH51" i="19"/>
  <c r="AH11" i="19"/>
  <c r="J41" i="19"/>
  <c r="P11" i="19"/>
  <c r="AB36" i="19"/>
  <c r="AH16" i="19"/>
  <c r="P16" i="19"/>
  <c r="V46" i="19"/>
  <c r="J6" i="19"/>
  <c r="AB16" i="19"/>
  <c r="V26" i="19"/>
  <c r="V16" i="19"/>
  <c r="AB6" i="19"/>
  <c r="J26" i="19"/>
  <c r="P6" i="19"/>
  <c r="AH46" i="19"/>
  <c r="P46" i="19"/>
  <c r="AH26" i="19"/>
  <c r="AH36" i="19"/>
  <c r="V36" i="19"/>
  <c r="P36" i="19"/>
  <c r="V6" i="19"/>
  <c r="AH6" i="19"/>
  <c r="AB46" i="19"/>
  <c r="AB26" i="19"/>
  <c r="J16" i="19"/>
  <c r="P26" i="19"/>
  <c r="J36" i="19"/>
  <c r="J46" i="19"/>
  <c r="V25" i="19"/>
  <c r="AH25" i="19"/>
  <c r="P45" i="19"/>
  <c r="AH45" i="19"/>
  <c r="AH15" i="19"/>
  <c r="AB55" i="19"/>
  <c r="J45" i="19"/>
  <c r="AH35" i="19"/>
  <c r="V45" i="19"/>
  <c r="AH55" i="19"/>
  <c r="V15" i="19"/>
  <c r="J25" i="19"/>
  <c r="V35" i="19"/>
  <c r="AJ67" i="1"/>
  <c r="P25" i="19"/>
  <c r="V55" i="19"/>
  <c r="J15" i="19"/>
  <c r="AB15" i="19"/>
  <c r="J35" i="19"/>
  <c r="AB35" i="19"/>
  <c r="J55" i="19"/>
  <c r="AB25" i="19"/>
  <c r="P35" i="19"/>
  <c r="P55" i="19"/>
  <c r="AB45" i="19"/>
  <c r="P15" i="19"/>
  <c r="J47" i="19"/>
  <c r="V27" i="19"/>
  <c r="AH7" i="19"/>
  <c r="P47" i="19"/>
  <c r="AB27" i="19"/>
  <c r="J17" i="19"/>
  <c r="V47" i="19"/>
  <c r="J37" i="19"/>
  <c r="AJ19" i="1"/>
  <c r="AB37" i="19"/>
  <c r="J27" i="19"/>
  <c r="V7" i="19"/>
  <c r="AH37" i="19"/>
  <c r="P27" i="19"/>
  <c r="AB7" i="19"/>
  <c r="P17" i="19"/>
  <c r="V17" i="19"/>
  <c r="AH47" i="19"/>
  <c r="P37" i="19"/>
  <c r="AB17" i="19"/>
  <c r="J7" i="19"/>
  <c r="V37" i="19"/>
  <c r="AH17" i="19"/>
  <c r="P7" i="19"/>
  <c r="AH27" i="19"/>
  <c r="AB47" i="19"/>
  <c r="AJ55" i="1"/>
  <c r="AB33" i="19"/>
  <c r="V13" i="19"/>
  <c r="AH23" i="19"/>
  <c r="J23" i="19"/>
  <c r="AB43" i="19"/>
  <c r="P43" i="19"/>
  <c r="AB53" i="19"/>
  <c r="V33" i="19"/>
  <c r="P13" i="19"/>
  <c r="J43" i="19"/>
  <c r="V23" i="19"/>
  <c r="J53" i="19"/>
  <c r="AH43" i="19"/>
  <c r="AH13" i="19"/>
  <c r="P53" i="19"/>
  <c r="V43" i="19"/>
  <c r="J13" i="19"/>
  <c r="P33" i="19"/>
  <c r="J33" i="19"/>
  <c r="V53" i="19"/>
  <c r="AH33" i="19"/>
  <c r="AB23" i="19"/>
  <c r="AH53" i="19"/>
  <c r="P23" i="19"/>
  <c r="AB13" i="19"/>
  <c r="AH61" i="1"/>
  <c r="AJ31" i="1"/>
  <c r="J39" i="19"/>
  <c r="AB39" i="19"/>
  <c r="AH49" i="19"/>
  <c r="P39" i="19"/>
  <c r="P9" i="19"/>
  <c r="AB9" i="19"/>
  <c r="V39" i="19"/>
  <c r="V9" i="19"/>
  <c r="AH9" i="19"/>
  <c r="J29" i="19"/>
  <c r="J19" i="19"/>
  <c r="V29" i="19"/>
  <c r="P29" i="19"/>
  <c r="AB49" i="19"/>
  <c r="AB29" i="19"/>
  <c r="P49" i="19"/>
  <c r="J49" i="19"/>
  <c r="P19" i="19"/>
  <c r="V49" i="19"/>
  <c r="AH39" i="19"/>
  <c r="V19" i="19"/>
  <c r="AH19" i="19"/>
  <c r="AH29" i="19"/>
  <c r="AB19" i="19"/>
  <c r="J9" i="19"/>
  <c r="AJ25" i="1"/>
  <c r="AH8" i="19"/>
  <c r="P18" i="19"/>
  <c r="AB28" i="19"/>
  <c r="P38" i="19"/>
  <c r="AB48" i="19"/>
  <c r="J28" i="19"/>
  <c r="V38" i="19"/>
  <c r="AH38" i="19"/>
  <c r="V8" i="19"/>
  <c r="J48" i="19"/>
  <c r="AH28" i="19"/>
  <c r="P48" i="19"/>
  <c r="AH48" i="19"/>
  <c r="V28" i="19"/>
  <c r="AB38" i="19"/>
  <c r="AB18" i="19"/>
  <c r="AH18" i="19"/>
  <c r="AB8" i="19"/>
  <c r="V48" i="19"/>
  <c r="J8" i="19"/>
  <c r="V18" i="19"/>
  <c r="P28" i="19"/>
  <c r="P8" i="19"/>
  <c r="J18" i="19"/>
  <c r="J38" i="19"/>
  <c r="AH45" i="1"/>
  <c r="V32" i="19"/>
  <c r="P42" i="19"/>
  <c r="J12" i="19"/>
  <c r="J32" i="19"/>
  <c r="AB52" i="19"/>
  <c r="AJ49" i="1"/>
  <c r="J22" i="19"/>
  <c r="V22" i="19"/>
  <c r="J52" i="19"/>
  <c r="AH12" i="19"/>
  <c r="J42" i="19"/>
  <c r="AH42" i="19"/>
  <c r="P32" i="19"/>
  <c r="AB12" i="19"/>
  <c r="AH32" i="19"/>
  <c r="AB32" i="19"/>
  <c r="AB42" i="19"/>
  <c r="V42" i="19"/>
  <c r="V12" i="19"/>
  <c r="V52" i="19"/>
  <c r="AB22" i="19"/>
  <c r="AH52" i="19"/>
  <c r="AH22" i="19"/>
  <c r="P22" i="19"/>
  <c r="P12" i="19"/>
  <c r="P52" i="19"/>
  <c r="AH51" i="1"/>
  <c r="AH20" i="1"/>
  <c r="AH68" i="1" l="1"/>
  <c r="K45" i="19" s="1"/>
  <c r="AH52" i="1"/>
  <c r="S12" i="19" s="1"/>
  <c r="W37" i="19"/>
  <c r="AI7" i="19"/>
  <c r="W17" i="19"/>
  <c r="W27" i="19"/>
  <c r="Q47" i="19"/>
  <c r="W7" i="19"/>
  <c r="AI17" i="19"/>
  <c r="K47" i="19"/>
  <c r="AI47" i="19"/>
  <c r="Q27" i="19"/>
  <c r="AC27" i="19"/>
  <c r="AC47" i="19"/>
  <c r="AC37" i="19"/>
  <c r="AI37" i="19"/>
  <c r="AJ20" i="1"/>
  <c r="AC17" i="19"/>
  <c r="K37" i="19"/>
  <c r="AC7" i="19"/>
  <c r="W47" i="19"/>
  <c r="Q37" i="19"/>
  <c r="AI27" i="19"/>
  <c r="Q7" i="19"/>
  <c r="K27" i="19"/>
  <c r="K17" i="19"/>
  <c r="K7" i="19"/>
  <c r="Q17" i="19"/>
  <c r="AC14" i="19"/>
  <c r="Q14" i="19"/>
  <c r="AI54" i="19"/>
  <c r="Q54" i="19"/>
  <c r="Q24" i="19"/>
  <c r="AI14" i="19"/>
  <c r="W24" i="19"/>
  <c r="AC44" i="19"/>
  <c r="K54" i="19"/>
  <c r="AI34" i="19"/>
  <c r="W14" i="19"/>
  <c r="K24" i="19"/>
  <c r="AC24" i="19"/>
  <c r="AI44" i="19"/>
  <c r="AI24" i="19"/>
  <c r="W44" i="19"/>
  <c r="Q44" i="19"/>
  <c r="AC54" i="19"/>
  <c r="AJ62" i="1"/>
  <c r="K44" i="19"/>
  <c r="Q34" i="19"/>
  <c r="W34" i="19"/>
  <c r="K14" i="19"/>
  <c r="W54" i="19"/>
  <c r="K34" i="19"/>
  <c r="AC34" i="19"/>
  <c r="AI41" i="19"/>
  <c r="W11" i="19"/>
  <c r="Q51" i="19"/>
  <c r="W21" i="19"/>
  <c r="AC11" i="19"/>
  <c r="AI51" i="19"/>
  <c r="W41" i="19"/>
  <c r="K41" i="19"/>
  <c r="AI11" i="19"/>
  <c r="AC41" i="19"/>
  <c r="AC21" i="19"/>
  <c r="K31" i="19"/>
  <c r="W51" i="19"/>
  <c r="Q21" i="19"/>
  <c r="Q31" i="19"/>
  <c r="AI21" i="19"/>
  <c r="K51" i="19"/>
  <c r="K21" i="19"/>
  <c r="AI31" i="19"/>
  <c r="Q41" i="19"/>
  <c r="K11" i="19"/>
  <c r="AC31" i="19"/>
  <c r="AC51" i="19"/>
  <c r="W31" i="19"/>
  <c r="Q11" i="19"/>
  <c r="AJ44" i="1"/>
  <c r="P54" i="19"/>
  <c r="AH14" i="19"/>
  <c r="AB14" i="19"/>
  <c r="AH34" i="19"/>
  <c r="AB54" i="19"/>
  <c r="AH54" i="19"/>
  <c r="AJ61" i="1"/>
  <c r="V14" i="19"/>
  <c r="J54" i="19"/>
  <c r="AH44" i="19"/>
  <c r="V54" i="19"/>
  <c r="J14" i="19"/>
  <c r="AH24" i="19"/>
  <c r="V34" i="19"/>
  <c r="AB44" i="19"/>
  <c r="AB34" i="19"/>
  <c r="P14" i="19"/>
  <c r="V24" i="19"/>
  <c r="AB24" i="19"/>
  <c r="V44" i="19"/>
  <c r="P34" i="19"/>
  <c r="J34" i="19"/>
  <c r="P24" i="19"/>
  <c r="J44" i="19"/>
  <c r="J24" i="19"/>
  <c r="P44" i="19"/>
  <c r="AJ52" i="19"/>
  <c r="AJ32" i="19"/>
  <c r="L32" i="19"/>
  <c r="AJ42" i="19"/>
  <c r="L12" i="19"/>
  <c r="L52" i="19"/>
  <c r="X12" i="19"/>
  <c r="R12" i="19"/>
  <c r="AD42" i="19"/>
  <c r="X42" i="19"/>
  <c r="AJ12" i="19"/>
  <c r="X32" i="19"/>
  <c r="R52" i="19"/>
  <c r="R32" i="19"/>
  <c r="X22" i="19"/>
  <c r="AJ22" i="19"/>
  <c r="L22" i="19"/>
  <c r="R22" i="19"/>
  <c r="AJ51" i="1"/>
  <c r="AD12" i="19"/>
  <c r="AD32" i="19"/>
  <c r="AD22" i="19"/>
  <c r="X52" i="19"/>
  <c r="AD52" i="19"/>
  <c r="L42" i="19"/>
  <c r="R42" i="19"/>
  <c r="AJ21" i="19"/>
  <c r="AD31" i="19"/>
  <c r="R21" i="19"/>
  <c r="AD41" i="19"/>
  <c r="AJ11" i="19"/>
  <c r="AJ51" i="19"/>
  <c r="AJ45" i="1"/>
  <c r="L41" i="19"/>
  <c r="AD11" i="19"/>
  <c r="L21" i="19"/>
  <c r="L11" i="19"/>
  <c r="X51" i="19"/>
  <c r="X21" i="19"/>
  <c r="R11" i="19"/>
  <c r="R31" i="19"/>
  <c r="AJ41" i="19"/>
  <c r="L31" i="19"/>
  <c r="R51" i="19"/>
  <c r="X31" i="19"/>
  <c r="X11" i="19"/>
  <c r="X41" i="19"/>
  <c r="AJ31" i="19"/>
  <c r="AD51" i="19"/>
  <c r="R41" i="19"/>
  <c r="AD21" i="19"/>
  <c r="L51" i="19"/>
  <c r="AH21" i="1"/>
  <c r="AH33" i="1"/>
  <c r="AH57" i="1"/>
  <c r="K42" i="19"/>
  <c r="AC32" i="19"/>
  <c r="W42" i="19"/>
  <c r="AI52" i="19"/>
  <c r="K22" i="19"/>
  <c r="Q32" i="19"/>
  <c r="AI12" i="19"/>
  <c r="AC52" i="19"/>
  <c r="Q42" i="19"/>
  <c r="AC42" i="19"/>
  <c r="K12" i="19"/>
  <c r="Q22" i="19"/>
  <c r="W52" i="19"/>
  <c r="AI42" i="19"/>
  <c r="W32" i="19"/>
  <c r="AI22" i="19"/>
  <c r="W12" i="19"/>
  <c r="AI32" i="19"/>
  <c r="AC12" i="19"/>
  <c r="Q12" i="19"/>
  <c r="Q52" i="19"/>
  <c r="AJ50" i="1"/>
  <c r="K32" i="19"/>
  <c r="W22" i="19"/>
  <c r="K52" i="19"/>
  <c r="AC22" i="19"/>
  <c r="AC40" i="19"/>
  <c r="W10" i="19"/>
  <c r="AC50" i="19"/>
  <c r="Q10" i="19"/>
  <c r="Q30" i="19"/>
  <c r="W50" i="19"/>
  <c r="K40" i="19"/>
  <c r="Q50" i="19"/>
  <c r="W20" i="19"/>
  <c r="AJ38" i="1"/>
  <c r="K10" i="19"/>
  <c r="Q40" i="19"/>
  <c r="K30" i="19"/>
  <c r="AI50" i="19"/>
  <c r="AI20" i="19"/>
  <c r="K50" i="19"/>
  <c r="AI40" i="19"/>
  <c r="W40" i="19"/>
  <c r="K20" i="19"/>
  <c r="AC10" i="19"/>
  <c r="AI10" i="19"/>
  <c r="AC20" i="19"/>
  <c r="AI30" i="19"/>
  <c r="AC30" i="19"/>
  <c r="W30" i="19"/>
  <c r="Q20" i="19"/>
  <c r="AI6" i="19"/>
  <c r="W26" i="19"/>
  <c r="AI36" i="19"/>
  <c r="W36" i="19"/>
  <c r="K46" i="19"/>
  <c r="Q46" i="19"/>
  <c r="W16" i="19"/>
  <c r="Q6" i="19"/>
  <c r="AI16" i="19"/>
  <c r="K26" i="19"/>
  <c r="AI26" i="19"/>
  <c r="AC36" i="19"/>
  <c r="AI46" i="19"/>
  <c r="AC26" i="19"/>
  <c r="K36" i="19"/>
  <c r="K6" i="19"/>
  <c r="Q36" i="19"/>
  <c r="W46" i="19"/>
  <c r="AC6" i="19"/>
  <c r="K16" i="19"/>
  <c r="AC46" i="19"/>
  <c r="AC16" i="19"/>
  <c r="Q26" i="19"/>
  <c r="Q16" i="19"/>
  <c r="W6" i="19"/>
  <c r="AH63" i="1"/>
  <c r="K39" i="19"/>
  <c r="AC39" i="19"/>
  <c r="W29" i="19"/>
  <c r="AI49" i="19"/>
  <c r="W9" i="19"/>
  <c r="AC19" i="19"/>
  <c r="Q49" i="19"/>
  <c r="W49" i="19"/>
  <c r="AC9" i="19"/>
  <c r="AI9" i="19"/>
  <c r="Q29" i="19"/>
  <c r="W39" i="19"/>
  <c r="Q39" i="19"/>
  <c r="AJ32" i="1"/>
  <c r="K9" i="19"/>
  <c r="W19" i="19"/>
  <c r="AI39" i="19"/>
  <c r="K29" i="19"/>
  <c r="AC49" i="19"/>
  <c r="AI19" i="19"/>
  <c r="AC29" i="19"/>
  <c r="K19" i="19"/>
  <c r="K49" i="19"/>
  <c r="Q19" i="19"/>
  <c r="Q9" i="19"/>
  <c r="AI29" i="19"/>
  <c r="K23" i="19"/>
  <c r="AI43" i="19"/>
  <c r="AC43" i="19"/>
  <c r="AC53" i="19"/>
  <c r="W43" i="19"/>
  <c r="K13" i="19"/>
  <c r="Q53" i="19"/>
  <c r="AI53" i="19"/>
  <c r="K33" i="19"/>
  <c r="K43" i="19"/>
  <c r="AI33" i="19"/>
  <c r="AC33" i="19"/>
  <c r="AJ56" i="1"/>
  <c r="Q33" i="19"/>
  <c r="AI23" i="19"/>
  <c r="K53" i="19"/>
  <c r="AC23" i="19"/>
  <c r="AC13" i="19"/>
  <c r="W23" i="19"/>
  <c r="W33" i="19"/>
  <c r="Q13" i="19"/>
  <c r="W13" i="19"/>
  <c r="AI13" i="19"/>
  <c r="Q43" i="19"/>
  <c r="Q23" i="19"/>
  <c r="W53" i="19"/>
  <c r="AK42" i="19"/>
  <c r="AE32" i="19"/>
  <c r="AJ52" i="1"/>
  <c r="Y52" i="19"/>
  <c r="S22" i="19"/>
  <c r="AK52" i="19"/>
  <c r="M22" i="19"/>
  <c r="AK32" i="19"/>
  <c r="AE22" i="19"/>
  <c r="AE42" i="19"/>
  <c r="S42" i="19"/>
  <c r="AH46" i="1"/>
  <c r="AH48" i="1"/>
  <c r="AH47" i="1"/>
  <c r="AH39" i="1"/>
  <c r="AC18" i="19"/>
  <c r="W28" i="19"/>
  <c r="W38" i="19"/>
  <c r="K18" i="19"/>
  <c r="AC8" i="19"/>
  <c r="AI48" i="19"/>
  <c r="AI28" i="19"/>
  <c r="K8" i="19"/>
  <c r="W18" i="19"/>
  <c r="W8" i="19"/>
  <c r="K38" i="19"/>
  <c r="AC28" i="19"/>
  <c r="AI8" i="19"/>
  <c r="Q8" i="19"/>
  <c r="W48" i="19"/>
  <c r="AI18" i="19"/>
  <c r="Q48" i="19"/>
  <c r="K48" i="19"/>
  <c r="Q38" i="19"/>
  <c r="K28" i="19"/>
  <c r="AC38" i="19"/>
  <c r="AC48" i="19"/>
  <c r="AI38" i="19"/>
  <c r="Q18" i="19"/>
  <c r="Q28" i="19"/>
  <c r="AJ26" i="1"/>
  <c r="M12" i="19" l="1"/>
  <c r="S52" i="19"/>
  <c r="AK22" i="19"/>
  <c r="AK12" i="19"/>
  <c r="AE52" i="19"/>
  <c r="Y42" i="19"/>
  <c r="Q55" i="19"/>
  <c r="Y22" i="19"/>
  <c r="Y32" i="19"/>
  <c r="AE12" i="19"/>
  <c r="M52" i="19"/>
  <c r="Y12" i="19"/>
  <c r="S32" i="19"/>
  <c r="M32" i="19"/>
  <c r="M42" i="19"/>
  <c r="W45" i="19"/>
  <c r="K25" i="19"/>
  <c r="W55" i="19"/>
  <c r="AI25" i="19"/>
  <c r="AI45" i="19"/>
  <c r="Q25" i="19"/>
  <c r="AJ68" i="1"/>
  <c r="AC35" i="19"/>
  <c r="AI15" i="19"/>
  <c r="Q35" i="19"/>
  <c r="W25" i="19"/>
  <c r="AC25" i="19"/>
  <c r="AI55" i="19"/>
  <c r="K15" i="19"/>
  <c r="Q15" i="19"/>
  <c r="K35" i="19"/>
  <c r="W35" i="19"/>
  <c r="W15" i="19"/>
  <c r="AC15" i="19"/>
  <c r="Q45" i="19"/>
  <c r="AC55" i="19"/>
  <c r="K55" i="19"/>
  <c r="AC45" i="19"/>
  <c r="AI35" i="19"/>
  <c r="AH69" i="1"/>
  <c r="AH27" i="1"/>
  <c r="R18" i="19" s="1"/>
  <c r="R40" i="19"/>
  <c r="AD10" i="19"/>
  <c r="X40" i="19"/>
  <c r="AJ10" i="19"/>
  <c r="R50" i="19"/>
  <c r="X10" i="19"/>
  <c r="R30" i="19"/>
  <c r="AJ39" i="1"/>
  <c r="L10" i="19"/>
  <c r="L50" i="19"/>
  <c r="AJ20" i="19"/>
  <c r="AJ40" i="19"/>
  <c r="AD30" i="19"/>
  <c r="R20" i="19"/>
  <c r="AD50" i="19"/>
  <c r="AJ30" i="19"/>
  <c r="AJ50" i="19"/>
  <c r="X30" i="19"/>
  <c r="AD20" i="19"/>
  <c r="L40" i="19"/>
  <c r="X50" i="19"/>
  <c r="X20" i="19"/>
  <c r="AD40" i="19"/>
  <c r="R10" i="19"/>
  <c r="L30" i="19"/>
  <c r="L20" i="19"/>
  <c r="AH58" i="1"/>
  <c r="AH72" i="1"/>
  <c r="AD47" i="19"/>
  <c r="AJ27" i="19"/>
  <c r="AD27" i="19"/>
  <c r="AJ7" i="19"/>
  <c r="AJ37" i="19"/>
  <c r="L27" i="19"/>
  <c r="AD17" i="19"/>
  <c r="L37" i="19"/>
  <c r="R17" i="19"/>
  <c r="AJ17" i="19"/>
  <c r="X7" i="19"/>
  <c r="X47" i="19"/>
  <c r="L7" i="19"/>
  <c r="L17" i="19"/>
  <c r="R27" i="19"/>
  <c r="X27" i="19"/>
  <c r="R7" i="19"/>
  <c r="X17" i="19"/>
  <c r="AJ47" i="19"/>
  <c r="L47" i="19"/>
  <c r="R37" i="19"/>
  <c r="AD7" i="19"/>
  <c r="X37" i="19"/>
  <c r="AJ21" i="1"/>
  <c r="R47" i="19"/>
  <c r="AD37" i="19"/>
  <c r="AH29" i="1"/>
  <c r="AH28" i="1"/>
  <c r="AH30" i="1"/>
  <c r="AJ43" i="19"/>
  <c r="AD33" i="19"/>
  <c r="X33" i="19"/>
  <c r="X13" i="19"/>
  <c r="AD43" i="19"/>
  <c r="L43" i="19"/>
  <c r="AJ57" i="1"/>
  <c r="X23" i="19"/>
  <c r="R33" i="19"/>
  <c r="R43" i="19"/>
  <c r="AD53" i="19"/>
  <c r="AJ13" i="19"/>
  <c r="R23" i="19"/>
  <c r="R13" i="19"/>
  <c r="AJ53" i="19"/>
  <c r="L33" i="19"/>
  <c r="L23" i="19"/>
  <c r="X43" i="19"/>
  <c r="X53" i="19"/>
  <c r="AD13" i="19"/>
  <c r="L53" i="19"/>
  <c r="L13" i="19"/>
  <c r="AD23" i="19"/>
  <c r="AJ33" i="19"/>
  <c r="AJ23" i="19"/>
  <c r="R53" i="19"/>
  <c r="AH22" i="1"/>
  <c r="Z11" i="19"/>
  <c r="AF31" i="19"/>
  <c r="T51" i="19"/>
  <c r="N51" i="19"/>
  <c r="Z41" i="19"/>
  <c r="AF21" i="19"/>
  <c r="AL31" i="19"/>
  <c r="T31" i="19"/>
  <c r="Z31" i="19"/>
  <c r="N21" i="19"/>
  <c r="N31" i="19"/>
  <c r="AL11" i="19"/>
  <c r="T11" i="19"/>
  <c r="AF11" i="19"/>
  <c r="AL41" i="19"/>
  <c r="T21" i="19"/>
  <c r="Z21" i="19"/>
  <c r="AL51" i="19"/>
  <c r="N11" i="19"/>
  <c r="AF51" i="19"/>
  <c r="N41" i="19"/>
  <c r="Z51" i="19"/>
  <c r="AJ47" i="1"/>
  <c r="AL21" i="19"/>
  <c r="T41" i="19"/>
  <c r="AF41" i="19"/>
  <c r="AE46" i="19"/>
  <c r="M36" i="19"/>
  <c r="Y16" i="19"/>
  <c r="AK46" i="19"/>
  <c r="S36" i="19"/>
  <c r="AE16" i="19"/>
  <c r="M6" i="19"/>
  <c r="AK16" i="19"/>
  <c r="M26" i="19"/>
  <c r="S46" i="19"/>
  <c r="AE26" i="19"/>
  <c r="M16" i="19"/>
  <c r="Y46" i="19"/>
  <c r="AK26" i="19"/>
  <c r="S16" i="19"/>
  <c r="Y6" i="19"/>
  <c r="AK36" i="19"/>
  <c r="S26" i="19"/>
  <c r="AE6" i="19"/>
  <c r="M46" i="19"/>
  <c r="Y26" i="19"/>
  <c r="AK6" i="19"/>
  <c r="Y36" i="19"/>
  <c r="S6" i="19"/>
  <c r="AE36" i="19"/>
  <c r="O11" i="19"/>
  <c r="O21" i="19"/>
  <c r="O51" i="19"/>
  <c r="AA31" i="19"/>
  <c r="AM31" i="19"/>
  <c r="AG51" i="19"/>
  <c r="AA41" i="19"/>
  <c r="AM11" i="19"/>
  <c r="U21" i="19"/>
  <c r="AG41" i="19"/>
  <c r="AM21" i="19"/>
  <c r="AM51" i="19"/>
  <c r="O41" i="19"/>
  <c r="U11" i="19"/>
  <c r="AG31" i="19"/>
  <c r="U41" i="19"/>
  <c r="AJ48" i="1"/>
  <c r="AG11" i="19"/>
  <c r="AM41" i="19"/>
  <c r="AA21" i="19"/>
  <c r="AA51" i="19"/>
  <c r="U51" i="19"/>
  <c r="U31" i="19"/>
  <c r="AA11" i="19"/>
  <c r="AG21" i="19"/>
  <c r="O31" i="19"/>
  <c r="AH64" i="1"/>
  <c r="AH34" i="1"/>
  <c r="AH35" i="1"/>
  <c r="AH36" i="1"/>
  <c r="AJ46" i="19"/>
  <c r="AD46" i="19"/>
  <c r="L36" i="19"/>
  <c r="X16" i="19"/>
  <c r="AJ26" i="19"/>
  <c r="L46" i="19"/>
  <c r="X6" i="19"/>
  <c r="R36" i="19"/>
  <c r="X36" i="19"/>
  <c r="R6" i="19"/>
  <c r="AJ6" i="19"/>
  <c r="AD36" i="19"/>
  <c r="R46" i="19"/>
  <c r="AD26" i="19"/>
  <c r="L16" i="19"/>
  <c r="AD16" i="19"/>
  <c r="X46" i="19"/>
  <c r="X26" i="19"/>
  <c r="AJ36" i="19"/>
  <c r="R26" i="19"/>
  <c r="AD6" i="19"/>
  <c r="L6" i="19"/>
  <c r="L26" i="19"/>
  <c r="R16" i="19"/>
  <c r="AJ16" i="19"/>
  <c r="AH40" i="1"/>
  <c r="AE11" i="19"/>
  <c r="Y41" i="19"/>
  <c r="M41" i="19"/>
  <c r="Y21" i="19"/>
  <c r="AK41" i="19"/>
  <c r="S31" i="19"/>
  <c r="M31" i="19"/>
  <c r="M51" i="19"/>
  <c r="Y51" i="19"/>
  <c r="AK21" i="19"/>
  <c r="AK31" i="19"/>
  <c r="Y11" i="19"/>
  <c r="AE41" i="19"/>
  <c r="AE21" i="19"/>
  <c r="S51" i="19"/>
  <c r="AE51" i="19"/>
  <c r="AK51" i="19"/>
  <c r="M21" i="19"/>
  <c r="AE31" i="19"/>
  <c r="AJ46" i="1"/>
  <c r="S41" i="19"/>
  <c r="AK11" i="19"/>
  <c r="S11" i="19"/>
  <c r="Y31" i="19"/>
  <c r="S21" i="19"/>
  <c r="M11" i="19"/>
  <c r="L54" i="19"/>
  <c r="AJ14" i="19"/>
  <c r="AD44" i="19"/>
  <c r="X54" i="19"/>
  <c r="R14" i="19"/>
  <c r="AD24" i="19"/>
  <c r="AD34" i="19"/>
  <c r="R54" i="19"/>
  <c r="L34" i="19"/>
  <c r="AJ34" i="19"/>
  <c r="X24" i="19"/>
  <c r="AJ24" i="19"/>
  <c r="X44" i="19"/>
  <c r="R24" i="19"/>
  <c r="AJ63" i="1"/>
  <c r="X34" i="19"/>
  <c r="L14" i="19"/>
  <c r="AD14" i="19"/>
  <c r="L44" i="19"/>
  <c r="R44" i="19"/>
  <c r="AD54" i="19"/>
  <c r="X14" i="19"/>
  <c r="AJ44" i="19"/>
  <c r="R34" i="19"/>
  <c r="AJ54" i="19"/>
  <c r="L24" i="19"/>
  <c r="AD29" i="19"/>
  <c r="AD19" i="19"/>
  <c r="R39" i="19"/>
  <c r="R9" i="19"/>
  <c r="X49" i="19"/>
  <c r="X9" i="19"/>
  <c r="AD39" i="19"/>
  <c r="R29" i="19"/>
  <c r="L49" i="19"/>
  <c r="X19" i="19"/>
  <c r="X29" i="19"/>
  <c r="X39" i="19"/>
  <c r="L9" i="19"/>
  <c r="AJ33" i="1"/>
  <c r="AD9" i="19"/>
  <c r="AJ49" i="19"/>
  <c r="L39" i="19"/>
  <c r="R19" i="19"/>
  <c r="AJ39" i="19"/>
  <c r="AJ29" i="19"/>
  <c r="AJ19" i="19"/>
  <c r="AJ9" i="19"/>
  <c r="AD49" i="19"/>
  <c r="L19" i="19"/>
  <c r="L29" i="19"/>
  <c r="R49" i="19"/>
  <c r="R15" i="19" l="1"/>
  <c r="R55" i="19"/>
  <c r="AD25" i="19"/>
  <c r="L55" i="19"/>
  <c r="AJ35" i="19"/>
  <c r="X55" i="19"/>
  <c r="X35" i="19"/>
  <c r="AJ69" i="1"/>
  <c r="AD15" i="19"/>
  <c r="X25" i="19"/>
  <c r="X45" i="19"/>
  <c r="L35" i="19"/>
  <c r="R35" i="19"/>
  <c r="AJ15" i="19"/>
  <c r="L15" i="19"/>
  <c r="AJ25" i="19"/>
  <c r="AJ55" i="19"/>
  <c r="L45" i="19"/>
  <c r="AD35" i="19"/>
  <c r="R25" i="19"/>
  <c r="AD45" i="19"/>
  <c r="R45" i="19"/>
  <c r="AD55" i="19"/>
  <c r="X15" i="19"/>
  <c r="L25" i="19"/>
  <c r="AJ45" i="19"/>
  <c r="AH71" i="1"/>
  <c r="Z35" i="19" s="1"/>
  <c r="AH70" i="1"/>
  <c r="AJ48" i="19"/>
  <c r="L18" i="19"/>
  <c r="AD8" i="19"/>
  <c r="AJ8" i="19"/>
  <c r="AJ28" i="19"/>
  <c r="R48" i="19"/>
  <c r="X48" i="19"/>
  <c r="L8" i="19"/>
  <c r="AD28" i="19"/>
  <c r="X38" i="19"/>
  <c r="AJ27" i="1"/>
  <c r="X8" i="19"/>
  <c r="L48" i="19"/>
  <c r="AD48" i="19"/>
  <c r="AD38" i="19"/>
  <c r="X18" i="19"/>
  <c r="R38" i="19"/>
  <c r="R8" i="19"/>
  <c r="L38" i="19"/>
  <c r="R28" i="19"/>
  <c r="AJ38" i="19"/>
  <c r="AD18" i="19"/>
  <c r="L28" i="19"/>
  <c r="AJ18" i="19"/>
  <c r="X28" i="19"/>
  <c r="AH41" i="1"/>
  <c r="AH42" i="1"/>
  <c r="AG39" i="19"/>
  <c r="AG29" i="19"/>
  <c r="AM19" i="19"/>
  <c r="O39" i="19"/>
  <c r="AJ36" i="1"/>
  <c r="AG49" i="19"/>
  <c r="O29" i="19"/>
  <c r="U29" i="19"/>
  <c r="O49" i="19"/>
  <c r="U49" i="19"/>
  <c r="AA19" i="19"/>
  <c r="U39" i="19"/>
  <c r="AG9" i="19"/>
  <c r="AA39" i="19"/>
  <c r="AM49" i="19"/>
  <c r="O19" i="19"/>
  <c r="AM39" i="19"/>
  <c r="AM29" i="19"/>
  <c r="O9" i="19"/>
  <c r="AM9" i="19"/>
  <c r="AA49" i="19"/>
  <c r="AG19" i="19"/>
  <c r="U9" i="19"/>
  <c r="U19" i="19"/>
  <c r="AA9" i="19"/>
  <c r="AA29" i="19"/>
  <c r="AE54" i="19"/>
  <c r="S24" i="19"/>
  <c r="AE34" i="19"/>
  <c r="Y54" i="19"/>
  <c r="AE14" i="19"/>
  <c r="Y34" i="19"/>
  <c r="M44" i="19"/>
  <c r="AK54" i="19"/>
  <c r="M24" i="19"/>
  <c r="AK34" i="19"/>
  <c r="Y14" i="19"/>
  <c r="AK14" i="19"/>
  <c r="Y24" i="19"/>
  <c r="S44" i="19"/>
  <c r="M34" i="19"/>
  <c r="AK44" i="19"/>
  <c r="M54" i="19"/>
  <c r="Y44" i="19"/>
  <c r="S54" i="19"/>
  <c r="AK24" i="19"/>
  <c r="M14" i="19"/>
  <c r="AE44" i="19"/>
  <c r="S34" i="19"/>
  <c r="AJ64" i="1"/>
  <c r="AE24" i="19"/>
  <c r="S14" i="19"/>
  <c r="AK17" i="19"/>
  <c r="S27" i="19"/>
  <c r="S37" i="19"/>
  <c r="AE27" i="19"/>
  <c r="Y47" i="19"/>
  <c r="S7" i="19"/>
  <c r="M17" i="19"/>
  <c r="AE17" i="19"/>
  <c r="AK27" i="19"/>
  <c r="Y7" i="19"/>
  <c r="Y37" i="19"/>
  <c r="AE37" i="19"/>
  <c r="Y27" i="19"/>
  <c r="M47" i="19"/>
  <c r="AJ22" i="1"/>
  <c r="AE47" i="19"/>
  <c r="Y17" i="19"/>
  <c r="AE7" i="19"/>
  <c r="M27" i="19"/>
  <c r="S47" i="19"/>
  <c r="M7" i="19"/>
  <c r="M37" i="19"/>
  <c r="S17" i="19"/>
  <c r="AK7" i="19"/>
  <c r="AK47" i="19"/>
  <c r="AK37" i="19"/>
  <c r="M48" i="19"/>
  <c r="S48" i="19"/>
  <c r="AE8" i="19"/>
  <c r="AE38" i="19"/>
  <c r="M38" i="19"/>
  <c r="AE18" i="19"/>
  <c r="AK48" i="19"/>
  <c r="AK18" i="19"/>
  <c r="AK28" i="19"/>
  <c r="S28" i="19"/>
  <c r="Y48" i="19"/>
  <c r="M8" i="19"/>
  <c r="Y8" i="19"/>
  <c r="M28" i="19"/>
  <c r="AK38" i="19"/>
  <c r="M18" i="19"/>
  <c r="Y28" i="19"/>
  <c r="S38" i="19"/>
  <c r="AE48" i="19"/>
  <c r="Y18" i="19"/>
  <c r="AK8" i="19"/>
  <c r="Y38" i="19"/>
  <c r="S8" i="19"/>
  <c r="S18" i="19"/>
  <c r="AJ28" i="1"/>
  <c r="AE28" i="19"/>
  <c r="AA55" i="19"/>
  <c r="O45" i="19"/>
  <c r="AA15" i="19"/>
  <c r="AM55" i="19"/>
  <c r="O55" i="19"/>
  <c r="AG35" i="19"/>
  <c r="AM25" i="19"/>
  <c r="AM35" i="19"/>
  <c r="AA25" i="19"/>
  <c r="AM45" i="19"/>
  <c r="AG25" i="19"/>
  <c r="AA35" i="19"/>
  <c r="O25" i="19"/>
  <c r="U25" i="19"/>
  <c r="AG45" i="19"/>
  <c r="U35" i="19"/>
  <c r="AA45" i="19"/>
  <c r="AM15" i="19"/>
  <c r="U45" i="19"/>
  <c r="O35" i="19"/>
  <c r="O15" i="19"/>
  <c r="AJ72" i="1"/>
  <c r="AG15" i="19"/>
  <c r="U15" i="19"/>
  <c r="AG55" i="19"/>
  <c r="U55" i="19"/>
  <c r="AE40" i="19"/>
  <c r="Y30" i="19"/>
  <c r="M20" i="19"/>
  <c r="AJ40" i="1"/>
  <c r="Y20" i="19"/>
  <c r="M40" i="19"/>
  <c r="M10" i="19"/>
  <c r="AK20" i="19"/>
  <c r="AK10" i="19"/>
  <c r="AK30" i="19"/>
  <c r="Y40" i="19"/>
  <c r="S40" i="19"/>
  <c r="AE30" i="19"/>
  <c r="Y10" i="19"/>
  <c r="M30" i="19"/>
  <c r="AE50" i="19"/>
  <c r="AE20" i="19"/>
  <c r="S50" i="19"/>
  <c r="S10" i="19"/>
  <c r="Y50" i="19"/>
  <c r="S30" i="19"/>
  <c r="AK50" i="19"/>
  <c r="AE10" i="19"/>
  <c r="S20" i="19"/>
  <c r="M50" i="19"/>
  <c r="AK40" i="19"/>
  <c r="AF39" i="19"/>
  <c r="AL19" i="19"/>
  <c r="N39" i="19"/>
  <c r="Z19" i="19"/>
  <c r="AF19" i="19"/>
  <c r="N29" i="19"/>
  <c r="AL29" i="19"/>
  <c r="AL39" i="19"/>
  <c r="AF49" i="19"/>
  <c r="AF9" i="19"/>
  <c r="AL9" i="19"/>
  <c r="N49" i="19"/>
  <c r="Z9" i="19"/>
  <c r="Z49" i="19"/>
  <c r="N19" i="19"/>
  <c r="Z39" i="19"/>
  <c r="T9" i="19"/>
  <c r="T39" i="19"/>
  <c r="Z29" i="19"/>
  <c r="N9" i="19"/>
  <c r="T49" i="19"/>
  <c r="AJ35" i="1"/>
  <c r="T19" i="19"/>
  <c r="AL49" i="19"/>
  <c r="T29" i="19"/>
  <c r="AF29" i="19"/>
  <c r="T18" i="19"/>
  <c r="N48" i="19"/>
  <c r="N8" i="19"/>
  <c r="T28" i="19"/>
  <c r="AF38" i="19"/>
  <c r="Z28" i="19"/>
  <c r="Z18" i="19"/>
  <c r="AF8" i="19"/>
  <c r="AJ29" i="1"/>
  <c r="AL8" i="19"/>
  <c r="Z48" i="19"/>
  <c r="AL48" i="19"/>
  <c r="AL28" i="19"/>
  <c r="N38" i="19"/>
  <c r="AL38" i="19"/>
  <c r="AF28" i="19"/>
  <c r="AF18" i="19"/>
  <c r="AL18" i="19"/>
  <c r="Z8" i="19"/>
  <c r="T48" i="19"/>
  <c r="T8" i="19"/>
  <c r="T38" i="19"/>
  <c r="Z38" i="19"/>
  <c r="AF48" i="19"/>
  <c r="N28" i="19"/>
  <c r="N18" i="19"/>
  <c r="S39" i="19"/>
  <c r="M49" i="19"/>
  <c r="AE19" i="19"/>
  <c r="S49" i="19"/>
  <c r="AK19" i="19"/>
  <c r="Y9" i="19"/>
  <c r="M29" i="19"/>
  <c r="AE49" i="19"/>
  <c r="Y39" i="19"/>
  <c r="AK49" i="19"/>
  <c r="AK29" i="19"/>
  <c r="AK39" i="19"/>
  <c r="S19" i="19"/>
  <c r="M19" i="19"/>
  <c r="AE9" i="19"/>
  <c r="AE39" i="19"/>
  <c r="M39" i="19"/>
  <c r="AK9" i="19"/>
  <c r="Y19" i="19"/>
  <c r="S29" i="19"/>
  <c r="S9" i="19"/>
  <c r="AE29" i="19"/>
  <c r="Y49" i="19"/>
  <c r="AJ34" i="1"/>
  <c r="M9" i="19"/>
  <c r="Y29" i="19"/>
  <c r="AH59" i="1"/>
  <c r="AH60" i="1"/>
  <c r="AM46" i="19"/>
  <c r="U36" i="19"/>
  <c r="AG16" i="19"/>
  <c r="O6" i="19"/>
  <c r="AA36" i="19"/>
  <c r="AM16" i="19"/>
  <c r="U6" i="19"/>
  <c r="AG46" i="19"/>
  <c r="AA16" i="19"/>
  <c r="AA6" i="19"/>
  <c r="AG6" i="19"/>
  <c r="AA46" i="19"/>
  <c r="AM26" i="19"/>
  <c r="U16" i="19"/>
  <c r="O36" i="19"/>
  <c r="U26" i="19"/>
  <c r="O46" i="19"/>
  <c r="AA26" i="19"/>
  <c r="AM6" i="19"/>
  <c r="U46" i="19"/>
  <c r="AG26" i="19"/>
  <c r="O16" i="19"/>
  <c r="AG36" i="19"/>
  <c r="O26" i="19"/>
  <c r="AM36" i="19"/>
  <c r="AH65" i="1"/>
  <c r="AH66" i="1"/>
  <c r="AH24" i="1"/>
  <c r="AH23" i="1"/>
  <c r="O8" i="19"/>
  <c r="AA48" i="19"/>
  <c r="AM38" i="19"/>
  <c r="U48" i="19"/>
  <c r="AA18" i="19"/>
  <c r="AG18" i="19"/>
  <c r="AG48" i="19"/>
  <c r="AM18" i="19"/>
  <c r="AA28" i="19"/>
  <c r="AG28" i="19"/>
  <c r="AA8" i="19"/>
  <c r="U18" i="19"/>
  <c r="AG38" i="19"/>
  <c r="U38" i="19"/>
  <c r="AM8" i="19"/>
  <c r="AA38" i="19"/>
  <c r="AM48" i="19"/>
  <c r="U28" i="19"/>
  <c r="O38" i="19"/>
  <c r="U8" i="19"/>
  <c r="AG8" i="19"/>
  <c r="AJ30" i="1"/>
  <c r="O18" i="19"/>
  <c r="O28" i="19"/>
  <c r="O48" i="19"/>
  <c r="AM28" i="19"/>
  <c r="Y33" i="19"/>
  <c r="AE13" i="19"/>
  <c r="S23" i="19"/>
  <c r="Y13" i="19"/>
  <c r="AE23" i="19"/>
  <c r="AK33" i="19"/>
  <c r="AK13" i="19"/>
  <c r="S43" i="19"/>
  <c r="M23" i="19"/>
  <c r="Y43" i="19"/>
  <c r="M43" i="19"/>
  <c r="AE43" i="19"/>
  <c r="AE53" i="19"/>
  <c r="M13" i="19"/>
  <c r="AK43" i="19"/>
  <c r="AK23" i="19"/>
  <c r="Y23" i="19"/>
  <c r="AE33" i="19"/>
  <c r="M53" i="19"/>
  <c r="S13" i="19"/>
  <c r="S33" i="19"/>
  <c r="AK53" i="19"/>
  <c r="Y53" i="19"/>
  <c r="S53" i="19"/>
  <c r="AJ58" i="1"/>
  <c r="M33" i="19"/>
  <c r="AF6" i="19"/>
  <c r="N46" i="19"/>
  <c r="Z26" i="19"/>
  <c r="AL6" i="19"/>
  <c r="AL36" i="19"/>
  <c r="AF26" i="19"/>
  <c r="Z6" i="19"/>
  <c r="T26" i="19"/>
  <c r="Z46" i="19"/>
  <c r="AF46" i="19"/>
  <c r="T46" i="19"/>
  <c r="T6" i="19"/>
  <c r="AF36" i="19"/>
  <c r="N26" i="19"/>
  <c r="Z16" i="19"/>
  <c r="AL26" i="19"/>
  <c r="Z36" i="19"/>
  <c r="N36" i="19"/>
  <c r="AL46" i="19"/>
  <c r="T36" i="19"/>
  <c r="AF16" i="19"/>
  <c r="N6" i="19"/>
  <c r="N16" i="19"/>
  <c r="AL16" i="19"/>
  <c r="T16" i="19"/>
  <c r="AL35" i="19" l="1"/>
  <c r="AJ71" i="1"/>
  <c r="N25" i="19"/>
  <c r="AF15" i="19"/>
  <c r="AF25" i="19"/>
  <c r="N15" i="19"/>
  <c r="Z25" i="19"/>
  <c r="N45" i="19"/>
  <c r="Z55" i="19"/>
  <c r="N35" i="19"/>
  <c r="AF35" i="19"/>
  <c r="Z45" i="19"/>
  <c r="Z15" i="19"/>
  <c r="AL45" i="19"/>
  <c r="AL25" i="19"/>
  <c r="AL55" i="19"/>
  <c r="AF45" i="19"/>
  <c r="AL15" i="19"/>
  <c r="N55" i="19"/>
  <c r="T55" i="19"/>
  <c r="T45" i="19"/>
  <c r="T25" i="19"/>
  <c r="AF55" i="19"/>
  <c r="T15" i="19"/>
  <c r="T35" i="19"/>
  <c r="Y35" i="19"/>
  <c r="Y45" i="19"/>
  <c r="M25" i="19"/>
  <c r="AE55" i="19"/>
  <c r="AE35" i="19"/>
  <c r="S55" i="19"/>
  <c r="M35" i="19"/>
  <c r="AK25" i="19"/>
  <c r="AE25" i="19"/>
  <c r="S45" i="19"/>
  <c r="M45" i="19"/>
  <c r="Y55" i="19"/>
  <c r="M55" i="19"/>
  <c r="S15" i="19"/>
  <c r="AE45" i="19"/>
  <c r="S35" i="19"/>
  <c r="S25" i="19"/>
  <c r="AK15" i="19"/>
  <c r="M15" i="19"/>
  <c r="AK35" i="19"/>
  <c r="AK55" i="19"/>
  <c r="Y25" i="19"/>
  <c r="AJ70" i="1"/>
  <c r="Y15" i="19"/>
  <c r="AE15" i="19"/>
  <c r="AK45" i="19"/>
  <c r="AG24" i="19"/>
  <c r="O44" i="19"/>
  <c r="O24" i="19"/>
  <c r="AM14" i="19"/>
  <c r="AG34" i="19"/>
  <c r="O34" i="19"/>
  <c r="AA44" i="19"/>
  <c r="O14" i="19"/>
  <c r="AA54" i="19"/>
  <c r="U14" i="19"/>
  <c r="AM44" i="19"/>
  <c r="AA34" i="19"/>
  <c r="AM24" i="19"/>
  <c r="AM54" i="19"/>
  <c r="AG14" i="19"/>
  <c r="AM34" i="19"/>
  <c r="U54" i="19"/>
  <c r="AG44" i="19"/>
  <c r="AA24" i="19"/>
  <c r="AG54" i="19"/>
  <c r="U34" i="19"/>
  <c r="U24" i="19"/>
  <c r="AJ66" i="1"/>
  <c r="AA14" i="19"/>
  <c r="O54" i="19"/>
  <c r="U44" i="19"/>
  <c r="U43" i="19"/>
  <c r="U13" i="19"/>
  <c r="AM53" i="19"/>
  <c r="AA53" i="19"/>
  <c r="AA43" i="19"/>
  <c r="O53" i="19"/>
  <c r="O23" i="19"/>
  <c r="O13" i="19"/>
  <c r="AG43" i="19"/>
  <c r="U33" i="19"/>
  <c r="U23" i="19"/>
  <c r="AM13" i="19"/>
  <c r="AM23" i="19"/>
  <c r="AG13" i="19"/>
  <c r="AA23" i="19"/>
  <c r="AG33" i="19"/>
  <c r="AA33" i="19"/>
  <c r="AM33" i="19"/>
  <c r="AA13" i="19"/>
  <c r="AJ60" i="1"/>
  <c r="AG23" i="19"/>
  <c r="U53" i="19"/>
  <c r="AG53" i="19"/>
  <c r="O43" i="19"/>
  <c r="AM43" i="19"/>
  <c r="O33" i="19"/>
  <c r="AF54" i="19"/>
  <c r="AL34" i="19"/>
  <c r="AF34" i="19"/>
  <c r="AL14" i="19"/>
  <c r="AF44" i="19"/>
  <c r="T44" i="19"/>
  <c r="N14" i="19"/>
  <c r="N44" i="19"/>
  <c r="T24" i="19"/>
  <c r="N24" i="19"/>
  <c r="AL44" i="19"/>
  <c r="N34" i="19"/>
  <c r="Z44" i="19"/>
  <c r="Z24" i="19"/>
  <c r="T14" i="19"/>
  <c r="N54" i="19"/>
  <c r="T34" i="19"/>
  <c r="Z14" i="19"/>
  <c r="AF24" i="19"/>
  <c r="AF14" i="19"/>
  <c r="Z54" i="19"/>
  <c r="AL54" i="19"/>
  <c r="T54" i="19"/>
  <c r="AL24" i="19"/>
  <c r="Z34" i="19"/>
  <c r="AJ65" i="1"/>
  <c r="AF53" i="19"/>
  <c r="T43" i="19"/>
  <c r="Z53" i="19"/>
  <c r="N43" i="19"/>
  <c r="T23" i="19"/>
  <c r="AF43" i="19"/>
  <c r="Z13" i="19"/>
  <c r="Z43" i="19"/>
  <c r="AF23" i="19"/>
  <c r="AL13" i="19"/>
  <c r="Z23" i="19"/>
  <c r="AL43" i="19"/>
  <c r="AF13" i="19"/>
  <c r="AL23" i="19"/>
  <c r="N13" i="19"/>
  <c r="T33" i="19"/>
  <c r="AL53" i="19"/>
  <c r="N23" i="19"/>
  <c r="N53" i="19"/>
  <c r="AF33" i="19"/>
  <c r="N33" i="19"/>
  <c r="AJ59" i="1"/>
  <c r="T53" i="19"/>
  <c r="AL33" i="19"/>
  <c r="T13" i="19"/>
  <c r="Z33" i="19"/>
  <c r="Z47" i="19"/>
  <c r="T7" i="19"/>
  <c r="AL37" i="19"/>
  <c r="T17" i="19"/>
  <c r="Z17" i="19"/>
  <c r="AF7" i="19"/>
  <c r="AF37" i="19"/>
  <c r="N17" i="19"/>
  <c r="AF27" i="19"/>
  <c r="AJ23" i="1"/>
  <c r="AF47" i="19"/>
  <c r="AL47" i="19"/>
  <c r="T27" i="19"/>
  <c r="Z37" i="19"/>
  <c r="T37" i="19"/>
  <c r="N37" i="19"/>
  <c r="N47" i="19"/>
  <c r="Z27" i="19"/>
  <c r="AL7" i="19"/>
  <c r="AL17" i="19"/>
  <c r="AF17" i="19"/>
  <c r="AL27" i="19"/>
  <c r="N27" i="19"/>
  <c r="N7" i="19"/>
  <c r="Z7" i="19"/>
  <c r="T47" i="19"/>
  <c r="O20" i="19"/>
  <c r="AM40" i="19"/>
  <c r="O30" i="19"/>
  <c r="AM50" i="19"/>
  <c r="AA50" i="19"/>
  <c r="AM30" i="19"/>
  <c r="AM10" i="19"/>
  <c r="AM20" i="19"/>
  <c r="O50" i="19"/>
  <c r="U30" i="19"/>
  <c r="AA10" i="19"/>
  <c r="U40" i="19"/>
  <c r="O40" i="19"/>
  <c r="U20" i="19"/>
  <c r="AJ42" i="1"/>
  <c r="AG40" i="19"/>
  <c r="AG50" i="19"/>
  <c r="U50" i="19"/>
  <c r="AA30" i="19"/>
  <c r="AG10" i="19"/>
  <c r="AA40" i="19"/>
  <c r="AG20" i="19"/>
  <c r="AA20" i="19"/>
  <c r="U10" i="19"/>
  <c r="AG30" i="19"/>
  <c r="O10" i="19"/>
  <c r="AG37" i="19"/>
  <c r="AG47" i="19"/>
  <c r="U7" i="19"/>
  <c r="AM47" i="19"/>
  <c r="U27" i="19"/>
  <c r="O37" i="19"/>
  <c r="O17" i="19"/>
  <c r="AA7" i="19"/>
  <c r="AA47" i="19"/>
  <c r="O27" i="19"/>
  <c r="U37" i="19"/>
  <c r="AM17" i="19"/>
  <c r="AM37" i="19"/>
  <c r="AG27" i="19"/>
  <c r="AM7" i="19"/>
  <c r="AG7" i="19"/>
  <c r="AJ24" i="1"/>
  <c r="AA17" i="19"/>
  <c r="O7" i="19"/>
  <c r="AA37" i="19"/>
  <c r="AA27" i="19"/>
  <c r="AM27" i="19"/>
  <c r="U17" i="19"/>
  <c r="U47" i="19"/>
  <c r="AG17" i="19"/>
  <c r="O47" i="19"/>
  <c r="Z40" i="19"/>
  <c r="AJ41" i="1"/>
  <c r="T10" i="19"/>
  <c r="AF10" i="19"/>
  <c r="T20" i="19"/>
  <c r="N30" i="19"/>
  <c r="Z20" i="19"/>
  <c r="AF50" i="19"/>
  <c r="T50" i="19"/>
  <c r="AL30" i="19"/>
  <c r="T40" i="19"/>
  <c r="AF40" i="19"/>
  <c r="AF30" i="19"/>
  <c r="N50" i="19"/>
  <c r="AL40" i="19"/>
  <c r="AL20" i="19"/>
  <c r="Z10" i="19"/>
  <c r="AF20" i="19"/>
  <c r="N10" i="19"/>
  <c r="Z50" i="19"/>
  <c r="AL50" i="19"/>
  <c r="N40" i="19"/>
  <c r="T30" i="19"/>
  <c r="Z30" i="19"/>
  <c r="AL10" i="19"/>
  <c r="N20" i="19"/>
  <c r="B224" i="13"/>
  <c r="B223" i="13"/>
</calcChain>
</file>

<file path=xl/metadata.xml><?xml version="1.0" encoding="utf-8"?>
<metadata xmlns="http://schemas.openxmlformats.org/spreadsheetml/2006/main">
  <metadataTypes count="1">
    <metadataType name="XLDAPR" minSupportedVersion="120000" copy="1" pasteAll="1" pasteValues="1" merge="1" splitFirst="1" rowColShift="1" clearFormats="1" clearComments="1" assign="1" coerce="1" cellMeta="1"/>
  </metadataTypes>
  <futureMetadata name="XLDAPR" count="1">
    <bk>
      <extLst>
        <ext xmlns:xda="http://schemas.microsoft.com/office/spreadsheetml/2017/dynamicarray"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<sst xmlns="http://schemas.openxmlformats.org/spreadsheetml/2006/main" count="800" uniqueCount="459">
  <si>
    <t>Matriz Mapa de Riesgos</t>
  </si>
  <si>
    <r>
      <t xml:space="preserve">Teniendo en cuenta que con la expedición del Decreto 1499 de 2017 “Por medio del cual se modifica el Decreto 1083 de 2015, Decreto Único Reglamentario del Sector Función Pública, en lo relacionado con el Sistema de Gestión establecido en el artículo 133 de la Ley 1753 de 2015”, se crea un solo Sistema de Gestión y se alinea con el Sistema de Control Interno, hoy todas las entidades públicas requieren actualizar y/o implementar el Modelo Integrado de Planeación y Gestión MIPG, modelo que incorpora el Modelo Estándar de Control Interno MECI a través de la 7a dimensión del mismo.  En este marco general, el proceso de administración del riesgo es un esfuerzo conjunto entre la Alta Dirección y los servidores en todos sus niveles, ejercicio que inicia con la formulación de la política de Administración del Riesgo, la cual incluye los niveles de responsabilidad frente al seguimiento y evaluación, aspectos que deberán definirse acorde con el Esquema de Líneas de Defensa vinculado a la Dimensión 7.
Teniendo en cuenta lo anterior y dada la necesidad de las entidades frente a la estructuración de los mapas de riesgos, como herramienta fundamental frente a la gestión del riesgo, el presente formato desarrolla un esquema completo acorde con los contenidos metodológicos de la </t>
    </r>
    <r>
      <rPr>
        <b/>
        <sz val="10"/>
        <color theme="9" tint="-0.249977111117893"/>
        <rFont val="Arial Narrow"/>
        <family val="2"/>
      </rPr>
      <t>Guía para la Administración del Riesgo y el diseño de controles V5</t>
    </r>
    <r>
      <rPr>
        <sz val="10"/>
        <rFont val="Arial Narrow"/>
        <family val="2"/>
      </rPr>
      <t>. El formato cuenta con celdas parametrizadas y permite contar con los respectivos mapas de calor para riesgo inherente y riesgo residual.</t>
    </r>
  </si>
  <si>
    <t>Orientaciones Generales</t>
  </si>
  <si>
    <r>
      <t xml:space="preserve">Antes de iniciar con el diligenciamiento de la información en la matriz, se requiere haber avanzado en el análisis del </t>
    </r>
    <r>
      <rPr>
        <b/>
        <sz val="11"/>
        <rFont val="Arial Narrow"/>
        <family val="2"/>
      </rPr>
      <t>proceso, su objetivo, alcance, actividades clave</t>
    </r>
    <r>
      <rPr>
        <sz val="11"/>
        <rFont val="Arial Narrow"/>
        <family val="2"/>
      </rPr>
      <t xml:space="preserve">, </t>
    </r>
    <r>
      <rPr>
        <b/>
        <sz val="11"/>
        <rFont val="Arial Narrow"/>
        <family val="2"/>
      </rPr>
      <t xml:space="preserve">DOFA </t>
    </r>
    <r>
      <rPr>
        <sz val="11"/>
        <rFont val="Arial Narrow"/>
        <family val="2"/>
      </rPr>
      <t xml:space="preserve">considere los lineamientos establecidos en el 
</t>
    </r>
    <r>
      <rPr>
        <b/>
        <sz val="11"/>
        <color theme="9" tint="-0.249977111117893"/>
        <rFont val="Arial Narrow"/>
        <family val="2"/>
      </rPr>
      <t>Paso 2: identificación del riesgo</t>
    </r>
    <r>
      <rPr>
        <sz val="11"/>
        <rFont val="Arial Narrow"/>
        <family val="2"/>
      </rPr>
      <t xml:space="preserve">, donde se explica ampliamente las bases para adelanter este análisis. Así mismo, considere en el 
</t>
    </r>
    <r>
      <rPr>
        <b/>
        <sz val="11"/>
        <color theme="9" tint="-0.249977111117893"/>
        <rFont val="Arial Narrow"/>
        <family val="2"/>
      </rPr>
      <t>Paso 3: valoración del riesgo</t>
    </r>
    <r>
      <rPr>
        <sz val="11"/>
        <rFont val="Arial Narrow"/>
        <family val="2"/>
      </rPr>
      <t xml:space="preserve"> los lineamientos para definir el No. de veces que se hace la actividad con la cual se relaciona el riesgo y su impacto en términos económicos o reputacionales. 
En este mismo paso se analizan los controles que deben responder a los atributos de eficiencia e informativos.
</t>
    </r>
    <r>
      <rPr>
        <b/>
        <sz val="11"/>
        <color theme="9" tint="-0.249977111117893"/>
        <rFont val="Arial Narrow"/>
        <family val="2"/>
      </rPr>
      <t>NOTA:</t>
    </r>
    <r>
      <rPr>
        <sz val="11"/>
        <rFont val="Arial Narrow"/>
        <family val="2"/>
      </rPr>
      <t xml:space="preserve"> Si lo considera pertinente, es posible agregar hojas de trabajo adicionales al presente formato que permitan incluir la traza de estos análisis.</t>
    </r>
  </si>
  <si>
    <r>
      <t xml:space="preserve">El archivo contiene las siguientes hojas:
-   </t>
    </r>
    <r>
      <rPr>
        <b/>
        <sz val="11"/>
        <rFont val="Arial Narrow"/>
        <family val="2"/>
      </rPr>
      <t>Hoja 1 Instructivo</t>
    </r>
    <r>
      <rPr>
        <sz val="10"/>
        <rFont val="Arial Narrow"/>
        <family val="2"/>
      </rPr>
      <t xml:space="preserve">
 -  </t>
    </r>
    <r>
      <rPr>
        <b/>
        <sz val="11"/>
        <rFont val="Arial Narrow"/>
        <family val="2"/>
      </rPr>
      <t xml:space="preserve">Hoja 2 Mapa Final: </t>
    </r>
    <r>
      <rPr>
        <sz val="10"/>
        <rFont val="Arial Narrow"/>
        <family val="2"/>
      </rPr>
      <t>Encontrará la totalidad de la estructura para la identificación y valoración de los riesgos por proceso, programa o proyecto, acorde con el nivel de desagregación que la entidad considere necesaria.</t>
    </r>
  </si>
  <si>
    <t>Columna</t>
  </si>
  <si>
    <t>Descripción - Lineamientos para el diligenciamiento</t>
  </si>
  <si>
    <t>Proceso</t>
  </si>
  <si>
    <t>Diligencie el nombre del proceso al cual se le identificarán y valorarán los riesgos.</t>
  </si>
  <si>
    <t>Objetivo</t>
  </si>
  <si>
    <t>Diligencie el objetivo del proceso.</t>
  </si>
  <si>
    <t>Alcance</t>
  </si>
  <si>
    <t>Diligencie el alcance del proceso.</t>
  </si>
  <si>
    <t>Referencia</t>
  </si>
  <si>
    <t xml:space="preserve">Permite definir unl consecutivo de riesgos.
Una entidad puede ir en el riesgo 150, pero tener 70 riesgos, lo que permite llevar una traza de los riesgos. Esta información la debe administrar la oficina asesora de planeación o gerencia de riesgos.  Cuando un el riesgo salga del mapa no existirá otro riesgo con el mismo número. </t>
  </si>
  <si>
    <t>Impacto</t>
  </si>
  <si>
    <t>Analice las consecuencias que puede ocasionar a la organización la materialización del riesgo, redacte de la forma más concreta posible.</t>
  </si>
  <si>
    <t>Causa Inmediata</t>
  </si>
  <si>
    <t>Circunstancias bajo las cuales se presenta el riesgo, es la situación más evidente frente al riesgo, redacte de la forma más concreta posible.</t>
  </si>
  <si>
    <t>Causa Raíz</t>
  </si>
  <si>
    <t>Causa  principal  o básica, corresponde a las razones por la cuales se puede presentar  el riesgo, redacte de la forma más concreta posible.</t>
  </si>
  <si>
    <t>Descripción del Riesgo</t>
  </si>
  <si>
    <r>
      <t xml:space="preserve">Consolida o resume los análisis sobre impacto + causa inmediata + causa raíz, permitiendo contar con una redacción clara y concreta del riesgo indentificado. Tenga en cuenta la estructura de alto nivel establecida en al guía, inicia con </t>
    </r>
    <r>
      <rPr>
        <b/>
        <sz val="9"/>
        <color theme="9" tint="-0.249977111117893"/>
        <rFont val="Arial Narrow"/>
        <family val="2"/>
      </rPr>
      <t>POSIBILIDAD DE + Impacto para la entidad (Qué) + Causa Inmediata (Cómo) + Causa Raíz (Por qué)</t>
    </r>
  </si>
  <si>
    <t>Clasificación del Riesgo</t>
  </si>
  <si>
    <t>Utilice la lista de despligue que se encuentra parametrizada, le aparecerán las opciones: i)Daños Activos Fisicos, ii)Ejecucion y Administracion de procesos, iii)Fallas Tecnologicas, iv)Fraude Externo, v)Fraude Interno, vi)Relaciones Laborales, vii)Usuarios, productos y practicas organizacionales.</t>
  </si>
  <si>
    <t>Frecuencia con la cual se lleva a cabo la actividad</t>
  </si>
  <si>
    <t>Defina el # de veces que se ejecuta la actividad durante el año, (Recuerde la probabilidad e ocurrencia del riesgo se defien como el No. de veces que se pasa por el punto de riesgo en el periodo de 1 año). La matriz automáticamente hará el cálculo para el nivel de probabilidad inherente (Columnas H-I)</t>
  </si>
  <si>
    <t>Criterios de Impacto</t>
  </si>
  <si>
    <t>Utilice la lista de despligue que se encuentra parametrizada, le aparecerán las opciones de la tabla de Impacto en la Hoja 6 del presente documento. La matriz automáticamente hará el cálculo para el nivel de impacto inherente (Columnas L-M)</t>
  </si>
  <si>
    <t>Zona de Riesgo Inherente</t>
  </si>
  <si>
    <t>Teniendo en cuenta que ingresó la información de PROBABILIDAD e IMPACTO, la matriz automáticamente hará el cálculo para la zona de riesgo inherente (Columna N)</t>
  </si>
  <si>
    <t>Descripción del Control</t>
  </si>
  <si>
    <r>
      <t xml:space="preserve">Recuerde que el control se define como la medida que permite reducir o mitigar un riesgo. Defina el control (es) que atacan la causa raíz del riesgo, considere la estructura explicada en la guía: </t>
    </r>
    <r>
      <rPr>
        <b/>
        <sz val="9"/>
        <color theme="9" tint="-0.249977111117893"/>
        <rFont val="Arial Narrow"/>
        <family val="2"/>
      </rPr>
      <t>Responsable de ejecutar el control + Acción + Complemento</t>
    </r>
  </si>
  <si>
    <t>Afectación</t>
  </si>
  <si>
    <t>Esta casilla no se diligencia, depende de la selección en la columna R.</t>
  </si>
  <si>
    <r>
      <t xml:space="preserve">ATRIBUTOS EFICIENCIA
</t>
    </r>
    <r>
      <rPr>
        <sz val="9"/>
        <rFont val="Arial Narrow"/>
        <family val="2"/>
      </rPr>
      <t>Tipo</t>
    </r>
  </si>
  <si>
    <t>Utilice la lista de despligue que se encuentra parametrizada, le aparecerán las opciones: i)Preventivo, ii)Detectivo, iii)Correctivo.</t>
  </si>
  <si>
    <r>
      <t xml:space="preserve">ATRIBUTOS EFICIENCIA
</t>
    </r>
    <r>
      <rPr>
        <sz val="9"/>
        <rFont val="Arial Narrow"/>
        <family val="2"/>
      </rPr>
      <t>Implementación</t>
    </r>
  </si>
  <si>
    <t>Utilice la lista de despligue que se encuentra parametrizada, le aparecerán las opciones: i)Automático, ii)Manual.</t>
  </si>
  <si>
    <r>
      <t xml:space="preserve">ATRIBUTOS EFICIENCIA
</t>
    </r>
    <r>
      <rPr>
        <sz val="9"/>
        <rFont val="Arial Narrow"/>
        <family val="2"/>
      </rPr>
      <t>Calificación</t>
    </r>
  </si>
  <si>
    <t xml:space="preserve">La matriz automáticamente hará el cálculo para el control analizado (Columna T) </t>
  </si>
  <si>
    <r>
      <t xml:space="preserve">ATRIBUTOS INFORMATIVOS
</t>
    </r>
    <r>
      <rPr>
        <sz val="9"/>
        <rFont val="Arial Narrow"/>
        <family val="2"/>
      </rPr>
      <t>Documentación</t>
    </r>
  </si>
  <si>
    <t>Utilice la lista de despligue que se encuentra parametrizada, le aparecerán las opciones: i)Documentado, ii)Sin documentar.</t>
  </si>
  <si>
    <r>
      <t xml:space="preserve">ATRIBUTOS INFORMATIVOS
</t>
    </r>
    <r>
      <rPr>
        <sz val="9"/>
        <rFont val="Arial Narrow"/>
        <family val="2"/>
      </rPr>
      <t>Frecuencia</t>
    </r>
  </si>
  <si>
    <t>Utilice la lista de despligue que se encuentra parametrizada, le aparecerán las opciones: i)Continua, ii)Aleatoria.</t>
  </si>
  <si>
    <r>
      <t xml:space="preserve">ATRIBUTOS INFORMATIVOS
</t>
    </r>
    <r>
      <rPr>
        <sz val="9"/>
        <rFont val="Arial Narrow"/>
        <family val="2"/>
      </rPr>
      <t>Registro</t>
    </r>
  </si>
  <si>
    <t>Utilice la lista de despligue que se encuentra parametrizada, le aparecerán las opciones: i)Con Registro, ii) Sin Registro.</t>
  </si>
  <si>
    <t>Evaluación del Nivel de Riesgo - Nivel de Riesgo Residual</t>
  </si>
  <si>
    <r>
      <t>La matriz automáticamente hará el cálculo, acorde con el control o controles definidos con sus atributos analizados, lo que permitirá establecer el</t>
    </r>
    <r>
      <rPr>
        <b/>
        <sz val="9"/>
        <color theme="9" tint="-0.249977111117893"/>
        <rFont val="Arial Narrow"/>
        <family val="2"/>
      </rPr>
      <t xml:space="preserve"> nivel de riesgo inherente</t>
    </r>
    <r>
      <rPr>
        <sz val="9"/>
        <rFont val="Arial Narrow"/>
        <family val="2"/>
      </rPr>
      <t xml:space="preserve"> (Columnas Y- Z- AA -AB- AC).</t>
    </r>
  </si>
  <si>
    <t>Tratamiento</t>
  </si>
  <si>
    <t>Utilice la lista de despligue que se encuentra parametrizada, le aparecerán las opciones: i)Aceptar, ii)Evitar, iii)Reducir (compartir), iv)Reducir (mitigar).</t>
  </si>
  <si>
    <r>
      <t xml:space="preserve">Plan de Acción
</t>
    </r>
    <r>
      <rPr>
        <sz val="9"/>
        <rFont val="Arial Narrow"/>
        <family val="2"/>
      </rPr>
      <t xml:space="preserve">Responsable, fecha implementación, fecha seguimiento, seguimiento. </t>
    </r>
  </si>
  <si>
    <t xml:space="preserve">Esta casilla dependerá del tratamiento establecido, si es Aceptar no se requieren acciones adicionales, en caso de escoger Reducir (mitigar) se deben diligenciar las acciones que se adelantarán como complemento a los controles establecidos, no necesariamente son controles adicionales. Para Reducir (compartir), es viable diligenciar la acción que deriva de esta (ejemplo póliza seguros, terceración), indicando información relevante. </t>
  </si>
  <si>
    <t>Estado</t>
  </si>
  <si>
    <t>Utilice la lista de despligue que se encuentra parametrizada, le aparecerán las opciones: i)Finalizado, ii)En curso, la selección en este caso dependerá de las acciones del plan que se hayan establecido en cada caso.</t>
  </si>
  <si>
    <r>
      <t xml:space="preserve"> -</t>
    </r>
    <r>
      <rPr>
        <sz val="11"/>
        <rFont val="Arial Narrow"/>
        <family val="2"/>
      </rPr>
      <t xml:space="preserve"> </t>
    </r>
    <r>
      <rPr>
        <b/>
        <sz val="11"/>
        <rFont val="Arial Narrow"/>
        <family val="2"/>
      </rPr>
      <t xml:space="preserve"> Hoja 3 Matriz de Calor Inherente: </t>
    </r>
    <r>
      <rPr>
        <sz val="11"/>
        <rFont val="Arial Narrow"/>
        <family val="2"/>
      </rPr>
      <t xml:space="preserve"> 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</si>
  <si>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4 Matriz de Calor Residual: </t>
    </r>
    <r>
      <rPr>
        <sz val="11"/>
        <rFont val="Arial Narrow"/>
        <family val="2"/>
      </rPr>
      <t>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</si>
  <si>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5 Tabla de probabilidad: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</si>
  <si>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6 Tabla de Impacto: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</si>
  <si>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7 Tabla de Valoración de Controles: </t>
    </r>
    <r>
      <rPr>
        <sz val="11"/>
        <rFont val="Arial Narrow"/>
        <family val="2"/>
      </rPr>
      <t>Tabla referente para todos los cálculos (no se diligencia)</t>
    </r>
  </si>
  <si>
    <t xml:space="preserve">Control de cambios </t>
  </si>
  <si>
    <t>el registra la actualización de los riesgos a partir de 2023</t>
  </si>
  <si>
    <t>Versión inicial</t>
  </si>
  <si>
    <t>tipo de riesgos</t>
  </si>
  <si>
    <t>Fecha de cambio</t>
  </si>
  <si>
    <t>Aspecto(s) que cambiaron</t>
  </si>
  <si>
    <t>Descripción de los cambios efectuados</t>
  </si>
  <si>
    <t>2023 -v1</t>
  </si>
  <si>
    <t>na</t>
  </si>
  <si>
    <t>2023 -v2</t>
  </si>
  <si>
    <t>gestión</t>
  </si>
  <si>
    <t>interno</t>
  </si>
  <si>
    <t>se incorporo una nueva por el covid 2+</t>
  </si>
  <si>
    <t>1. Direccionamiento estratégico e innovación</t>
  </si>
  <si>
    <t>2. Atención a partes interesadas y comunicaciones</t>
  </si>
  <si>
    <t>3. Estrategia y gobierno de TI</t>
  </si>
  <si>
    <t>4. Planificación de la intervención vial</t>
  </si>
  <si>
    <t>5. Producción de mezcla y provisión de maquinaria y equipos</t>
  </si>
  <si>
    <t>6. Intervención de la malla vial</t>
  </si>
  <si>
    <t>7. Gestión de servicios e infraestructura tecnológica</t>
  </si>
  <si>
    <t>8. Gestión de recursos físicos</t>
  </si>
  <si>
    <t>9. Gestión contractual</t>
  </si>
  <si>
    <t>10. Gestión financiera</t>
  </si>
  <si>
    <t>11. Gestión de laboratorio</t>
  </si>
  <si>
    <t>12. Gestión de talento humano</t>
  </si>
  <si>
    <t>13. Gestión ambiental</t>
  </si>
  <si>
    <t>14. Gestión documental</t>
  </si>
  <si>
    <t>15. Gestión jurídica</t>
  </si>
  <si>
    <t xml:space="preserve">16. Control, evaluación y mejora de la gestión  </t>
  </si>
  <si>
    <t>17. Control disciplinario interno</t>
  </si>
  <si>
    <t>CONTEXTO  DE PROCESO</t>
  </si>
  <si>
    <t>Riesgo asociado</t>
  </si>
  <si>
    <t>FACTORES INTERNOS</t>
  </si>
  <si>
    <t>ORIGEN</t>
  </si>
  <si>
    <t>FORTALEZAS Y/O OPORTUNIDADES</t>
  </si>
  <si>
    <t>DEBILIDADES Y/O AMENAZAS</t>
  </si>
  <si>
    <t>DISEÑO DEL PROCESO:</t>
  </si>
  <si>
    <t>El proceso tiene un alcance con un objetivo claro que abarca el direccionamiento estratégico y el apoyo en la gestión para todos los procesos de la entidad.</t>
  </si>
  <si>
    <r>
      <rPr>
        <sz val="21"/>
        <color rgb="FF7030A0"/>
        <rFont val="Arial"/>
        <family val="2"/>
      </rPr>
      <t>El componente de</t>
    </r>
    <r>
      <rPr>
        <b/>
        <sz val="21"/>
        <color rgb="FF7030A0"/>
        <rFont val="Arial"/>
        <family val="2"/>
      </rPr>
      <t xml:space="preserve"> innovación y gestión del conocimiento</t>
    </r>
    <r>
      <rPr>
        <sz val="21"/>
        <color rgb="FF7030A0"/>
        <rFont val="Arial"/>
        <family val="2"/>
      </rPr>
      <t xml:space="preserve"> está por desarrollar dentro del proceso. La operatividad del banco de proyectos depende de la aplicación y la comprensión de la metodología de iniciativas de proyectos por parte de los procesos de la entidad.</t>
    </r>
    <r>
      <rPr>
        <sz val="21"/>
        <rFont val="Arial"/>
        <family val="2"/>
      </rPr>
      <t xml:space="preserve">
El proceso DESI al ser el que coordina la implementación del Sistema de Gestión de Calidad depende del compromiso y trabajo de los demás procesos para generar resultados y subsanar las no conformidades producto de las actividades internas.</t>
    </r>
  </si>
  <si>
    <t>R4</t>
  </si>
  <si>
    <t>INTERACCIONES CON OTROS PROCESOS:</t>
  </si>
  <si>
    <r>
      <t>El proceso DESI  interactúa de manera eficaz con el resto de procesos de la entidad a través de los colaboradores designados por los directivos de la entidad como enlaces</t>
    </r>
    <r>
      <rPr>
        <sz val="21"/>
        <color rgb="FFFF0000"/>
        <rFont val="Arial"/>
        <family val="2"/>
      </rPr>
      <t>,</t>
    </r>
    <r>
      <rPr>
        <sz val="21"/>
        <rFont val="Arial"/>
        <family val="2"/>
      </rPr>
      <t xml:space="preserve"> pues da lineamientos y asesora la formulación programación actualización y seguimiento integral a proyectos de inversión,  la implementación del Modelo Integrado de Planeación y Gestión en todos los procesos y procedimientos de la entidad.
El proceso DESI se apoya en el proceso de Atención a Partes Interesadas y Comunicaciones para mantener una comunicación permanente con el resto de procesos, y con la línea estratégica de la entidad (el consejo directivo de la entidad).</t>
    </r>
  </si>
  <si>
    <r>
      <t>El proceso DESI, al ser el que consolida y analiza la información de gestión, seguimiento e indicadores de todos los procesos de la entidad puede llegar a fallar en la oportunidad de entrega de la información al C</t>
    </r>
    <r>
      <rPr>
        <b/>
        <sz val="21"/>
        <rFont val="Arial"/>
        <family val="2"/>
      </rPr>
      <t>omité Institucional de Gestión y Desempeño,</t>
    </r>
    <r>
      <rPr>
        <sz val="21"/>
        <rFont val="Arial"/>
        <family val="2"/>
      </rPr>
      <t xml:space="preserve"> pues depende de los colaboradores que sirven de enlaces con los procesos (en particular depende de sus compromisos de: efectividad, constancia y rigurosidad en la información).</t>
    </r>
  </si>
  <si>
    <t>R1</t>
  </si>
  <si>
    <t>TRANSVERSALIDAD</t>
  </si>
  <si>
    <t xml:space="preserve">El proceso DESI es transversal a todos los procesos de la entidad, la línea estratégica desplegada a través del comité directivo y la Oficina Asesora de Planeación  genera políticas, lineamientos y directrices que abarcan a todos los procesos y se articulan dentro del sistema integrado de gestión de la entidad.
El proceso DESI también se encarga de la administración del sistema de gestión de la calidad en la entidad, que involucra a todos los procesos y que bajo su liderazgo permite el aseguramiento de estándares de calidad en todos los procedimientos. </t>
  </si>
  <si>
    <t>Con el fin de cumplir  oportunamente en la entrega de los productos para la toma de decisiones de los directivos de la entidad se puede incurrir en la extralimitación de labores de la Oficina Asesora de Planeación y sus colaboradores. 
Pues por cumplir con los plazos se pueden empezar a adelantar labores que están incluidas en las herramientas de gestión de los procesos que deben ser realizadas y planificadas por ellos mismos.</t>
  </si>
  <si>
    <t>PROCEDIMIENTOS ASOCIADOS:</t>
  </si>
  <si>
    <t xml:space="preserve">RESPONSABLES DEL PROCESO: </t>
  </si>
  <si>
    <t>Los responsables del proceso DESI son: el director general,  el jefe de la oficina asesora de planeación y los subdirectores. Este sistema de responsabilidades permite un alto grado de  autoridad y autonomía para la toma de decisiones y desagregación de actividades.</t>
  </si>
  <si>
    <t xml:space="preserve">No se cuenta con los suficientes servidores públicos para realizar la gestión necesaria en el marco del cumplimiento de los objetivos institucionales relacionados con su campo de acción. 
En consecuencia, el proceso debe recurrir a la vinculación de contratistas </t>
  </si>
  <si>
    <t>COMUNICACIÓN ENTRE LOS PROCESOS:</t>
  </si>
  <si>
    <t xml:space="preserve">Cuando el Comité directivo y el proceso DESI generan directrices, recomendaciones y solicitudes al resto de procesos de la entidad sus observaciones son tenidas en cuenta y se integran al accionar de los procesos. </t>
  </si>
  <si>
    <t xml:space="preserve">La comunicación puede ser dispendiosa si no se cuenta con la disposición y el compromiso de los responsables directivos.
</t>
  </si>
  <si>
    <t>ACTIVOS DE SEGURIDAD DIGITAL DEL PROCESO:</t>
  </si>
  <si>
    <t xml:space="preserve">El proceso cuenta con un repositorio de información documentada vigente en la intranet de la entidad llamado: SISGESTIÓN en la que se cuelgan los formatos y documentos del sistema integrado de gestión de la entidad. En este repositorio los colaboradores tienen facilidad para consultar la información actualizada.
Se cuenta con el aplicativo SAFIRO que sirve para hacer el seguimiento a las metas y proyectos de inversión de la entidad. </t>
  </si>
  <si>
    <t>El proceso está diseñado para funcionar apoyándose en sistemas de información, bases de datos y aplicativos, por lo que fallas en estos sistemas pueden afectar el normal flujo del proceso.
Los aplicativos informáticos del proceso están expuestos a una manipulación indebida de la información por parte de los administradores de las bases de datos.
Hace falta el desarrollo de una PMO (Project Management Office) una oficina o un software que permita el seguimiento a iniciativas de proyectos de innovación y de gestión del conocimiento.</t>
  </si>
  <si>
    <t>Aceptar</t>
  </si>
  <si>
    <t>Económico</t>
  </si>
  <si>
    <t>Evitar</t>
  </si>
  <si>
    <t>Reputacional</t>
  </si>
  <si>
    <t>Reducir (compartir)</t>
  </si>
  <si>
    <t>Económico y Reputacional</t>
  </si>
  <si>
    <t>Reducir (mitigar)</t>
  </si>
  <si>
    <t xml:space="preserve">Riesgo estrategico </t>
  </si>
  <si>
    <t>Objetivo Intitucional asociado</t>
  </si>
  <si>
    <t>Plan de accion (solo para la opción reducir)</t>
  </si>
  <si>
    <t>Si</t>
  </si>
  <si>
    <t>1. Lograr mecanismos de financiación que permitan incrementar los recursos propios de la entidad.</t>
  </si>
  <si>
    <t>Finalizado</t>
  </si>
  <si>
    <t>No</t>
  </si>
  <si>
    <t>2. Diseñar e implementar una estrategia de innovación que permita hacer más eficiente la gestión de la Unidad.</t>
  </si>
  <si>
    <t>En curso</t>
  </si>
  <si>
    <t xml:space="preserve">3.Mejorar el estado de la malla vial local, intermedia, rural, y de la ciclo-infraestructura de Bogotá D.C., </t>
  </si>
  <si>
    <t>4.Mejorar las condiciones de Infraestructura que permitan el uso y disfrute del espacio público en Bogotá D.C.</t>
  </si>
  <si>
    <t xml:space="preserve">Gestión </t>
  </si>
  <si>
    <t>Relaciones Laborales</t>
  </si>
  <si>
    <t>NA</t>
  </si>
  <si>
    <t>Daños Activos Fisicos</t>
  </si>
  <si>
    <t>Proyecto de inversión</t>
  </si>
  <si>
    <t>Ejecucion y Administracion de procesos</t>
  </si>
  <si>
    <t>7858 Conservación de la Malla Vial Distrital y Cicloinfraestructura de Bogotá</t>
  </si>
  <si>
    <t>Fallas Tecnologicas</t>
  </si>
  <si>
    <t xml:space="preserve">7859 Fortalecimiento Institucional </t>
  </si>
  <si>
    <t>Usuarios, productos y practicas , organizacionales</t>
  </si>
  <si>
    <t>7860 Fortalecimiento de los componentes de TI para la transformación digital</t>
  </si>
  <si>
    <t>Corrupción</t>
  </si>
  <si>
    <t>Fraude Externo</t>
  </si>
  <si>
    <t>7903 Apoyo a la adecuación y conservación del espacio público de Bogotá</t>
  </si>
  <si>
    <t>Fraude Interno</t>
  </si>
  <si>
    <t>Soborno</t>
  </si>
  <si>
    <t>seguridad</t>
  </si>
  <si>
    <t xml:space="preserve">Pérdida de la integridad </t>
  </si>
  <si>
    <t xml:space="preserve">Pérdida de la confidencialidad </t>
  </si>
  <si>
    <t xml:space="preserve">Pérdida de la disponibilidad </t>
  </si>
  <si>
    <t>Acciones no autorizadas </t>
  </si>
  <si>
    <t>Compromiso de la información </t>
  </si>
  <si>
    <t>Compromiso de las funciones </t>
  </si>
  <si>
    <t>Daño físico </t>
  </si>
  <si>
    <t>TIPO</t>
  </si>
  <si>
    <t>AMENAZA</t>
  </si>
  <si>
    <t>Fallas técnicas </t>
  </si>
  <si>
    <t>Fuego</t>
  </si>
  <si>
    <t>Perdida de los servicios esenciales </t>
  </si>
  <si>
    <t>Agua</t>
  </si>
  <si>
    <t>Perturbación debida a la radiación </t>
  </si>
  <si>
    <t>Contaminación</t>
  </si>
  <si>
    <t>Eventos naturales </t>
  </si>
  <si>
    <t>Accidente Importante</t>
  </si>
  <si>
    <t>Destrucción del equipo o medios </t>
  </si>
  <si>
    <t>Polvo, corrosión, congelamiento </t>
  </si>
  <si>
    <t>Fenómenos climáticos </t>
  </si>
  <si>
    <t>Fenómenos sísmicos </t>
  </si>
  <si>
    <t>Fenómenos volcánicos </t>
  </si>
  <si>
    <t>Fenómenos meteorológicos </t>
  </si>
  <si>
    <t>Inundación </t>
  </si>
  <si>
    <t>Fallas en el sistema de suministro de agua o aire acondicionado </t>
  </si>
  <si>
    <t>Perdida de suministro de energía </t>
  </si>
  <si>
    <t>Falla en equipo de telecomunicaciones </t>
  </si>
  <si>
    <t>Radiación electromagnética </t>
  </si>
  <si>
    <t>Radiación térmica </t>
  </si>
  <si>
    <t>Impulsos electromagnéticos </t>
  </si>
  <si>
    <t>Interceptación de señales de interferencia comprometida </t>
  </si>
  <si>
    <t>Espionaje remoto </t>
  </si>
  <si>
    <t>Escucha encubierta </t>
  </si>
  <si>
    <t>Hurto de medios o documentos </t>
  </si>
  <si>
    <t>Hurto de equipo </t>
  </si>
  <si>
    <t>Recuperación de medios reciclados o desechados </t>
  </si>
  <si>
    <t>Divulgación </t>
  </si>
  <si>
    <t>Datos provenientes de fuentes no confiables </t>
  </si>
  <si>
    <t>Manipulación con hardware </t>
  </si>
  <si>
    <t>Manipulación con software </t>
  </si>
  <si>
    <t>Detección de la posición </t>
  </si>
  <si>
    <t>Fallas del equipo </t>
  </si>
  <si>
    <t>Mal funcionamiento del equipo </t>
  </si>
  <si>
    <t>Saturación del sistema de información </t>
  </si>
  <si>
    <t>Mal funcionamiento del software </t>
  </si>
  <si>
    <t>Incumplimiento en el mantenimiento del sistema de información. </t>
  </si>
  <si>
    <t>Uso no autorizado del equipo </t>
  </si>
  <si>
    <t>Copia fraudulenta del software </t>
  </si>
  <si>
    <t>Uso de software falso o copiado </t>
  </si>
  <si>
    <t>Corrupción de los datos </t>
  </si>
  <si>
    <t>Procesamiento ilegal de datos </t>
  </si>
  <si>
    <t>Error en el uso </t>
  </si>
  <si>
    <t>Abuso de derechos </t>
  </si>
  <si>
    <t>Falsificación de derechos </t>
  </si>
  <si>
    <t>Negación de acciones </t>
  </si>
  <si>
    <t>Incumplimiento en la disponibilidad del personal </t>
  </si>
  <si>
    <t>FORMATO MAPA RIESGOS DE PROCESO</t>
  </si>
  <si>
    <t>CÓDIGO: DESI-FM-018</t>
  </si>
  <si>
    <t>VERSIÓN: 11</t>
  </si>
  <si>
    <t>FECHA DE APLICACIÓN: NOVIEMBRE 2022</t>
  </si>
  <si>
    <t>Proceso:</t>
  </si>
  <si>
    <t>Objetivo:</t>
  </si>
  <si>
    <t>Establecer lineamientos para la aplicación del  programa de gestión documental que respalde la gestión institucional  de la Unidad Administrativa Especial de Rehabilitación y Mantenimiento Vial, que garantice la producción, trámite y distribución de los documentos y facilite la consulta, conservación y preservación de los mismos, cumpliendo con los requisitos normativos  y garantizando  la transparencia y eficiencia en los procesos.</t>
  </si>
  <si>
    <t>Alcance:</t>
  </si>
  <si>
    <t xml:space="preserve">Inicia con la definición de políticas y directrices para la implementación del programa de gestión documental, y finaliza con la aplicación de medidas de protección, custodia y consulta de los documentos en archivo. </t>
  </si>
  <si>
    <t>Identificación del riesgo</t>
  </si>
  <si>
    <t>Contexto</t>
  </si>
  <si>
    <t>Instrumentos posiblemente afectados</t>
  </si>
  <si>
    <t>Análisis del riesgo inherente</t>
  </si>
  <si>
    <t>Evaluación del riesgo - Valoración de los controles</t>
  </si>
  <si>
    <t>Evaluación del riesgo - Nivel del riesgo residual</t>
  </si>
  <si>
    <t xml:space="preserve">Tratamiento del riesgo -Plan de acción </t>
  </si>
  <si>
    <t xml:space="preserve">Acción de Contigencia </t>
  </si>
  <si>
    <t xml:space="preserve">Referencia </t>
  </si>
  <si>
    <t xml:space="preserve">Actividad clave o fase del proyecto </t>
  </si>
  <si>
    <t>Internas</t>
  </si>
  <si>
    <t>Externas</t>
  </si>
  <si>
    <t>Efectos (Consecuencias)</t>
  </si>
  <si>
    <t>Frecuencia con la cual se realiza la actividad</t>
  </si>
  <si>
    <t>Probabilidad Inherente</t>
  </si>
  <si>
    <t>%</t>
  </si>
  <si>
    <t>Criterios de impacto</t>
  </si>
  <si>
    <t>Observación de criterio</t>
  </si>
  <si>
    <t>Impacto 
Inherente</t>
  </si>
  <si>
    <t>No. Control</t>
  </si>
  <si>
    <t>Atributos</t>
  </si>
  <si>
    <t>Probabilidad Residual</t>
  </si>
  <si>
    <t>Probabilidad Residual Final</t>
  </si>
  <si>
    <t>Impacto Residual Final</t>
  </si>
  <si>
    <t>Zona de Riesgo Final</t>
  </si>
  <si>
    <t>Acción</t>
  </si>
  <si>
    <t>Responsable</t>
  </si>
  <si>
    <t>Producto</t>
  </si>
  <si>
    <t>Fecha Implementación</t>
  </si>
  <si>
    <t>Objetivo Institucional  asociado</t>
  </si>
  <si>
    <t xml:space="preserve">Proyecto de Inversión asociado </t>
  </si>
  <si>
    <t>Tipo</t>
  </si>
  <si>
    <t>Implementación</t>
  </si>
  <si>
    <t>Calificación</t>
  </si>
  <si>
    <t>Documentación</t>
  </si>
  <si>
    <t>Frecuencia</t>
  </si>
  <si>
    <t>Evidencia</t>
  </si>
  <si>
    <t>Toma de decisiones erradas o sanciones de parte de los entes de control ante la falta de evidencia, y la Perdida de Información al no tener los expedientes debidamente conformados</t>
  </si>
  <si>
    <t>Inadecuada disposición de los archivos de gestión en las dependencias y procesos de la Entidad, Así como, deterioro físico por inadecuada manipulación o disposición de los documentos al no cumplir con las condiciones ambientales de almacenamiento, así como, desorganización en la conformación de los expedientes de las dependencias y en la elaboración y control de los inventarios documentales.</t>
  </si>
  <si>
    <t xml:space="preserve"> Posibilidad afectación Económica y Reputacional por  toma de decisiones erradas o sanciones de parte de los entes de control debido a que las evidencias, la información y los expedientes correspondientes del archivo de gestión se encuentran fuera de los requisitos procedimentales y normativos relativos a organización, custodia y conservación de los documentos.</t>
  </si>
  <si>
    <t xml:space="preserve">• Realizar la organización de los expedientes físicos, electrónicos e hibridos en los archivos de gestión
Implementar el Plan de Conservación Documental y el Plan de Preservación Digital a Largo Plazo y de ser necesario realizar las actualizaciones correspondiientes </t>
  </si>
  <si>
    <t>sanciones de parte de los entes de control debido a que las evidencias, la información y los expedientes correspondientes del archivo de gestión se encuentran fuera de los requisitos procedimentales y normativos.</t>
  </si>
  <si>
    <t xml:space="preserve">     Entre 130 y 650 SMLMV </t>
  </si>
  <si>
    <t>El servidor público o contratista designado del proceso Gestión Documental, solicita cuatrimestralmente  a través de comunicación oficial los inventarios documentales actualizados a las dependencias de la Entidad, con el fin de velar por la adecuada administración y disposición de los mismos, acorde con la aplicación de las TRD. Así mismo, el colaborador designado verificará los inventarios  recibidos estén acorde con las TRD, para posteriormente solicitar su publicación en la Intranet de la Entidad. La evidencia es la comunicación oficial  remitida a las dependencias solicitando la actualización de los inventarios y la publicación de los inventarios documentales en la Intranet UMV.
En caso de evidenciar inconsistencias en los inventarios documentales recibidos, se procederá a requerir por correo electrónico a los responsables de las dependencias, para que se realicen los ajustes correspondientes</t>
  </si>
  <si>
    <t>Preventivo</t>
  </si>
  <si>
    <t>Manual</t>
  </si>
  <si>
    <t>Documentado</t>
  </si>
  <si>
    <t>Continua</t>
  </si>
  <si>
    <t>Con Registro</t>
  </si>
  <si>
    <t xml:space="preserve">Realizar el acompañamiento a las dependencias  para la correcta aplicación de las TRD </t>
  </si>
  <si>
    <t>Colaboradores designados proceso GDOC</t>
  </si>
  <si>
    <t xml:space="preserve">Actas de sensibilización y expedientes organizados de acuerdo con las TRD </t>
  </si>
  <si>
    <t>Cuatrimestral</t>
  </si>
  <si>
    <t>Informar al proceso de Control Disciplinario Interno la situación identificada, para que se tomen la medidas necesarias.</t>
  </si>
  <si>
    <t xml:space="preserve">Comunicación remitida </t>
  </si>
  <si>
    <t>Secretaria General -Proceso GDOC</t>
  </si>
  <si>
    <t xml:space="preserve"> Perdida de confianza y credibilidad </t>
  </si>
  <si>
    <t>Fallas en el proceso de copias de seguridad del aplicativo, asi como  no aplicación del procedimiento establecido para el trámite de las comunicaciones en la Entidad.
Inadecuada manipulación, alteración o pérdida de documentación física o electrónica por parte de los colaboradores de la Entidad.</t>
  </si>
  <si>
    <t>Posibilidad de afectación reputacional por perdida de confianza y credibilidad debido a la recepción, tramite, distribución y custodia de información fuera de la normatividad y procedimiento establecido para el tramite de las comunicaciones de la entidad.</t>
  </si>
  <si>
    <t>• Recibir, Radicar, Distribuir los documentos de entrada y de salida por medio de la Ventanilla Única de Correspondencia
• Registrar, clasificar, gestionar tramitar  e incoporar los documentos producidos y recibidos en la Dependencia o proceso.</t>
  </si>
  <si>
    <t>Falencias en la aplicación de los lineamientos en la gestión del documento electrónico de archivo y el cierre efectivo de los trámites en Orfeo por parte de los colaboradores de la Entidad, generando diferencias entre los expedientes físicos y electrónicos.</t>
  </si>
  <si>
    <t xml:space="preserve">perdida de confianza y credibilidad debido a la recepción, tramite, distribución y custodia de información fuera de la normatividad </t>
  </si>
  <si>
    <t xml:space="preserve">     El riesgo afecta la imagen de la entidad internamente, de conocimiento general, nivel interno, de junta dircetiva y accionistas y/o de provedores</t>
  </si>
  <si>
    <t>El profesional designado del proceso gestión documental revisa trimestralmente el monitoreo de las condiciones ambientales del archivo central dando aplicación a los aspectos descritos en el Sistema Integrado de Conservación, como evidencia de esta revisión quedará el informe de medición de condiciones ambientales en los diferentes espacios donde se conserva archivo, presentado a la Secretaria General. 
En caso de evidenciar inconsistencias que lleven a la perdida de información o documentos se generará las alertas correspondientes en reunión al Comité de Gestión y Desempeño Institucional, para proceder a la toma de decisiones y ajustes a que haya lugar.</t>
  </si>
  <si>
    <t>Detectivo</t>
  </si>
  <si>
    <t xml:space="preserve">Implementar las acciones  establecidas en el cronograma de actividades previsto para la vigencia en relación a los programas del SIC </t>
  </si>
  <si>
    <t>Registro de las acciones adelantadas durante el periodo</t>
  </si>
  <si>
    <t>El colaborador designado por la Secretaria General del proceso Gestión documental cuatrimestralmente solicita la generación automática de las copias de seguridad del aplicativo ORFEO al proceso de Infraestructura Tecnológica a través de correo electrónico (mesa de ayuda); Así mismo, el colaborador designado por el proceso verifica  que la información se encuentre completa en relación  a las copias de seguridad de ORFEO , con el fin de garantizar el respaldo de la información electrónica almacenada en el aplicativo para evitar su pérdida. Como evidencia del control quedarán actas de reunión de la verificación del Back-Up  y  los correos remitidos a la mesa de ayuda y los pantallazos de los Backups realizados  aplicativo ORFEO.
En caso de identificar inconsistencias en el proceso se debe establecer un plan de contingencia para los repositorios, del cual quedará evidencia y se realizará el correspondiente seguimiento.</t>
  </si>
  <si>
    <t>Automático</t>
  </si>
  <si>
    <t>Presentar reportes de las copias de seguridad del aplicativo ORFEO generados durante el periodo</t>
  </si>
  <si>
    <t>Colaboradores designados proceso GDOC y profesionales proceso GSIT</t>
  </si>
  <si>
    <t xml:space="preserve">Correos  con la información de los Backups de ORFEO /
Actas de verificación
reportes copias de seguridad Orfeo </t>
  </si>
  <si>
    <t xml:space="preserve">El servidor público o colaborador designado del proceso gestión documental  genera mensualmente  un reporte de las estadísticas de finalización de los trámites  en ORFEO  ; Así mismo, verifica por dependencias el número de radicados sin finalizar, para informar  a los usuarios  a través de correo electrónico las estadísticas de Orfeo, con el fin de evidenciar el estado de los trámites  por dependencias y reducir los trámites pendientes de finalización. Como evidencia se dejan los reportes de las estadísticas de trámites en Orfeo.
En caso de evidenciar documentos que no estén incluidos en un expediente y que estén pendientes por  finalizar, se informará a los lideres de procesos a través de correo electrónico dichas estadísticas para proceder a realizar mesas de trabajo con los usuarios que  tengan mayor número de radicados sin finalizar con el fin de prestar acompañamiento para el cierre de los mismos. </t>
  </si>
  <si>
    <t>El servidor público o colaborador responsable del proceso gestión documental, al momento del retiro de un funcionario o contratista de la Entidad, tramita el Paz y Salvo, verificando que el usuario no tenga radicados pendientes en sus carpetas de entrada, salida, internos, devueltos, personales e informados, con el fin de evidenciar la finalización de los trámites de comunicaciones a cargo de los colaboradores de la Entidad.
En caso de evidenciar radicados pendientes sin finalizar, no se procederá a la firma del paz y salvo hasta que el usuario se haya puesto al día con los mismos. Como soporte reposará un repositorio de los reportes  de la verificación en Orfeo para gestionar la firma de los  paz y salvos tramitados durante el periodo.</t>
  </si>
  <si>
    <t>El servidor público o colaborador responsable del proceso gestión documental, al momento de realizar el préstamo de carpetas del archivo central, diligencia el formato "Documentos Afuera" y verifica que se entregue la documentación foliada, con el fin de prevenir la pérdida o alteración de los archivos, bien sea por inclusión o sustracción de información. Para el caso de hacer el préstamo de manera virtual  el  colaborador verifica  a través de la matriz de prestamos que el expediente se encuentre completo para su respectiva consulta,  y se le asigna el tiempo de acceso a los expedientes conforme al  procedimiento GDO-PR-004 consulta y prestamos documentales.
Al momento de realizar la entrega de los documentos, se verifica nuevamente la foliación y se diligencia la entrega en el formato "Documento Afuera". En caso de evidenciar perdida o alteración de los archivos, se solicita la corrección del expediente al servidor público o colaborador y en caso de ser necesario se realiza un informe en el que consta la alteración del expediente dirigido a la Secretaría General para lo de su competencia.
Como evidencia se deja los formatos GDO-FM-015, para los casos en físico, y  para los prestamos magnéticos se deja la base de datos de prestamos documentales actualizada.</t>
  </si>
  <si>
    <r>
      <rPr>
        <b/>
        <sz val="12"/>
        <rFont val="Arial"/>
        <family val="2"/>
      </rPr>
      <t xml:space="preserve">*Nota: </t>
    </r>
    <r>
      <rPr>
        <sz val="12"/>
        <rFont val="Arial"/>
        <family val="2"/>
      </rPr>
      <t>La columna referencia se sugiere para mantener el consecutivo de riesgos, así el riesgo salga del mapa no existirá otro riesgo con el mismo número. Una entidad puede ir en el riesgo 150 pero tener 70 riesgos, lo que permite llevar una traza de los riesgos. Esta información la debe administrar la Oficina Asesora de Planeación o Gerencia de Riesgos.</t>
    </r>
  </si>
  <si>
    <t>Fuente:  Adaptado de Curso Riesgo Operativo Universidad del Rosario por Dirección de Gestión y Desempeño Institucional de Función Pública,  2020.</t>
  </si>
  <si>
    <t>Matriz de Calor Inherente RIESGOS GESTIÓN</t>
  </si>
  <si>
    <t>Probabilidad</t>
  </si>
  <si>
    <t>Muy Alta
100%</t>
  </si>
  <si>
    <t>Extremo</t>
  </si>
  <si>
    <t>Alta
80%</t>
  </si>
  <si>
    <t>Alto</t>
  </si>
  <si>
    <t>Media
60%</t>
  </si>
  <si>
    <t>Moderado</t>
  </si>
  <si>
    <t>Baja
40%</t>
  </si>
  <si>
    <t>Bajo</t>
  </si>
  <si>
    <t>Muy Baja
20%</t>
  </si>
  <si>
    <t>Leve
20%</t>
  </si>
  <si>
    <t>Menor
40%</t>
  </si>
  <si>
    <t>Moderado
60%</t>
  </si>
  <si>
    <t>Mayor
80%</t>
  </si>
  <si>
    <t>Catastrófico
100%</t>
  </si>
  <si>
    <t xml:space="preserve"> Matriz de Calor Residual RIESGOS GESTIÓN</t>
  </si>
  <si>
    <t>Actividad clave o fase del proyecto</t>
  </si>
  <si>
    <t>IMPACTO CORRUPCIÓN</t>
  </si>
  <si>
    <t>No.</t>
  </si>
  <si>
    <t>SI EL RIESGO DE CORRUPCIÓN SE MATERIALIZA PODRÍA...</t>
  </si>
  <si>
    <t>RESPUESTA</t>
  </si>
  <si>
    <t>SI</t>
  </si>
  <si>
    <t>NO</t>
  </si>
  <si>
    <t>¿Afectar al grupo de funcionarios del proceso?</t>
  </si>
  <si>
    <t>¿Afectar el cumplimiento de metas y objetivos de la dependencia?</t>
  </si>
  <si>
    <t>¿Afectar el cumplimiento de misión de la Entidad?</t>
  </si>
  <si>
    <t>¿Afectar el cumplimiento de la misión del sector al que pertenece la Entidad?</t>
  </si>
  <si>
    <t>¿Generar pérdida de confianza de la Entidad, afectando su reputación?</t>
  </si>
  <si>
    <t>¿Generar pérdida de recursos económicos?</t>
  </si>
  <si>
    <t>¿Afectar la generación de los productos o la prestación de servicios?</t>
  </si>
  <si>
    <t>¿Dar lugar al detrimento de calidad de vida de la comunidad por la pérdida del bien o servicios o los recursos públicos?</t>
  </si>
  <si>
    <t>¿Generar pérdida de información de la Entidad?</t>
  </si>
  <si>
    <t>¿Generar intervención de los órganos de control, de la Fiscalía, u otro ente?</t>
  </si>
  <si>
    <t>¿Dar lugar a procesos sancionatorios?</t>
  </si>
  <si>
    <t>¿Dar lugar a procesos disciplinarios?</t>
  </si>
  <si>
    <t>¿Dar lugar a procesos fiscales?</t>
  </si>
  <si>
    <t>¿Dar lugar a procesos penales?</t>
  </si>
  <si>
    <t>¿Generar pérdida de credibilidad del sector?</t>
  </si>
  <si>
    <t>¿Ocasionar lesiones físicas o pérdida de vidas humanas?</t>
  </si>
  <si>
    <t>¿Afectar la imagen regional?</t>
  </si>
  <si>
    <t>¿Afectar la imagen nacional?</t>
  </si>
  <si>
    <t>¿Generar daño ambiental?</t>
  </si>
  <si>
    <t xml:space="preserve">TOTAL RESPUESTAS AFIRMATIVAS </t>
  </si>
  <si>
    <r>
      <t>Responder afirmativamente de 1 a 5 pregunta(s) genera un impacto</t>
    </r>
    <r>
      <rPr>
        <b/>
        <sz val="10"/>
        <rFont val="Arial"/>
        <family val="2"/>
      </rPr>
      <t xml:space="preserve"> Moderado</t>
    </r>
    <r>
      <rPr>
        <sz val="11"/>
        <color theme="1"/>
        <rFont val="Arial"/>
        <family val="2"/>
      </rPr>
      <t xml:space="preserve">
Responder afirmativamente de 6 a 11 preguntas genera un impacto </t>
    </r>
    <r>
      <rPr>
        <b/>
        <sz val="10"/>
        <rFont val="Arial"/>
        <family val="2"/>
      </rPr>
      <t xml:space="preserve">Mayor </t>
    </r>
    <r>
      <rPr>
        <sz val="11"/>
        <color theme="1"/>
        <rFont val="Arial"/>
        <family val="2"/>
      </rPr>
      <t xml:space="preserve">
Responder afirmativamente de 12 a 19 preguntas genera un impacto </t>
    </r>
    <r>
      <rPr>
        <b/>
        <sz val="10"/>
        <rFont val="Arial"/>
        <family val="2"/>
      </rPr>
      <t>Catastrófico</t>
    </r>
    <r>
      <rPr>
        <sz val="11"/>
        <color theme="1"/>
        <rFont val="Arial"/>
        <family val="2"/>
      </rPr>
      <t>.</t>
    </r>
  </si>
  <si>
    <t xml:space="preserve">Tratamiento del riesgo -plan de acción </t>
  </si>
  <si>
    <t>ACCION DE CONTINGENCIA</t>
  </si>
  <si>
    <t>Tipo de activo</t>
  </si>
  <si>
    <t>Activo de información</t>
  </si>
  <si>
    <t>Tipo de amenaza</t>
  </si>
  <si>
    <t>Amenaza</t>
  </si>
  <si>
    <t>ACCIÓN</t>
  </si>
  <si>
    <t>SOPORTE / PRODUCTO</t>
  </si>
  <si>
    <t>RESPONSABLE</t>
  </si>
  <si>
    <t>Tabla Criterios para definir el nivel de probabilidad</t>
  </si>
  <si>
    <t>Frecuencia de la Actividad</t>
  </si>
  <si>
    <t>Muy Baja</t>
  </si>
  <si>
    <t>La actividad que conlleva el riesgo se ejecuta como máximos 2 veces por año</t>
  </si>
  <si>
    <t>Baja</t>
  </si>
  <si>
    <t>La actividad que conlleva el riesgo se ejecuta de 3 a 24 veces por año</t>
  </si>
  <si>
    <t>Media</t>
  </si>
  <si>
    <t>La actividad que conlleva el riesgo se ejecuta de 24 a 500 veces por año</t>
  </si>
  <si>
    <t>Alta</t>
  </si>
  <si>
    <t>La actividad que conlleva el riesgo se ejecuta mínimo 500 veces al año y máximo 5000 veces por año</t>
  </si>
  <si>
    <t>Muy Alta</t>
  </si>
  <si>
    <t>La actividad que conlleva el riesgo se ejecuta más de 5000 veces por año</t>
  </si>
  <si>
    <t>Tabla Criterios para definir el nivel de impacto</t>
  </si>
  <si>
    <t>Afectación Económica (o presupuestal)</t>
  </si>
  <si>
    <t>Pérdida Reputacional</t>
  </si>
  <si>
    <t xml:space="preserve">Equivalente </t>
  </si>
  <si>
    <t>Insignificante</t>
  </si>
  <si>
    <t>Leve 20%</t>
  </si>
  <si>
    <t xml:space="preserve">Afectación menor a 130 SMLMV </t>
  </si>
  <si>
    <t>El riesgo afecta la imagen de alguna área de la organización</t>
  </si>
  <si>
    <t>Menor</t>
  </si>
  <si>
    <t xml:space="preserve">Menor 40% </t>
  </si>
  <si>
    <t xml:space="preserve">Entre 130 y 650 SMLMV </t>
  </si>
  <si>
    <t>El riesgo afecta la imagen de la entidad internamente, de conocimiento general, nivel interno, de junta dircetiva y accionistas y/o de provedores</t>
  </si>
  <si>
    <t>Moderado 60%</t>
  </si>
  <si>
    <t xml:space="preserve">Entre 650 y 1300 SMLMV </t>
  </si>
  <si>
    <t>El riesgo afecta la imagen de la entidad con algunos usuarios de relevancia frente al logro de los objetivos</t>
  </si>
  <si>
    <t>Mayor</t>
  </si>
  <si>
    <t>Mayor 80%</t>
  </si>
  <si>
    <t xml:space="preserve">Entre 1300 y 6500 SMLMV </t>
  </si>
  <si>
    <r>
      <t>El riesgo afecta la imagen de</t>
    </r>
    <r>
      <rPr>
        <sz val="26"/>
        <color theme="9" tint="-0.249977111117893"/>
        <rFont val="Arial Narrow"/>
        <family val="2"/>
      </rPr>
      <t xml:space="preserve">  la entidad </t>
    </r>
    <r>
      <rPr>
        <sz val="26"/>
        <color rgb="FF000000"/>
        <rFont val="Arial Narrow"/>
        <family val="2"/>
      </rPr>
      <t>con efecto publicitario sostenido a nivel de sector administrativo, nivel departamental o municipal</t>
    </r>
  </si>
  <si>
    <t>Catastrófico</t>
  </si>
  <si>
    <t>Catastrófico 100%</t>
  </si>
  <si>
    <t xml:space="preserve">Mayor a 6500 SMLMV </t>
  </si>
  <si>
    <t>El riesgo afecta la imagen de la entidad a nivel nacional, con efecto publicitarios sostenible a nivel país</t>
  </si>
  <si>
    <t>Afectación_Económica_o_presupuestal</t>
  </si>
  <si>
    <t xml:space="preserve">     Afectación menor a 130 SMLMV .</t>
  </si>
  <si>
    <t xml:space="preserve">     El riesgo afecta la imagen de alguna área de la organización</t>
  </si>
  <si>
    <t>Pérdida_Reputacional</t>
  </si>
  <si>
    <t xml:space="preserve">     Entre 650 y 1300 SMLMV </t>
  </si>
  <si>
    <t xml:space="preserve">     El riesgo afecta la imagen de la entidad con algunos usuarios de relevancia frente al logro de los objetivos</t>
  </si>
  <si>
    <t xml:space="preserve">     Entre 1300 y 6500 SMLMV </t>
  </si>
  <si>
    <t xml:space="preserve">     El riesgo afecta la imagen de de la entidad con efecto publicitario sostenido a nivel de sector administrativo, nivel departamental o municipal</t>
  </si>
  <si>
    <t xml:space="preserve">     Mayor a 6500 SMLMV </t>
  </si>
  <si>
    <t xml:space="preserve">     El riesgo afecta la imagen de la entidad a nivel nacional, con efecto publicitarios sostenible a nivel país</t>
  </si>
  <si>
    <t>Criterios</t>
  </si>
  <si>
    <t>Subcriterios</t>
  </si>
  <si>
    <t>Catastrofico</t>
  </si>
  <si>
    <t>Afectación Económica o presupuestal</t>
  </si>
  <si>
    <t>Afectación menor a 130 SMLMV .</t>
  </si>
  <si>
    <t>El riesgo afecta la imagen de de la entidad con efecto publicitario sostenido a nivel de sector administrativo, nivel departamental o municipal</t>
  </si>
  <si>
    <t>❌</t>
  </si>
  <si>
    <t>✔</t>
  </si>
  <si>
    <t>Gestión</t>
  </si>
  <si>
    <t>Ejecución y administración de procesos</t>
  </si>
  <si>
    <t>Pérdidas derivadas de errores en la ejecución y administración de procesos.</t>
  </si>
  <si>
    <t>Relaciones laborales</t>
  </si>
  <si>
    <t>Pérdidas que surgen de acciones contrarias a las leyes o acuerdos de empleo, salud o seguridad, del pago de demandas por  daños personales o de discriminación.</t>
  </si>
  <si>
    <t>Daños a activos fijos/ eventos externos</t>
  </si>
  <si>
    <t>Pérdida por daños o extravíos de los activos fijos por desastres naturales u otros riesgos/eventos externos como atentados, vandalismo, orden público.</t>
  </si>
  <si>
    <t>Seguridad Digital</t>
  </si>
  <si>
    <t>Fallas tecnológicas</t>
  </si>
  <si>
    <t>Errores en hardware, software, telecomunicaciones, interrupción de servicios básicos.</t>
  </si>
  <si>
    <t>Fraude externo</t>
  </si>
  <si>
    <t>Pérdida derivada de actos de fraude por personas ajenas a la organización (no participa personal de la entidad).</t>
  </si>
  <si>
    <t>Fraude interno</t>
  </si>
  <si>
    <t>Pérdida debido a actos de fraude, actuaciones irregulares, comisión de hechos delictivos abuso de confianza, apropiación indebida, incumplimiento de regulaciones legales o internas de la entidad en  las  cuales está involucrado por  lo menos 1 participante interno de la organización, son realizadas de forma intencional y/o con ánimo de lucro para sí mismo o para terceros.</t>
  </si>
  <si>
    <t>Cuando una persona da u ofrece “dinero u otra utilidad para que se realice u omita un acto propio del cargo de un funcionario público, o para que se ejecute uno contrario a sus deberes oficiales”</t>
  </si>
  <si>
    <t>Determina que la información no esté disponible ni sea revelada a individuos, entidades o procesos no autorizados.</t>
  </si>
  <si>
    <t>Determina la exactitud y completitud de la información, permitiendo que la información sea precisa, coherente y completa desde su creación hasta su destrucción.</t>
  </si>
  <si>
    <t>Determina la accesibilidad y utilización de la información por solicitud de una persona entidad o proceso autorizada cuando así lo requiera esta, en el momento y en la forma que se requiere ahora y en el futuro, al igual que los recursos necesarios para su uso.</t>
  </si>
  <si>
    <t>TIPO DE ACTIVO</t>
  </si>
  <si>
    <t>INFORMACIÓN</t>
  </si>
  <si>
    <t>SOFTWARE</t>
  </si>
  <si>
    <t>HARDWARE</t>
  </si>
  <si>
    <t>INSTALACIONES</t>
  </si>
  <si>
    <t>PROCESOS</t>
  </si>
  <si>
    <t>RECURSOS HUMANOS</t>
  </si>
  <si>
    <t>RED</t>
  </si>
  <si>
    <t>SERVICIOS</t>
  </si>
  <si>
    <t>EQUIPAMIENTO AUXILIAR</t>
  </si>
  <si>
    <t>COMPONENTES DE RED</t>
  </si>
  <si>
    <t>Tabla Atributos de para el diseño del control</t>
  </si>
  <si>
    <t>Características</t>
  </si>
  <si>
    <t>Descripción</t>
  </si>
  <si>
    <t>Peso</t>
  </si>
  <si>
    <t>Atributos de Eficiencia</t>
  </si>
  <si>
    <t>Va hacia las causas del riesgo, aseguran el resultado final esperado.</t>
  </si>
  <si>
    <t>Detecta que algo ocurre y devuelve el proceso a los controles preventivos.
Se pueden generar reprocesos.</t>
  </si>
  <si>
    <t>Correctivo</t>
  </si>
  <si>
    <t>Dado que permiten reducir el impacto de la materialización del riesgo, tienen un costo en su implementación.</t>
  </si>
  <si>
    <t>Son actividades de procesamiento o validación de información que se ejecutan por un sistema y/o aplicativo de manera automática sin la intervención de personas para su realización.</t>
  </si>
  <si>
    <t>Controles que son ejecutados por una persona., tiene implícito el error humano.</t>
  </si>
  <si>
    <r>
      <rPr>
        <b/>
        <sz val="12"/>
        <color theme="9" tint="-0.249977111117893"/>
        <rFont val="Arial Narrow"/>
        <family val="2"/>
      </rPr>
      <t>*</t>
    </r>
    <r>
      <rPr>
        <b/>
        <sz val="12"/>
        <rFont val="Arial Narrow"/>
        <family val="2"/>
      </rPr>
      <t>Atributos de</t>
    </r>
    <r>
      <rPr>
        <b/>
        <sz val="12"/>
        <color theme="9" tint="-0.249977111117893"/>
        <rFont val="Arial Narrow"/>
        <family val="2"/>
      </rPr>
      <t xml:space="preserve"> </t>
    </r>
    <r>
      <rPr>
        <b/>
        <sz val="12"/>
        <color rgb="FF000000"/>
        <rFont val="Arial Narrow"/>
        <family val="2"/>
      </rPr>
      <t>Formalización</t>
    </r>
  </si>
  <si>
    <t>Controles que están documentados en el proceso, ya sea en manuales, procedimientos, flujogramas o cualquier otro documento propio del proceso.</t>
  </si>
  <si>
    <t>-</t>
  </si>
  <si>
    <t>Sin Documentar</t>
  </si>
  <si>
    <t>Identifica a los controles que pese a que se ejecutan en el proceso no se encuentran documentados en ningún documento propio del proceso</t>
  </si>
  <si>
    <t>Este atributo identifica a los controles que se ejecutan siempre que se realiza la actividad originadora del riesgo.</t>
  </si>
  <si>
    <t>Aleatoria</t>
  </si>
  <si>
    <t>Este atributo identifica a los controles que no siempre se ejecutan cuando se realiza la actividad originadora del riesgo</t>
  </si>
  <si>
    <t>El control deja un registro que permite evidenciar la ejecución del control</t>
  </si>
  <si>
    <t>Sin Registro</t>
  </si>
  <si>
    <t>El control no deja registro de la ejecución del control</t>
  </si>
  <si>
    <r>
      <rPr>
        <b/>
        <sz val="12"/>
        <color theme="9" tint="-0.249977111117893"/>
        <rFont val="Arial Narrow"/>
        <family val="2"/>
      </rPr>
      <t>*Nota 1:</t>
    </r>
    <r>
      <rPr>
        <sz val="12"/>
        <color theme="1"/>
        <rFont val="Arial Narrow"/>
        <family val="2"/>
      </rPr>
      <t xml:space="preserve"> Los atributos de formalización se recogerán de manera informativa, con el fin de conocer el entorno del control y complementar el análisis con elementos cualitativos; éstos no tienen una incidencia directa en su efectividad. </t>
    </r>
  </si>
  <si>
    <t>Registro Sustancial</t>
  </si>
  <si>
    <t>Registro Material</t>
  </si>
  <si>
    <t>Sin registro</t>
  </si>
  <si>
    <t>Reducir</t>
  </si>
  <si>
    <t xml:space="preserve">Cambios de administración Nacional 
</t>
  </si>
  <si>
    <t xml:space="preserve"> -Los funcionarios del nivel asistencial o el encargado de organizar los expedientes tanto en físico como en digital, no verifica que los expedientes sean integros , de acuerdo con los parámetros de las TRD y los  Procedimientos de producción, trámite y distribución de documentos y el procedimiento  administración de archivos de gestión y transferencias primarias.
-cambio del Sistema de Gestión de Documento electronico de archivo SGDEA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</si>
</sst>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4" formatCode="_-&quot;$&quot;\ * #,##0.00_-;\-&quot;$&quot;\ * #,##0.00_-;_-&quot;$&quot;\ * &quot;-&quot;??_-;_-@_-"/>
    <numFmt numFmtId="164" formatCode="0.0%"/>
    <numFmt numFmtId="165" formatCode="_-&quot;$&quot;\ * #,##0_-;\-&quot;$&quot;\ * #,##0_-;_-&quot;$&quot;\ * &quot;-&quot;??_-;_-@_-"/>
    <numFmt numFmtId="166" formatCode="&quot;$&quot;\ #,##0.00"/>
  </numFmts>
  <fonts count="94" x14ac:knownFonts="1">
    <font>
      <sz val="11"/>
      <color theme="1"/>
      <name val="Calibri"/>
      <family val="2"/>
      <scheme val="minor"/>
    </font>
    <font>
      <sz val="11"/>
      <name val="Arial Narrow"/>
      <family val="2"/>
    </font>
    <font>
      <sz val="10"/>
      <color rgb="FF000000"/>
      <name val="Arial Narrow"/>
      <family val="2"/>
    </font>
    <font>
      <b/>
      <sz val="11"/>
      <color theme="1"/>
      <name val="Arial Narrow"/>
      <family val="2"/>
    </font>
    <font>
      <sz val="10"/>
      <color theme="1"/>
      <name val="Calibri"/>
      <family val="2"/>
      <scheme val="minor"/>
    </font>
    <font>
      <b/>
      <sz val="11"/>
      <color theme="9" tint="-0.249977111117893"/>
      <name val="Arial Narrow"/>
      <family val="2"/>
    </font>
    <font>
      <sz val="18"/>
      <name val="Arial"/>
      <family val="2"/>
    </font>
    <font>
      <b/>
      <sz val="20"/>
      <color rgb="FF000000"/>
      <name val="Arial Narrow"/>
      <family val="2"/>
    </font>
    <font>
      <sz val="20"/>
      <color rgb="FF000000"/>
      <name val="Arial Narrow"/>
      <family val="2"/>
    </font>
    <font>
      <sz val="20"/>
      <color rgb="FFFFFFFF"/>
      <name val="Arial Narrow"/>
      <family val="2"/>
    </font>
    <font>
      <sz val="16"/>
      <color rgb="FF000000"/>
      <name val="Arial Narrow"/>
      <family val="2"/>
    </font>
    <font>
      <sz val="11"/>
      <color theme="0"/>
      <name val="Calibri"/>
      <family val="2"/>
      <scheme val="minor"/>
    </font>
    <font>
      <sz val="11"/>
      <color theme="1"/>
      <name val="Calibri"/>
      <family val="2"/>
      <scheme val="minor"/>
    </font>
    <font>
      <sz val="11"/>
      <name val="Calibri"/>
      <family val="2"/>
      <scheme val="minor"/>
    </font>
    <font>
      <sz val="16"/>
      <color theme="1"/>
      <name val="Calibri"/>
      <family val="2"/>
      <scheme val="minor"/>
    </font>
    <font>
      <sz val="28"/>
      <color theme="1"/>
      <name val="Calibri"/>
      <family val="2"/>
      <scheme val="minor"/>
    </font>
    <font>
      <b/>
      <sz val="40"/>
      <color rgb="FF000000"/>
      <name val="Calibri"/>
      <family val="2"/>
    </font>
    <font>
      <b/>
      <sz val="12"/>
      <color rgb="FF000000"/>
      <name val="Calibri"/>
      <family val="2"/>
    </font>
    <font>
      <b/>
      <sz val="28"/>
      <color rgb="FF000000"/>
      <name val="Calibri"/>
      <family val="2"/>
    </font>
    <font>
      <b/>
      <sz val="36"/>
      <color rgb="FF000000"/>
      <name val="Calibri"/>
      <family val="2"/>
    </font>
    <font>
      <b/>
      <sz val="18"/>
      <color rgb="FF000000"/>
      <name val="Calibri"/>
      <family val="2"/>
    </font>
    <font>
      <b/>
      <sz val="18"/>
      <color theme="1"/>
      <name val="Arial Narrow"/>
      <family val="2"/>
    </font>
    <font>
      <b/>
      <sz val="22"/>
      <color theme="1"/>
      <name val="Arial Narrow"/>
      <family val="2"/>
    </font>
    <font>
      <sz val="11"/>
      <color rgb="FFFF0000"/>
      <name val="Calibri"/>
      <family val="2"/>
      <scheme val="minor"/>
    </font>
    <font>
      <sz val="16"/>
      <color rgb="FFFF0000"/>
      <name val="Arial Narrow"/>
      <family val="2"/>
    </font>
    <font>
      <sz val="16"/>
      <color rgb="FFFF0000"/>
      <name val="Calibri"/>
      <family val="2"/>
      <scheme val="minor"/>
    </font>
    <font>
      <sz val="11"/>
      <color rgb="FF030303"/>
      <name val="Arial"/>
      <family val="2"/>
    </font>
    <font>
      <sz val="24"/>
      <name val="Arial"/>
      <family val="2"/>
    </font>
    <font>
      <b/>
      <sz val="24"/>
      <color rgb="FF000000"/>
      <name val="Arial Narrow"/>
      <family val="2"/>
    </font>
    <font>
      <sz val="26"/>
      <color rgb="FF000000"/>
      <name val="Arial Narrow"/>
      <family val="2"/>
    </font>
    <font>
      <sz val="26"/>
      <color rgb="FFFFFFFF"/>
      <name val="Arial Narrow"/>
      <family val="2"/>
    </font>
    <font>
      <sz val="12"/>
      <color theme="1"/>
      <name val="Arial Narrow"/>
      <family val="2"/>
    </font>
    <font>
      <sz val="12"/>
      <color theme="1"/>
      <name val="Calibri"/>
      <family val="2"/>
      <scheme val="minor"/>
    </font>
    <font>
      <b/>
      <sz val="12"/>
      <color rgb="FF000000"/>
      <name val="Arial Narrow"/>
      <family val="2"/>
    </font>
    <font>
      <sz val="12"/>
      <color rgb="FF000000"/>
      <name val="Arial Narrow"/>
      <family val="2"/>
    </font>
    <font>
      <b/>
      <sz val="12"/>
      <color theme="9" tint="-0.249977111117893"/>
      <name val="Arial Narrow"/>
      <family val="2"/>
    </font>
    <font>
      <b/>
      <sz val="14"/>
      <color rgb="FF000000"/>
      <name val="Arial Narrow"/>
      <family val="2"/>
    </font>
    <font>
      <b/>
      <sz val="24"/>
      <color rgb="FF000000"/>
      <name val="Calibri"/>
      <family val="2"/>
    </font>
    <font>
      <b/>
      <sz val="20"/>
      <color theme="1"/>
      <name val="Calibri"/>
      <family val="2"/>
      <scheme val="minor"/>
    </font>
    <font>
      <b/>
      <sz val="12"/>
      <name val="Arial Narrow"/>
      <family val="2"/>
    </font>
    <font>
      <b/>
      <sz val="26"/>
      <color theme="1"/>
      <name val="Arial Narrow"/>
      <family val="2"/>
    </font>
    <font>
      <b/>
      <sz val="9"/>
      <color theme="1"/>
      <name val="Arial Narrow"/>
      <family val="2"/>
    </font>
    <font>
      <sz val="10"/>
      <name val="Arial"/>
      <family val="2"/>
    </font>
    <font>
      <sz val="12"/>
      <name val="Times New Roman"/>
      <family val="1"/>
    </font>
    <font>
      <sz val="10"/>
      <name val="Arial Narrow"/>
      <family val="2"/>
    </font>
    <font>
      <b/>
      <sz val="14"/>
      <name val="Arial Narrow"/>
      <family val="2"/>
    </font>
    <font>
      <b/>
      <u/>
      <sz val="11"/>
      <name val="Arial Narrow"/>
      <family val="2"/>
    </font>
    <font>
      <b/>
      <sz val="11"/>
      <name val="Arial Narrow"/>
      <family val="2"/>
    </font>
    <font>
      <b/>
      <sz val="10"/>
      <name val="Arial Narrow"/>
      <family val="2"/>
    </font>
    <font>
      <b/>
      <sz val="9"/>
      <name val="Arial Narrow"/>
      <family val="2"/>
    </font>
    <font>
      <sz val="9"/>
      <name val="Arial Narrow"/>
      <family val="2"/>
    </font>
    <font>
      <b/>
      <sz val="9"/>
      <color theme="9" tint="-0.249977111117893"/>
      <name val="Arial Narrow"/>
      <family val="2"/>
    </font>
    <font>
      <b/>
      <sz val="10"/>
      <color theme="9" tint="-0.249977111117893"/>
      <name val="Arial Narrow"/>
      <family val="2"/>
    </font>
    <font>
      <sz val="18"/>
      <color theme="1"/>
      <name val="Calibri"/>
      <family val="2"/>
      <scheme val="minor"/>
    </font>
    <font>
      <sz val="11"/>
      <color rgb="FF002060"/>
      <name val="Calibri"/>
      <family val="2"/>
      <scheme val="minor"/>
    </font>
    <font>
      <sz val="16"/>
      <color rgb="FF002060"/>
      <name val="Arial Narrow"/>
      <family val="2"/>
    </font>
    <font>
      <b/>
      <sz val="11"/>
      <color rgb="FF002060"/>
      <name val="Arial Narrow"/>
      <family val="2"/>
    </font>
    <font>
      <sz val="14"/>
      <color theme="1"/>
      <name val="Arial"/>
      <family val="2"/>
    </font>
    <font>
      <sz val="20"/>
      <name val="Arial"/>
      <family val="2"/>
    </font>
    <font>
      <sz val="21"/>
      <color theme="1"/>
      <name val="Arial"/>
      <family val="2"/>
    </font>
    <font>
      <sz val="21"/>
      <name val="Arial"/>
      <family val="2"/>
    </font>
    <font>
      <b/>
      <sz val="20"/>
      <name val="Arial"/>
      <family val="2"/>
    </font>
    <font>
      <sz val="18"/>
      <color theme="1"/>
      <name val="Arial"/>
      <family val="2"/>
    </font>
    <font>
      <b/>
      <sz val="21"/>
      <color theme="1"/>
      <name val="Arial"/>
      <family val="2"/>
    </font>
    <font>
      <b/>
      <sz val="21"/>
      <name val="Arial"/>
      <family val="2"/>
    </font>
    <font>
      <sz val="21"/>
      <color rgb="FF7030A0"/>
      <name val="Arial"/>
      <family val="2"/>
    </font>
    <font>
      <b/>
      <sz val="21"/>
      <color rgb="FF7030A0"/>
      <name val="Arial"/>
      <family val="2"/>
    </font>
    <font>
      <sz val="21"/>
      <color rgb="FFFF0000"/>
      <name val="Arial"/>
      <family val="2"/>
    </font>
    <font>
      <sz val="22"/>
      <color theme="1"/>
      <name val="Arial"/>
      <family val="2"/>
    </font>
    <font>
      <b/>
      <sz val="22"/>
      <color theme="1"/>
      <name val="Arial"/>
      <family val="2"/>
    </font>
    <font>
      <b/>
      <sz val="22"/>
      <name val="Arial"/>
      <family val="2"/>
    </font>
    <font>
      <sz val="11"/>
      <color theme="1"/>
      <name val="Arial"/>
      <family val="2"/>
    </font>
    <font>
      <b/>
      <sz val="14"/>
      <name val="Arial"/>
      <family val="2"/>
    </font>
    <font>
      <b/>
      <sz val="10"/>
      <name val="Arial"/>
      <family val="2"/>
    </font>
    <font>
      <b/>
      <sz val="11"/>
      <color theme="1"/>
      <name val="Arial"/>
      <family val="2"/>
    </font>
    <font>
      <b/>
      <sz val="9"/>
      <color theme="1"/>
      <name val="Arial"/>
      <family val="2"/>
    </font>
    <font>
      <sz val="9"/>
      <color theme="1"/>
      <name val="Arial"/>
      <family val="2"/>
    </font>
    <font>
      <b/>
      <sz val="18"/>
      <color theme="1"/>
      <name val="Arial"/>
      <family val="2"/>
    </font>
    <font>
      <sz val="12"/>
      <color rgb="FF203764"/>
      <name val="Calibri"/>
      <family val="2"/>
      <scheme val="minor"/>
    </font>
    <font>
      <b/>
      <sz val="16"/>
      <name val="Arial"/>
      <family val="2"/>
    </font>
    <font>
      <sz val="12"/>
      <name val="Arial"/>
      <family val="2"/>
    </font>
    <font>
      <b/>
      <sz val="12"/>
      <name val="Arial"/>
      <family val="2"/>
    </font>
    <font>
      <sz val="26"/>
      <color theme="9" tint="-0.249977111117893"/>
      <name val="Arial Narrow"/>
      <family val="2"/>
    </font>
    <font>
      <b/>
      <sz val="11"/>
      <color theme="1"/>
      <name val="Calibri"/>
      <family val="2"/>
      <scheme val="minor"/>
    </font>
    <font>
      <b/>
      <sz val="11"/>
      <color rgb="FF000000"/>
      <name val="Calibri"/>
      <family val="2"/>
      <scheme val="minor"/>
    </font>
    <font>
      <sz val="16"/>
      <name val="Arial"/>
      <family val="2"/>
    </font>
    <font>
      <sz val="12"/>
      <color theme="1"/>
      <name val="Arial"/>
      <family val="2"/>
    </font>
    <font>
      <b/>
      <sz val="10"/>
      <color theme="0"/>
      <name val="Arial Narrow"/>
      <family val="2"/>
    </font>
    <font>
      <sz val="8"/>
      <name val="Calibri"/>
      <family val="2"/>
      <scheme val="minor"/>
    </font>
    <font>
      <b/>
      <sz val="16"/>
      <color theme="5" tint="-0.249977111117893"/>
      <name val="Arial"/>
      <family val="2"/>
    </font>
    <font>
      <b/>
      <sz val="24"/>
      <color theme="1"/>
      <name val="Arial Narrow"/>
      <family val="2"/>
    </font>
    <font>
      <sz val="13"/>
      <name val="Arial"/>
      <family val="2"/>
    </font>
    <font>
      <sz val="12"/>
      <color rgb="FF000000"/>
      <name val="Arial"/>
      <family val="2"/>
    </font>
    <font>
      <sz val="10"/>
      <color theme="1"/>
      <name val="Arial"/>
      <family val="2"/>
    </font>
  </fonts>
  <fills count="30">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rgb="FFFFFF66"/>
        <bgColor indexed="64"/>
      </patternFill>
    </fill>
    <fill>
      <patternFill patternType="solid">
        <fgColor rgb="FF92D050"/>
        <bgColor indexed="64"/>
      </patternFill>
    </fill>
    <fill>
      <patternFill patternType="solid">
        <fgColor rgb="FFBFBFBF"/>
        <bgColor indexed="64"/>
      </patternFill>
    </fill>
    <fill>
      <patternFill patternType="solid">
        <fgColor rgb="FF00B050"/>
        <bgColor indexed="64"/>
      </patternFill>
    </fill>
    <fill>
      <patternFill patternType="solid">
        <fgColor rgb="FFFFC000"/>
        <bgColor indexed="64"/>
      </patternFill>
    </fill>
    <fill>
      <patternFill patternType="solid">
        <fgColor rgb="FFFF0000"/>
        <bgColor indexed="64"/>
      </patternFill>
    </fill>
    <fill>
      <patternFill patternType="solid">
        <fgColor rgb="FFD9D9D9"/>
        <bgColor indexed="64"/>
      </patternFill>
    </fill>
    <fill>
      <patternFill patternType="solid">
        <fgColor rgb="FFE26B0A"/>
        <bgColor indexed="64"/>
      </patternFill>
    </fill>
    <fill>
      <patternFill patternType="solid">
        <fgColor rgb="FFC00000"/>
        <bgColor indexed="64"/>
      </patternFill>
    </fill>
    <fill>
      <patternFill patternType="solid">
        <fgColor rgb="FFFFFF00"/>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theme="2" tint="-9.9978637043366805E-2"/>
        <bgColor indexed="64"/>
      </patternFill>
    </fill>
    <fill>
      <patternFill patternType="solid">
        <fgColor rgb="FFF2F2F2"/>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theme="6" tint="0.39997558519241921"/>
        <bgColor indexed="64"/>
      </patternFill>
    </fill>
    <fill>
      <patternFill patternType="solid">
        <fgColor rgb="FFBDD7EE"/>
        <bgColor rgb="FF000000"/>
      </patternFill>
    </fill>
    <fill>
      <patternFill patternType="solid">
        <fgColor rgb="FFFFF2CC"/>
        <bgColor rgb="FF000000"/>
      </patternFill>
    </fill>
    <fill>
      <patternFill patternType="solid">
        <fgColor theme="7" tint="0.59999389629810485"/>
        <bgColor indexed="64"/>
      </patternFill>
    </fill>
    <fill>
      <patternFill patternType="solid">
        <fgColor theme="8" tint="0.39997558519241921"/>
        <bgColor indexed="64"/>
      </patternFill>
    </fill>
    <fill>
      <patternFill patternType="solid">
        <fgColor theme="8" tint="-0.249977111117893"/>
        <bgColor indexed="64"/>
      </patternFill>
    </fill>
    <fill>
      <patternFill patternType="solid">
        <fgColor theme="3" tint="0.59999389629810485"/>
        <bgColor indexed="64"/>
      </patternFill>
    </fill>
  </fills>
  <borders count="116">
    <border>
      <left/>
      <right/>
      <top/>
      <bottom/>
      <diagonal/>
    </border>
    <border>
      <left style="dotted">
        <color rgb="FFF79646"/>
      </left>
      <right style="dotted">
        <color rgb="FFF79646"/>
      </right>
      <top style="dotted">
        <color rgb="FFF79646"/>
      </top>
      <bottom style="dotted">
        <color rgb="FFF79646"/>
      </bottom>
      <diagonal/>
    </border>
    <border>
      <left style="dashed">
        <color theme="9" tint="-0.24994659260841701"/>
      </left>
      <right/>
      <top/>
      <bottom style="dashed">
        <color theme="9" tint="-0.24994659260841701"/>
      </bottom>
      <diagonal/>
    </border>
    <border>
      <left style="dashed">
        <color theme="9" tint="-0.24994659260841701"/>
      </left>
      <right style="dashed">
        <color theme="9" tint="-0.24994659260841701"/>
      </right>
      <top/>
      <bottom style="dashed">
        <color theme="9" tint="-0.24994659260841701"/>
      </bottom>
      <diagonal/>
    </border>
    <border>
      <left style="dotted">
        <color rgb="FFF79646"/>
      </left>
      <right style="dotted">
        <color rgb="FFF79646"/>
      </right>
      <top/>
      <bottom style="dotted">
        <color rgb="FFF79646"/>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top style="medium">
        <color indexed="64"/>
      </top>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theme="0"/>
      </left>
      <right/>
      <top/>
      <bottom/>
      <diagonal/>
    </border>
    <border>
      <left/>
      <right style="medium">
        <color theme="0"/>
      </right>
      <top/>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right/>
      <top/>
      <bottom style="dashed">
        <color theme="9" tint="-0.2499465926084170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auto="1"/>
      </top>
      <bottom/>
      <diagonal/>
    </border>
    <border>
      <left/>
      <right style="medium">
        <color indexed="64"/>
      </right>
      <top style="thin">
        <color indexed="64"/>
      </top>
      <bottom/>
      <diagonal/>
    </border>
    <border>
      <left style="double">
        <color indexed="64"/>
      </left>
      <right/>
      <top style="double">
        <color indexed="64"/>
      </top>
      <bottom/>
      <diagonal/>
    </border>
    <border>
      <left/>
      <right style="thin">
        <color theme="0"/>
      </right>
      <top style="double">
        <color indexed="64"/>
      </top>
      <bottom/>
      <diagonal/>
    </border>
    <border>
      <left style="thin">
        <color theme="0"/>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double">
        <color indexed="64"/>
      </right>
      <top style="thin">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auto="1"/>
      </left>
      <right/>
      <top style="hair">
        <color auto="1"/>
      </top>
      <bottom style="hair">
        <color auto="1"/>
      </bottom>
      <diagonal/>
    </border>
    <border>
      <left/>
      <right style="double">
        <color indexed="64"/>
      </right>
      <top style="hair">
        <color indexed="64"/>
      </top>
      <bottom style="hair">
        <color indexed="64"/>
      </bottom>
      <diagonal/>
    </border>
    <border>
      <left style="hair">
        <color indexed="64"/>
      </left>
      <right/>
      <top style="hair">
        <color indexed="64"/>
      </top>
      <bottom style="double">
        <color indexed="64"/>
      </bottom>
      <diagonal/>
    </border>
    <border>
      <left/>
      <right style="double">
        <color indexed="64"/>
      </right>
      <top style="hair">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double">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top style="hair">
        <color indexed="64"/>
      </top>
      <bottom style="double">
        <color indexed="64"/>
      </bottom>
      <diagonal/>
    </border>
    <border>
      <left/>
      <right style="hair">
        <color indexed="64"/>
      </right>
      <top style="hair">
        <color indexed="64"/>
      </top>
      <bottom style="double">
        <color indexed="64"/>
      </bottom>
      <diagonal/>
    </border>
    <border>
      <left style="dotted">
        <color rgb="FFF79646"/>
      </left>
      <right/>
      <top/>
      <bottom style="dotted">
        <color rgb="FFF79646"/>
      </bottom>
      <diagonal/>
    </border>
    <border>
      <left style="dotted">
        <color rgb="FFF79646"/>
      </left>
      <right/>
      <top style="dotted">
        <color rgb="FFF79646"/>
      </top>
      <bottom style="dotted">
        <color rgb="FFF79646"/>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rgb="FF000000"/>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diagonal/>
    </border>
    <border>
      <left/>
      <right style="medium">
        <color rgb="FF000000"/>
      </right>
      <top/>
      <bottom/>
      <diagonal/>
    </border>
    <border>
      <left style="medium">
        <color rgb="FF000000"/>
      </left>
      <right style="medium">
        <color rgb="FF000000"/>
      </right>
      <top style="medium">
        <color rgb="FF000000"/>
      </top>
      <bottom/>
      <diagonal/>
    </border>
    <border>
      <left style="medium">
        <color indexed="64"/>
      </left>
      <right style="medium">
        <color indexed="64"/>
      </right>
      <top/>
      <bottom style="medium">
        <color rgb="FF000000"/>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bottom/>
      <diagonal/>
    </border>
    <border>
      <left style="thin">
        <color indexed="64"/>
      </left>
      <right/>
      <top/>
      <bottom style="medium">
        <color indexed="64"/>
      </bottom>
      <diagonal/>
    </border>
    <border>
      <left style="thin">
        <color rgb="FF000000"/>
      </left>
      <right style="thin">
        <color rgb="FF000000"/>
      </right>
      <top style="thin">
        <color rgb="FF000000"/>
      </top>
      <bottom style="thin">
        <color rgb="FF000000"/>
      </bottom>
      <diagonal/>
    </border>
    <border>
      <left style="hair">
        <color theme="6" tint="-0.499984740745262"/>
      </left>
      <right style="hair">
        <color theme="6" tint="-0.499984740745262"/>
      </right>
      <top style="hair">
        <color theme="6" tint="-0.499984740745262"/>
      </top>
      <bottom style="hair">
        <color theme="6" tint="-0.499984740745262"/>
      </bottom>
      <diagonal/>
    </border>
    <border>
      <left style="hair">
        <color theme="6" tint="-0.499984740745262"/>
      </left>
      <right style="hair">
        <color theme="6" tint="-0.499984740745262"/>
      </right>
      <top style="hair">
        <color theme="6" tint="-0.499984740745262"/>
      </top>
      <bottom/>
      <diagonal/>
    </border>
    <border>
      <left style="hair">
        <color theme="6" tint="-0.499984740745262"/>
      </left>
      <right style="hair">
        <color theme="6" tint="-0.499984740745262"/>
      </right>
      <top/>
      <bottom style="hair">
        <color theme="6" tint="-0.499984740745262"/>
      </bottom>
      <diagonal/>
    </border>
    <border>
      <left/>
      <right style="hair">
        <color theme="6" tint="-0.499984740745262"/>
      </right>
      <top/>
      <bottom/>
      <diagonal/>
    </border>
    <border>
      <left style="medium">
        <color theme="6" tint="-0.499984740745262"/>
      </left>
      <right style="hair">
        <color theme="6" tint="-0.499984740745262"/>
      </right>
      <top style="medium">
        <color theme="6" tint="-0.499984740745262"/>
      </top>
      <bottom style="hair">
        <color theme="6" tint="-0.499984740745262"/>
      </bottom>
      <diagonal/>
    </border>
    <border>
      <left style="hair">
        <color theme="6" tint="-0.499984740745262"/>
      </left>
      <right style="hair">
        <color theme="6" tint="-0.499984740745262"/>
      </right>
      <top style="medium">
        <color theme="6" tint="-0.499984740745262"/>
      </top>
      <bottom style="hair">
        <color theme="6" tint="-0.499984740745262"/>
      </bottom>
      <diagonal/>
    </border>
    <border>
      <left style="medium">
        <color theme="6" tint="-0.499984740745262"/>
      </left>
      <right style="hair">
        <color theme="6" tint="-0.499984740745262"/>
      </right>
      <top style="hair">
        <color theme="6" tint="-0.499984740745262"/>
      </top>
      <bottom style="hair">
        <color theme="6" tint="-0.499984740745262"/>
      </bottom>
      <diagonal/>
    </border>
    <border>
      <left style="medium">
        <color theme="6" tint="-0.499984740745262"/>
      </left>
      <right style="hair">
        <color theme="6" tint="-0.499984740745262"/>
      </right>
      <top style="hair">
        <color theme="6" tint="-0.499984740745262"/>
      </top>
      <bottom style="medium">
        <color theme="6" tint="-0.499984740745262"/>
      </bottom>
      <diagonal/>
    </border>
    <border>
      <left style="hair">
        <color theme="6" tint="-0.499984740745262"/>
      </left>
      <right style="hair">
        <color theme="6" tint="-0.499984740745262"/>
      </right>
      <top style="hair">
        <color theme="6" tint="-0.499984740745262"/>
      </top>
      <bottom style="medium">
        <color theme="6" tint="-0.499984740745262"/>
      </bottom>
      <diagonal/>
    </border>
    <border>
      <left style="hair">
        <color theme="6" tint="-0.499984740745262"/>
      </left>
      <right style="hair">
        <color theme="6" tint="-0.499984740745262"/>
      </right>
      <top/>
      <bottom/>
      <diagonal/>
    </border>
    <border>
      <left style="medium">
        <color indexed="64"/>
      </left>
      <right style="hair">
        <color theme="6" tint="-0.499984740745262"/>
      </right>
      <top style="medium">
        <color indexed="64"/>
      </top>
      <bottom style="hair">
        <color theme="6" tint="-0.499984740745262"/>
      </bottom>
      <diagonal/>
    </border>
    <border>
      <left style="hair">
        <color theme="6" tint="-0.499984740745262"/>
      </left>
      <right style="medium">
        <color indexed="64"/>
      </right>
      <top style="medium">
        <color indexed="64"/>
      </top>
      <bottom style="hair">
        <color theme="6" tint="-0.499984740745262"/>
      </bottom>
      <diagonal/>
    </border>
    <border>
      <left style="medium">
        <color indexed="64"/>
      </left>
      <right style="hair">
        <color theme="6" tint="-0.499984740745262"/>
      </right>
      <top style="hair">
        <color theme="6" tint="-0.499984740745262"/>
      </top>
      <bottom style="hair">
        <color theme="6" tint="-0.499984740745262"/>
      </bottom>
      <diagonal/>
    </border>
    <border>
      <left style="hair">
        <color theme="6" tint="-0.499984740745262"/>
      </left>
      <right style="medium">
        <color indexed="64"/>
      </right>
      <top style="hair">
        <color theme="6" tint="-0.499984740745262"/>
      </top>
      <bottom style="hair">
        <color theme="6" tint="-0.499984740745262"/>
      </bottom>
      <diagonal/>
    </border>
    <border>
      <left style="medium">
        <color indexed="64"/>
      </left>
      <right style="hair">
        <color theme="6" tint="-0.499984740745262"/>
      </right>
      <top style="hair">
        <color theme="6" tint="-0.499984740745262"/>
      </top>
      <bottom style="medium">
        <color indexed="64"/>
      </bottom>
      <diagonal/>
    </border>
    <border>
      <left style="hair">
        <color theme="6" tint="-0.499984740745262"/>
      </left>
      <right style="medium">
        <color indexed="64"/>
      </right>
      <top style="hair">
        <color theme="6" tint="-0.499984740745262"/>
      </top>
      <bottom style="medium">
        <color indexed="64"/>
      </bottom>
      <diagonal/>
    </border>
    <border>
      <left style="hair">
        <color theme="6" tint="-0.499984740745262"/>
      </left>
      <right/>
      <top/>
      <bottom style="hair">
        <color theme="6" tint="-0.499984740745262"/>
      </bottom>
      <diagonal/>
    </border>
    <border>
      <left/>
      <right/>
      <top/>
      <bottom style="hair">
        <color theme="6" tint="-0.499984740745262"/>
      </bottom>
      <diagonal/>
    </border>
    <border>
      <left/>
      <right style="hair">
        <color theme="6" tint="-0.499984740745262"/>
      </right>
      <top/>
      <bottom style="hair">
        <color theme="6" tint="-0.499984740745262"/>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hair">
        <color theme="6" tint="-0.499984740745262"/>
      </left>
      <right/>
      <top/>
      <bottom/>
      <diagonal/>
    </border>
    <border>
      <left style="hair">
        <color theme="6" tint="-0.499984740745262"/>
      </left>
      <right/>
      <top style="medium">
        <color theme="6" tint="-0.499984740745262"/>
      </top>
      <bottom style="hair">
        <color theme="6" tint="-0.499984740745262"/>
      </bottom>
      <diagonal/>
    </border>
    <border>
      <left style="hair">
        <color theme="6" tint="-0.499984740745262"/>
      </left>
      <right/>
      <top style="hair">
        <color theme="6" tint="-0.499984740745262"/>
      </top>
      <bottom style="medium">
        <color theme="6" tint="-0.499984740745262"/>
      </bottom>
      <diagonal/>
    </border>
    <border>
      <left style="hair">
        <color theme="6" tint="-0.499984740745262"/>
      </left>
      <right/>
      <top style="hair">
        <color theme="6" tint="-0.499984740745262"/>
      </top>
      <bottom style="hair">
        <color theme="6" tint="-0.499984740745262"/>
      </bottom>
      <diagonal/>
    </border>
  </borders>
  <cellStyleXfs count="7">
    <xf numFmtId="0" fontId="0" fillId="0" borderId="0"/>
    <xf numFmtId="9" fontId="12" fillId="0" borderId="0" applyFont="0" applyFill="0" applyBorder="0" applyAlignment="0" applyProtection="0"/>
    <xf numFmtId="0" fontId="42" fillId="0" borderId="0"/>
    <xf numFmtId="0" fontId="43" fillId="0" borderId="0"/>
    <xf numFmtId="0" fontId="4" fillId="0" borderId="0"/>
    <xf numFmtId="44" fontId="12" fillId="0" borderId="0" applyFont="0" applyFill="0" applyBorder="0" applyAlignment="0" applyProtection="0"/>
    <xf numFmtId="44" fontId="12" fillId="0" borderId="0" applyFont="0" applyFill="0" applyBorder="0" applyAlignment="0" applyProtection="0"/>
  </cellStyleXfs>
  <cellXfs count="564">
    <xf numFmtId="0" fontId="0" fillId="0" borderId="0" xfId="0"/>
    <xf numFmtId="0" fontId="4" fillId="0" borderId="0" xfId="0" applyFont="1"/>
    <xf numFmtId="0" fontId="2" fillId="0" borderId="1" xfId="0" applyFont="1" applyBorder="1" applyAlignment="1">
      <alignment horizontal="left" vertical="center" wrapText="1" indent="1" readingOrder="1"/>
    </xf>
    <xf numFmtId="0" fontId="6" fillId="0" borderId="0" xfId="0" applyFont="1" applyAlignment="1">
      <alignment horizontal="center" vertical="center" wrapText="1"/>
    </xf>
    <xf numFmtId="0" fontId="7" fillId="6" borderId="0" xfId="0" applyFont="1" applyFill="1" applyAlignment="1">
      <alignment horizontal="center" vertical="center" wrapText="1" readingOrder="1"/>
    </xf>
    <xf numFmtId="0" fontId="8" fillId="5" borderId="4" xfId="0" applyFont="1" applyFill="1" applyBorder="1" applyAlignment="1">
      <alignment horizontal="center" vertical="center" wrapText="1" readingOrder="1"/>
    </xf>
    <xf numFmtId="0" fontId="8" fillId="0" borderId="4" xfId="0" applyFont="1" applyBorder="1" applyAlignment="1">
      <alignment horizontal="justify" vertical="center" wrapText="1" readingOrder="1"/>
    </xf>
    <xf numFmtId="9" fontId="8" fillId="0" borderId="4" xfId="0" applyNumberFormat="1" applyFont="1" applyBorder="1" applyAlignment="1">
      <alignment horizontal="center" vertical="center" wrapText="1" readingOrder="1"/>
    </xf>
    <xf numFmtId="0" fontId="8" fillId="7" borderId="1" xfId="0" applyFont="1" applyFill="1" applyBorder="1" applyAlignment="1">
      <alignment horizontal="center" vertical="center" wrapText="1" readingOrder="1"/>
    </xf>
    <xf numFmtId="0" fontId="8" fillId="0" borderId="1" xfId="0" applyFont="1" applyBorder="1" applyAlignment="1">
      <alignment horizontal="justify" vertical="center" wrapText="1" readingOrder="1"/>
    </xf>
    <xf numFmtId="9" fontId="8" fillId="0" borderId="1" xfId="0" applyNumberFormat="1" applyFont="1" applyBorder="1" applyAlignment="1">
      <alignment horizontal="center" vertical="center" wrapText="1" readingOrder="1"/>
    </xf>
    <xf numFmtId="0" fontId="8" fillId="4" borderId="1" xfId="0" applyFont="1" applyFill="1" applyBorder="1" applyAlignment="1">
      <alignment horizontal="center" vertical="center" wrapText="1" readingOrder="1"/>
    </xf>
    <xf numFmtId="0" fontId="8" fillId="8" borderId="1" xfId="0" applyFont="1" applyFill="1" applyBorder="1" applyAlignment="1">
      <alignment horizontal="center" vertical="center" wrapText="1" readingOrder="1"/>
    </xf>
    <xf numFmtId="0" fontId="9" fillId="9" borderId="1" xfId="0" applyFont="1" applyFill="1" applyBorder="1" applyAlignment="1">
      <alignment horizontal="center" vertical="center" wrapText="1" readingOrder="1"/>
    </xf>
    <xf numFmtId="0" fontId="13" fillId="0" borderId="0" xfId="0" applyFont="1"/>
    <xf numFmtId="0" fontId="11" fillId="0" borderId="0" xfId="0" applyFont="1"/>
    <xf numFmtId="0" fontId="24" fillId="0" borderId="0" xfId="0" applyFont="1" applyAlignment="1">
      <alignment vertical="center"/>
    </xf>
    <xf numFmtId="0" fontId="25" fillId="0" borderId="0" xfId="0" applyFont="1"/>
    <xf numFmtId="0" fontId="23" fillId="0" borderId="0" xfId="0" applyFont="1"/>
    <xf numFmtId="0" fontId="0" fillId="0" borderId="0" xfId="0" pivotButton="1"/>
    <xf numFmtId="0" fontId="10" fillId="0" borderId="0" xfId="0" applyFont="1" applyAlignment="1">
      <alignment horizontal="justify" vertical="center" wrapText="1" readingOrder="1"/>
    </xf>
    <xf numFmtId="0" fontId="28" fillId="6" borderId="0" xfId="0" applyFont="1" applyFill="1" applyAlignment="1">
      <alignment horizontal="center" vertical="center" wrapText="1" readingOrder="1"/>
    </xf>
    <xf numFmtId="0" fontId="29" fillId="5" borderId="4" xfId="0" applyFont="1" applyFill="1" applyBorder="1" applyAlignment="1">
      <alignment horizontal="center" vertical="center" wrapText="1" readingOrder="1"/>
    </xf>
    <xf numFmtId="0" fontId="29" fillId="7" borderId="1" xfId="0" applyFont="1" applyFill="1" applyBorder="1" applyAlignment="1">
      <alignment horizontal="center" vertical="center" wrapText="1" readingOrder="1"/>
    </xf>
    <xf numFmtId="0" fontId="29" fillId="4" borderId="1" xfId="0" applyFont="1" applyFill="1" applyBorder="1" applyAlignment="1">
      <alignment horizontal="center" vertical="center" wrapText="1" readingOrder="1"/>
    </xf>
    <xf numFmtId="0" fontId="29" fillId="8" borderId="1" xfId="0" applyFont="1" applyFill="1" applyBorder="1" applyAlignment="1">
      <alignment horizontal="center" vertical="center" wrapText="1" readingOrder="1"/>
    </xf>
    <xf numFmtId="0" fontId="30" fillId="9" borderId="1" xfId="0" applyFont="1" applyFill="1" applyBorder="1" applyAlignment="1">
      <alignment horizontal="center" vertical="center" wrapText="1" readingOrder="1"/>
    </xf>
    <xf numFmtId="0" fontId="29" fillId="0" borderId="4" xfId="0" applyFont="1" applyBorder="1" applyAlignment="1">
      <alignment horizontal="center" vertical="center" wrapText="1" readingOrder="1"/>
    </xf>
    <xf numFmtId="0" fontId="29" fillId="0" borderId="1" xfId="0" applyFont="1" applyBorder="1" applyAlignment="1">
      <alignment horizontal="center" vertical="center" wrapText="1" readingOrder="1"/>
    </xf>
    <xf numFmtId="0" fontId="17" fillId="11" borderId="5" xfId="0" applyFont="1" applyFill="1" applyBorder="1" applyAlignment="1" applyProtection="1">
      <alignment horizontal="center" vertical="center" wrapText="1" readingOrder="1"/>
      <protection hidden="1"/>
    </xf>
    <xf numFmtId="0" fontId="17" fillId="11" borderId="12" xfId="0" applyFont="1" applyFill="1" applyBorder="1" applyAlignment="1" applyProtection="1">
      <alignment horizontal="center" vertical="center" wrapText="1" readingOrder="1"/>
      <protection hidden="1"/>
    </xf>
    <xf numFmtId="0" fontId="17" fillId="11" borderId="6" xfId="0" applyFont="1" applyFill="1" applyBorder="1" applyAlignment="1" applyProtection="1">
      <alignment horizontal="center" vertical="center" wrapText="1" readingOrder="1"/>
      <protection hidden="1"/>
    </xf>
    <xf numFmtId="0" fontId="17" fillId="12" borderId="5" xfId="0" applyFont="1" applyFill="1" applyBorder="1" applyAlignment="1" applyProtection="1">
      <alignment horizontal="center" wrapText="1" readingOrder="1"/>
      <protection hidden="1"/>
    </xf>
    <xf numFmtId="0" fontId="17" fillId="12" borderId="12" xfId="0" applyFont="1" applyFill="1" applyBorder="1" applyAlignment="1" applyProtection="1">
      <alignment horizontal="center" wrapText="1" readingOrder="1"/>
      <protection hidden="1"/>
    </xf>
    <xf numFmtId="0" fontId="17" fillId="12" borderId="6" xfId="0" applyFont="1" applyFill="1" applyBorder="1" applyAlignment="1" applyProtection="1">
      <alignment horizontal="center" wrapText="1" readingOrder="1"/>
      <protection hidden="1"/>
    </xf>
    <xf numFmtId="0" fontId="17" fillId="11" borderId="7" xfId="0" applyFont="1" applyFill="1" applyBorder="1" applyAlignment="1" applyProtection="1">
      <alignment horizontal="center" vertical="center" wrapText="1" readingOrder="1"/>
      <protection hidden="1"/>
    </xf>
    <xf numFmtId="0" fontId="17" fillId="11" borderId="0" xfId="0" applyFont="1" applyFill="1" applyAlignment="1" applyProtection="1">
      <alignment horizontal="center" vertical="center" wrapText="1" readingOrder="1"/>
      <protection hidden="1"/>
    </xf>
    <xf numFmtId="0" fontId="17" fillId="11" borderId="8" xfId="0" applyFont="1" applyFill="1" applyBorder="1" applyAlignment="1" applyProtection="1">
      <alignment horizontal="center" vertical="center" wrapText="1" readingOrder="1"/>
      <protection hidden="1"/>
    </xf>
    <xf numFmtId="0" fontId="17" fillId="12" borderId="7" xfId="0" applyFont="1" applyFill="1" applyBorder="1" applyAlignment="1" applyProtection="1">
      <alignment horizontal="center" wrapText="1" readingOrder="1"/>
      <protection hidden="1"/>
    </xf>
    <xf numFmtId="0" fontId="17" fillId="12" borderId="0" xfId="0" applyFont="1" applyFill="1" applyAlignment="1" applyProtection="1">
      <alignment horizontal="center" wrapText="1" readingOrder="1"/>
      <protection hidden="1"/>
    </xf>
    <xf numFmtId="0" fontId="17" fillId="12" borderId="8" xfId="0" applyFont="1" applyFill="1" applyBorder="1" applyAlignment="1" applyProtection="1">
      <alignment horizontal="center" wrapText="1" readingOrder="1"/>
      <protection hidden="1"/>
    </xf>
    <xf numFmtId="0" fontId="17" fillId="11" borderId="9" xfId="0" applyFont="1" applyFill="1" applyBorder="1" applyAlignment="1" applyProtection="1">
      <alignment horizontal="center" vertical="center" wrapText="1" readingOrder="1"/>
      <protection hidden="1"/>
    </xf>
    <xf numFmtId="0" fontId="17" fillId="11" borderId="11" xfId="0" applyFont="1" applyFill="1" applyBorder="1" applyAlignment="1" applyProtection="1">
      <alignment horizontal="center" vertical="center" wrapText="1" readingOrder="1"/>
      <protection hidden="1"/>
    </xf>
    <xf numFmtId="0" fontId="17" fillId="11" borderId="10" xfId="0" applyFont="1" applyFill="1" applyBorder="1" applyAlignment="1" applyProtection="1">
      <alignment horizontal="center" vertical="center" wrapText="1" readingOrder="1"/>
      <protection hidden="1"/>
    </xf>
    <xf numFmtId="0" fontId="17" fillId="12" borderId="9" xfId="0" applyFont="1" applyFill="1" applyBorder="1" applyAlignment="1" applyProtection="1">
      <alignment horizontal="center" wrapText="1" readingOrder="1"/>
      <protection hidden="1"/>
    </xf>
    <xf numFmtId="0" fontId="17" fillId="12" borderId="11" xfId="0" applyFont="1" applyFill="1" applyBorder="1" applyAlignment="1" applyProtection="1">
      <alignment horizontal="center" wrapText="1" readingOrder="1"/>
      <protection hidden="1"/>
    </xf>
    <xf numFmtId="0" fontId="17" fillId="12" borderId="10" xfId="0" applyFont="1" applyFill="1" applyBorder="1" applyAlignment="1" applyProtection="1">
      <alignment horizontal="center" wrapText="1" readingOrder="1"/>
      <protection hidden="1"/>
    </xf>
    <xf numFmtId="0" fontId="17" fillId="13" borderId="5" xfId="0" applyFont="1" applyFill="1" applyBorder="1" applyAlignment="1" applyProtection="1">
      <alignment horizontal="center" wrapText="1" readingOrder="1"/>
      <protection hidden="1"/>
    </xf>
    <xf numFmtId="0" fontId="17" fillId="13" borderId="12" xfId="0" applyFont="1" applyFill="1" applyBorder="1" applyAlignment="1" applyProtection="1">
      <alignment horizontal="center" wrapText="1" readingOrder="1"/>
      <protection hidden="1"/>
    </xf>
    <xf numFmtId="0" fontId="17" fillId="13" borderId="6" xfId="0" applyFont="1" applyFill="1" applyBorder="1" applyAlignment="1" applyProtection="1">
      <alignment horizontal="center" wrapText="1" readingOrder="1"/>
      <protection hidden="1"/>
    </xf>
    <xf numFmtId="0" fontId="17" fillId="13" borderId="7" xfId="0" applyFont="1" applyFill="1" applyBorder="1" applyAlignment="1" applyProtection="1">
      <alignment horizontal="center" wrapText="1" readingOrder="1"/>
      <protection hidden="1"/>
    </xf>
    <xf numFmtId="0" fontId="17" fillId="13" borderId="0" xfId="0" applyFont="1" applyFill="1" applyAlignment="1" applyProtection="1">
      <alignment horizontal="center" wrapText="1" readingOrder="1"/>
      <protection hidden="1"/>
    </xf>
    <xf numFmtId="0" fontId="17" fillId="13" borderId="8" xfId="0" applyFont="1" applyFill="1" applyBorder="1" applyAlignment="1" applyProtection="1">
      <alignment horizontal="center" wrapText="1" readingOrder="1"/>
      <protection hidden="1"/>
    </xf>
    <xf numFmtId="0" fontId="17" fillId="13" borderId="9" xfId="0" applyFont="1" applyFill="1" applyBorder="1" applyAlignment="1" applyProtection="1">
      <alignment horizontal="center" wrapText="1" readingOrder="1"/>
      <protection hidden="1"/>
    </xf>
    <xf numFmtId="0" fontId="17" fillId="13" borderId="11" xfId="0" applyFont="1" applyFill="1" applyBorder="1" applyAlignment="1" applyProtection="1">
      <alignment horizontal="center" wrapText="1" readingOrder="1"/>
      <protection hidden="1"/>
    </xf>
    <xf numFmtId="0" fontId="17" fillId="13" borderId="10" xfId="0" applyFont="1" applyFill="1" applyBorder="1" applyAlignment="1" applyProtection="1">
      <alignment horizontal="center" wrapText="1" readingOrder="1"/>
      <protection hidden="1"/>
    </xf>
    <xf numFmtId="0" fontId="17" fillId="5" borderId="5" xfId="0" applyFont="1" applyFill="1" applyBorder="1" applyAlignment="1" applyProtection="1">
      <alignment horizontal="center" wrapText="1" readingOrder="1"/>
      <protection hidden="1"/>
    </xf>
    <xf numFmtId="0" fontId="17" fillId="5" borderId="12" xfId="0" applyFont="1" applyFill="1" applyBorder="1" applyAlignment="1" applyProtection="1">
      <alignment horizontal="center" wrapText="1" readingOrder="1"/>
      <protection hidden="1"/>
    </xf>
    <xf numFmtId="0" fontId="17" fillId="5" borderId="6" xfId="0" applyFont="1" applyFill="1" applyBorder="1" applyAlignment="1" applyProtection="1">
      <alignment horizontal="center" wrapText="1" readingOrder="1"/>
      <protection hidden="1"/>
    </xf>
    <xf numFmtId="0" fontId="17" fillId="5" borderId="7" xfId="0" applyFont="1" applyFill="1" applyBorder="1" applyAlignment="1" applyProtection="1">
      <alignment horizontal="center" wrapText="1" readingOrder="1"/>
      <protection hidden="1"/>
    </xf>
    <xf numFmtId="0" fontId="17" fillId="5" borderId="0" xfId="0" applyFont="1" applyFill="1" applyAlignment="1" applyProtection="1">
      <alignment horizontal="center" wrapText="1" readingOrder="1"/>
      <protection hidden="1"/>
    </xf>
    <xf numFmtId="0" fontId="17" fillId="5" borderId="8" xfId="0" applyFont="1" applyFill="1" applyBorder="1" applyAlignment="1" applyProtection="1">
      <alignment horizontal="center" wrapText="1" readingOrder="1"/>
      <protection hidden="1"/>
    </xf>
    <xf numFmtId="0" fontId="17" fillId="5" borderId="9" xfId="0" applyFont="1" applyFill="1" applyBorder="1" applyAlignment="1" applyProtection="1">
      <alignment horizontal="center" wrapText="1" readingOrder="1"/>
      <protection hidden="1"/>
    </xf>
    <xf numFmtId="0" fontId="17" fillId="5" borderId="11" xfId="0" applyFont="1" applyFill="1" applyBorder="1" applyAlignment="1" applyProtection="1">
      <alignment horizontal="center" wrapText="1" readingOrder="1"/>
      <protection hidden="1"/>
    </xf>
    <xf numFmtId="0" fontId="17" fillId="5" borderId="10" xfId="0" applyFont="1" applyFill="1" applyBorder="1" applyAlignment="1" applyProtection="1">
      <alignment horizontal="center" wrapText="1" readingOrder="1"/>
      <protection hidden="1"/>
    </xf>
    <xf numFmtId="0" fontId="20" fillId="13" borderId="12" xfId="0" applyFont="1" applyFill="1" applyBorder="1" applyAlignment="1" applyProtection="1">
      <alignment horizontal="center" wrapText="1" readingOrder="1"/>
      <protection hidden="1"/>
    </xf>
    <xf numFmtId="0" fontId="0" fillId="3" borderId="0" xfId="0" applyFill="1"/>
    <xf numFmtId="0" fontId="44" fillId="3" borderId="40" xfId="2" applyFont="1" applyFill="1" applyBorder="1"/>
    <xf numFmtId="0" fontId="44" fillId="3" borderId="41" xfId="2" applyFont="1" applyFill="1" applyBorder="1"/>
    <xf numFmtId="0" fontId="44" fillId="3" borderId="42" xfId="2" applyFont="1" applyFill="1" applyBorder="1"/>
    <xf numFmtId="0" fontId="14" fillId="3" borderId="0" xfId="0" applyFont="1" applyFill="1" applyAlignment="1">
      <alignment vertical="center"/>
    </xf>
    <xf numFmtId="0" fontId="4" fillId="3" borderId="0" xfId="0" applyFont="1" applyFill="1"/>
    <xf numFmtId="0" fontId="32" fillId="3" borderId="0" xfId="0" applyFont="1" applyFill="1"/>
    <xf numFmtId="0" fontId="33" fillId="3" borderId="23" xfId="0" applyFont="1" applyFill="1" applyBorder="1" applyAlignment="1">
      <alignment horizontal="center" vertical="center" wrapText="1" readingOrder="1"/>
    </xf>
    <xf numFmtId="0" fontId="34" fillId="3" borderId="23" xfId="0" applyFont="1" applyFill="1" applyBorder="1" applyAlignment="1">
      <alignment horizontal="justify" vertical="center" wrapText="1" readingOrder="1"/>
    </xf>
    <xf numFmtId="9" fontId="33" fillId="3" borderId="32" xfId="0" applyNumberFormat="1" applyFont="1" applyFill="1" applyBorder="1" applyAlignment="1">
      <alignment horizontal="center" vertical="center" wrapText="1" readingOrder="1"/>
    </xf>
    <xf numFmtId="0" fontId="33" fillId="3" borderId="22" xfId="0" applyFont="1" applyFill="1" applyBorder="1" applyAlignment="1">
      <alignment horizontal="center" vertical="center" wrapText="1" readingOrder="1"/>
    </xf>
    <xf numFmtId="0" fontId="34" fillId="3" borderId="22" xfId="0" applyFont="1" applyFill="1" applyBorder="1" applyAlignment="1">
      <alignment horizontal="justify" vertical="center" wrapText="1" readingOrder="1"/>
    </xf>
    <xf numFmtId="9" fontId="33" fillId="3" borderId="27" xfId="0" applyNumberFormat="1" applyFont="1" applyFill="1" applyBorder="1" applyAlignment="1">
      <alignment horizontal="center" vertical="center" wrapText="1" readingOrder="1"/>
    </xf>
    <xf numFmtId="0" fontId="34" fillId="3" borderId="27" xfId="0" applyFont="1" applyFill="1" applyBorder="1" applyAlignment="1">
      <alignment horizontal="center" vertical="center" wrapText="1" readingOrder="1"/>
    </xf>
    <xf numFmtId="0" fontId="33" fillId="3" borderId="29" xfId="0" applyFont="1" applyFill="1" applyBorder="1" applyAlignment="1">
      <alignment horizontal="center" vertical="center" wrapText="1" readingOrder="1"/>
    </xf>
    <xf numFmtId="0" fontId="34" fillId="3" borderId="29" xfId="0" applyFont="1" applyFill="1" applyBorder="1" applyAlignment="1">
      <alignment horizontal="justify" vertical="center" wrapText="1" readingOrder="1"/>
    </xf>
    <xf numFmtId="0" fontId="34" fillId="3" borderId="30" xfId="0" applyFont="1" applyFill="1" applyBorder="1" applyAlignment="1">
      <alignment horizontal="center" vertical="center" wrapText="1" readingOrder="1"/>
    </xf>
    <xf numFmtId="0" fontId="41" fillId="3" borderId="0" xfId="0" applyFont="1" applyFill="1"/>
    <xf numFmtId="0" fontId="33" fillId="15" borderId="34" xfId="0" applyFont="1" applyFill="1" applyBorder="1" applyAlignment="1">
      <alignment horizontal="center" vertical="center" wrapText="1" readingOrder="1"/>
    </xf>
    <xf numFmtId="0" fontId="33" fillId="15" borderId="35" xfId="0" applyFont="1" applyFill="1" applyBorder="1" applyAlignment="1">
      <alignment horizontal="center" vertical="center" wrapText="1" readingOrder="1"/>
    </xf>
    <xf numFmtId="0" fontId="11" fillId="3" borderId="0" xfId="0" applyFont="1" applyFill="1"/>
    <xf numFmtId="0" fontId="10" fillId="3" borderId="0" xfId="0" applyFont="1" applyFill="1" applyAlignment="1">
      <alignment horizontal="justify" vertical="center" wrapText="1" readingOrder="1"/>
    </xf>
    <xf numFmtId="0" fontId="13" fillId="3" borderId="0" xfId="0" applyFont="1" applyFill="1"/>
    <xf numFmtId="0" fontId="3" fillId="3" borderId="0" xfId="0" applyFont="1" applyFill="1" applyAlignment="1">
      <alignment horizontal="left" vertical="center"/>
    </xf>
    <xf numFmtId="0" fontId="44" fillId="3" borderId="7" xfId="2" applyFont="1" applyFill="1" applyBorder="1"/>
    <xf numFmtId="0" fontId="49" fillId="3" borderId="0" xfId="0" applyFont="1" applyFill="1" applyAlignment="1">
      <alignment horizontal="left" vertical="center" wrapText="1"/>
    </xf>
    <xf numFmtId="0" fontId="50" fillId="3" borderId="0" xfId="0" applyFont="1" applyFill="1" applyAlignment="1">
      <alignment horizontal="left" vertical="top" wrapText="1"/>
    </xf>
    <xf numFmtId="0" fontId="44" fillId="3" borderId="0" xfId="2" applyFont="1" applyFill="1"/>
    <xf numFmtId="0" fontId="44" fillId="3" borderId="8" xfId="2" applyFont="1" applyFill="1" applyBorder="1"/>
    <xf numFmtId="0" fontId="44" fillId="3" borderId="9" xfId="2" applyFont="1" applyFill="1" applyBorder="1"/>
    <xf numFmtId="0" fontId="44" fillId="3" borderId="11" xfId="2" applyFont="1" applyFill="1" applyBorder="1"/>
    <xf numFmtId="0" fontId="44" fillId="3" borderId="10" xfId="2" applyFont="1" applyFill="1" applyBorder="1"/>
    <xf numFmtId="0" fontId="48" fillId="3" borderId="0" xfId="2" applyFont="1" applyFill="1" applyAlignment="1">
      <alignment horizontal="left" vertical="center" wrapText="1"/>
    </xf>
    <xf numFmtId="0" fontId="44" fillId="3" borderId="0" xfId="2" applyFont="1" applyFill="1" applyAlignment="1">
      <alignment horizontal="left" vertical="center" wrapText="1"/>
    </xf>
    <xf numFmtId="0" fontId="44" fillId="3" borderId="0" xfId="2" quotePrefix="1" applyFont="1" applyFill="1" applyAlignment="1">
      <alignment horizontal="left" vertical="center" wrapText="1"/>
    </xf>
    <xf numFmtId="0" fontId="46" fillId="3" borderId="7" xfId="2" quotePrefix="1" applyFont="1" applyFill="1" applyBorder="1" applyAlignment="1">
      <alignment horizontal="left" vertical="top" wrapText="1"/>
    </xf>
    <xf numFmtId="0" fontId="47" fillId="3" borderId="0" xfId="2" quotePrefix="1" applyFont="1" applyFill="1" applyAlignment="1">
      <alignment horizontal="left" vertical="top" wrapText="1"/>
    </xf>
    <xf numFmtId="0" fontId="47" fillId="3" borderId="8" xfId="2" quotePrefix="1" applyFont="1" applyFill="1" applyBorder="1" applyAlignment="1">
      <alignment horizontal="left" vertical="top" wrapText="1"/>
    </xf>
    <xf numFmtId="0" fontId="29" fillId="0" borderId="64" xfId="0" applyFont="1" applyBorder="1" applyAlignment="1">
      <alignment horizontal="justify" vertical="center" wrapText="1" readingOrder="1"/>
    </xf>
    <xf numFmtId="0" fontId="29" fillId="0" borderId="65" xfId="0" applyFont="1" applyBorder="1" applyAlignment="1">
      <alignment horizontal="justify" vertical="center" wrapText="1" readingOrder="1"/>
    </xf>
    <xf numFmtId="165" fontId="27" fillId="3" borderId="0" xfId="5" applyNumberFormat="1" applyFont="1" applyFill="1" applyAlignment="1">
      <alignment horizontal="center" vertical="center" wrapText="1"/>
    </xf>
    <xf numFmtId="165" fontId="0" fillId="3" borderId="0" xfId="5" applyNumberFormat="1" applyFont="1" applyFill="1" applyAlignment="1">
      <alignment horizontal="center" vertical="center"/>
    </xf>
    <xf numFmtId="0" fontId="54" fillId="3" borderId="0" xfId="0" applyFont="1" applyFill="1"/>
    <xf numFmtId="0" fontId="55" fillId="3" borderId="0" xfId="0" applyFont="1" applyFill="1" applyAlignment="1">
      <alignment horizontal="justify" vertical="center" wrapText="1" readingOrder="1"/>
    </xf>
    <xf numFmtId="0" fontId="54" fillId="0" borderId="0" xfId="0" applyFont="1"/>
    <xf numFmtId="0" fontId="56" fillId="3" borderId="0" xfId="0" applyFont="1" applyFill="1" applyAlignment="1">
      <alignment vertical="center"/>
    </xf>
    <xf numFmtId="44" fontId="0" fillId="3" borderId="0" xfId="5" applyFont="1" applyFill="1" applyAlignment="1">
      <alignment horizontal="left" vertical="center"/>
    </xf>
    <xf numFmtId="44" fontId="54" fillId="3" borderId="0" xfId="5" applyFont="1" applyFill="1" applyAlignment="1">
      <alignment horizontal="left" vertical="center"/>
    </xf>
    <xf numFmtId="44" fontId="0" fillId="0" borderId="0" xfId="5" applyFont="1" applyAlignment="1">
      <alignment horizontal="left" vertical="center"/>
    </xf>
    <xf numFmtId="44" fontId="26" fillId="0" borderId="0" xfId="5" applyFont="1" applyAlignment="1">
      <alignment horizontal="left" vertical="center"/>
    </xf>
    <xf numFmtId="0" fontId="0" fillId="0" borderId="0" xfId="0" applyAlignment="1">
      <alignment wrapText="1"/>
    </xf>
    <xf numFmtId="0" fontId="25" fillId="0" borderId="0" xfId="0" applyFont="1" applyAlignment="1">
      <alignment wrapText="1"/>
    </xf>
    <xf numFmtId="0" fontId="0" fillId="0" borderId="0" xfId="0" applyAlignment="1">
      <alignment vertical="center" wrapText="1"/>
    </xf>
    <xf numFmtId="0" fontId="57" fillId="0" borderId="0" xfId="0" applyFont="1"/>
    <xf numFmtId="0" fontId="58" fillId="0" borderId="0" xfId="0" applyFont="1"/>
    <xf numFmtId="0" fontId="59" fillId="0" borderId="0" xfId="0" applyFont="1"/>
    <xf numFmtId="0" fontId="60" fillId="0" borderId="0" xfId="0" applyFont="1" applyAlignment="1">
      <alignment wrapText="1"/>
    </xf>
    <xf numFmtId="0" fontId="59" fillId="0" borderId="0" xfId="0" applyFont="1" applyAlignment="1">
      <alignment wrapText="1"/>
    </xf>
    <xf numFmtId="0" fontId="57" fillId="0" borderId="8" xfId="0" applyFont="1" applyBorder="1"/>
    <xf numFmtId="0" fontId="62" fillId="0" borderId="8" xfId="0" applyFont="1" applyBorder="1"/>
    <xf numFmtId="0" fontId="63" fillId="19" borderId="69" xfId="0" applyFont="1" applyFill="1" applyBorder="1" applyAlignment="1">
      <alignment horizontal="center" vertical="center" wrapText="1"/>
    </xf>
    <xf numFmtId="0" fontId="64" fillId="19" borderId="10" xfId="0" applyFont="1" applyFill="1" applyBorder="1" applyAlignment="1">
      <alignment horizontal="center" vertical="center" wrapText="1"/>
    </xf>
    <xf numFmtId="0" fontId="63" fillId="19" borderId="33" xfId="0" applyFont="1" applyFill="1" applyBorder="1" applyAlignment="1">
      <alignment horizontal="center" vertical="center" wrapText="1"/>
    </xf>
    <xf numFmtId="0" fontId="62" fillId="0" borderId="0" xfId="0" applyFont="1"/>
    <xf numFmtId="0" fontId="63" fillId="19" borderId="69" xfId="0" applyFont="1" applyFill="1" applyBorder="1" applyAlignment="1">
      <alignment horizontal="center" vertical="center" textRotation="90" wrapText="1"/>
    </xf>
    <xf numFmtId="0" fontId="60" fillId="0" borderId="6" xfId="0" applyFont="1" applyBorder="1" applyAlignment="1">
      <alignment horizontal="justify" vertical="center" wrapText="1"/>
    </xf>
    <xf numFmtId="0" fontId="63" fillId="19" borderId="68" xfId="0" applyFont="1" applyFill="1" applyBorder="1" applyAlignment="1">
      <alignment horizontal="center" vertical="center" textRotation="90" wrapText="1"/>
    </xf>
    <xf numFmtId="0" fontId="60" fillId="0" borderId="68" xfId="0" applyFont="1" applyBorder="1" applyAlignment="1">
      <alignment horizontal="left" vertical="center" wrapText="1"/>
    </xf>
    <xf numFmtId="0" fontId="63" fillId="19" borderId="71" xfId="0" applyFont="1" applyFill="1" applyBorder="1" applyAlignment="1">
      <alignment horizontal="center" vertical="center" textRotation="90" wrapText="1"/>
    </xf>
    <xf numFmtId="0" fontId="60" fillId="0" borderId="69" xfId="0" applyFont="1" applyBorder="1" applyAlignment="1">
      <alignment horizontal="left" vertical="center" wrapText="1"/>
    </xf>
    <xf numFmtId="0" fontId="63" fillId="19" borderId="6" xfId="0" applyFont="1" applyFill="1" applyBorder="1" applyAlignment="1">
      <alignment horizontal="center" vertical="center" textRotation="90" wrapText="1"/>
    </xf>
    <xf numFmtId="0" fontId="67" fillId="0" borderId="68" xfId="0" applyFont="1" applyBorder="1" applyAlignment="1">
      <alignment horizontal="left" vertical="center" wrapText="1"/>
    </xf>
    <xf numFmtId="0" fontId="63" fillId="19" borderId="36" xfId="0" applyFont="1" applyFill="1" applyBorder="1" applyAlignment="1">
      <alignment horizontal="center" vertical="center" textRotation="90" wrapText="1"/>
    </xf>
    <xf numFmtId="0" fontId="68" fillId="0" borderId="8" xfId="0" applyFont="1" applyBorder="1"/>
    <xf numFmtId="0" fontId="69" fillId="20" borderId="6" xfId="0" applyFont="1" applyFill="1" applyBorder="1" applyAlignment="1">
      <alignment horizontal="center" vertical="center" textRotation="90" wrapText="1"/>
    </xf>
    <xf numFmtId="0" fontId="68" fillId="0" borderId="0" xfId="0" applyFont="1"/>
    <xf numFmtId="0" fontId="68" fillId="20" borderId="36" xfId="0" applyFont="1" applyFill="1" applyBorder="1"/>
    <xf numFmtId="0" fontId="70" fillId="20" borderId="69" xfId="0" applyFont="1" applyFill="1" applyBorder="1" applyAlignment="1">
      <alignment horizontal="center" vertical="center" wrapText="1"/>
    </xf>
    <xf numFmtId="0" fontId="69" fillId="20" borderId="69" xfId="0" applyFont="1" applyFill="1" applyBorder="1" applyAlignment="1">
      <alignment horizontal="center" vertical="center" wrapText="1"/>
    </xf>
    <xf numFmtId="0" fontId="64" fillId="0" borderId="0" xfId="0" applyFont="1" applyAlignment="1">
      <alignment horizontal="center" vertical="center"/>
    </xf>
    <xf numFmtId="0" fontId="63" fillId="0" borderId="0" xfId="0" applyFont="1" applyAlignment="1">
      <alignment horizontal="center" vertical="center"/>
    </xf>
    <xf numFmtId="0" fontId="60" fillId="0" borderId="0" xfId="0" applyFont="1"/>
    <xf numFmtId="0" fontId="71" fillId="0" borderId="0" xfId="0" applyFont="1" applyAlignment="1">
      <alignment vertical="center" wrapText="1"/>
    </xf>
    <xf numFmtId="0" fontId="71" fillId="0" borderId="73" xfId="0" applyFont="1" applyBorder="1" applyAlignment="1">
      <alignment horizontal="center" vertical="center" wrapText="1"/>
    </xf>
    <xf numFmtId="0" fontId="71" fillId="0" borderId="26" xfId="0" applyFont="1" applyBorder="1" applyAlignment="1">
      <alignment horizontal="center" vertical="center" wrapText="1"/>
    </xf>
    <xf numFmtId="0" fontId="71" fillId="0" borderId="22" xfId="0" applyFont="1" applyBorder="1" applyAlignment="1">
      <alignment vertical="center" wrapText="1"/>
    </xf>
    <xf numFmtId="0" fontId="71" fillId="0" borderId="27" xfId="0" applyFont="1" applyBorder="1" applyAlignment="1">
      <alignment vertical="center" wrapText="1"/>
    </xf>
    <xf numFmtId="0" fontId="76" fillId="0" borderId="77" xfId="0" applyFont="1" applyBorder="1" applyAlignment="1">
      <alignment horizontal="justify" vertical="center" wrapText="1"/>
    </xf>
    <xf numFmtId="0" fontId="76" fillId="0" borderId="79" xfId="0" applyFont="1" applyBorder="1" applyAlignment="1">
      <alignment horizontal="justify" vertical="center" wrapText="1"/>
    </xf>
    <xf numFmtId="0" fontId="75" fillId="16" borderId="77" xfId="0" applyFont="1" applyFill="1" applyBorder="1" applyAlignment="1">
      <alignment horizontal="center" vertical="center" wrapText="1"/>
    </xf>
    <xf numFmtId="0" fontId="75" fillId="16" borderId="79" xfId="0" applyFont="1" applyFill="1" applyBorder="1" applyAlignment="1">
      <alignment horizontal="center" vertical="center" wrapText="1"/>
    </xf>
    <xf numFmtId="0" fontId="75" fillId="16" borderId="81" xfId="0" applyFont="1" applyFill="1" applyBorder="1" applyAlignment="1">
      <alignment horizontal="center" vertical="center" wrapText="1"/>
    </xf>
    <xf numFmtId="0" fontId="73" fillId="16" borderId="29" xfId="0" applyFont="1" applyFill="1" applyBorder="1" applyAlignment="1">
      <alignment horizontal="center" vertical="center" wrapText="1"/>
    </xf>
    <xf numFmtId="0" fontId="73" fillId="16" borderId="30" xfId="0" applyFont="1" applyFill="1" applyBorder="1" applyAlignment="1">
      <alignment horizontal="center" vertical="center" wrapText="1"/>
    </xf>
    <xf numFmtId="0" fontId="75" fillId="19" borderId="69" xfId="0" applyFont="1" applyFill="1" applyBorder="1" applyAlignment="1">
      <alignment horizontal="center" vertical="center" wrapText="1"/>
    </xf>
    <xf numFmtId="0" fontId="75" fillId="19" borderId="36" xfId="0" applyFont="1" applyFill="1" applyBorder="1" applyAlignment="1">
      <alignment horizontal="center" vertical="center" wrapText="1"/>
    </xf>
    <xf numFmtId="0" fontId="76" fillId="0" borderId="10" xfId="0" applyFont="1" applyBorder="1" applyAlignment="1">
      <alignment horizontal="justify" vertical="center" wrapText="1"/>
    </xf>
    <xf numFmtId="0" fontId="60" fillId="0" borderId="5" xfId="0" applyFont="1" applyBorder="1" applyAlignment="1">
      <alignment horizontal="justify" vertical="center" wrapText="1"/>
    </xf>
    <xf numFmtId="0" fontId="60" fillId="0" borderId="5" xfId="0" applyFont="1" applyBorder="1" applyAlignment="1">
      <alignment horizontal="left" vertical="center" wrapText="1"/>
    </xf>
    <xf numFmtId="0" fontId="59" fillId="0" borderId="24" xfId="0" applyFont="1" applyBorder="1" applyAlignment="1">
      <alignment horizontal="left" vertical="center" wrapText="1"/>
    </xf>
    <xf numFmtId="0" fontId="59" fillId="0" borderId="5" xfId="0" applyFont="1" applyBorder="1" applyAlignment="1">
      <alignment horizontal="justify" vertical="center" wrapText="1"/>
    </xf>
    <xf numFmtId="0" fontId="62" fillId="0" borderId="85" xfId="0" applyFont="1" applyBorder="1" applyAlignment="1">
      <alignment horizontal="center" vertical="center"/>
    </xf>
    <xf numFmtId="0" fontId="62" fillId="0" borderId="84" xfId="0" applyFont="1" applyBorder="1" applyAlignment="1">
      <alignment horizontal="center" vertical="center"/>
    </xf>
    <xf numFmtId="0" fontId="68" fillId="0" borderId="86" xfId="0" applyFont="1" applyBorder="1" applyAlignment="1">
      <alignment horizontal="center" vertical="center"/>
    </xf>
    <xf numFmtId="0" fontId="78" fillId="24" borderId="89" xfId="0" applyFont="1" applyFill="1" applyBorder="1" applyAlignment="1">
      <alignment horizontal="left" vertical="center" wrapText="1" readingOrder="1"/>
    </xf>
    <xf numFmtId="0" fontId="78" fillId="25" borderId="89" xfId="0" applyFont="1" applyFill="1" applyBorder="1" applyAlignment="1">
      <alignment horizontal="left" vertical="center" wrapText="1" readingOrder="1"/>
    </xf>
    <xf numFmtId="0" fontId="84" fillId="0" borderId="84" xfId="0" applyFont="1" applyBorder="1" applyAlignment="1">
      <alignment vertical="center" wrapText="1"/>
    </xf>
    <xf numFmtId="0" fontId="83" fillId="0" borderId="84" xfId="0" applyFont="1" applyBorder="1" applyAlignment="1">
      <alignment vertical="center"/>
    </xf>
    <xf numFmtId="0" fontId="83" fillId="0" borderId="84" xfId="0" applyFont="1" applyBorder="1" applyAlignment="1">
      <alignment vertical="center" wrapText="1"/>
    </xf>
    <xf numFmtId="0" fontId="83" fillId="26" borderId="0" xfId="0" applyFont="1" applyFill="1" applyAlignment="1">
      <alignment horizontal="center" vertical="center"/>
    </xf>
    <xf numFmtId="0" fontId="75" fillId="26" borderId="69" xfId="0" applyFont="1" applyFill="1" applyBorder="1" applyAlignment="1">
      <alignment horizontal="center" vertical="center" wrapText="1"/>
    </xf>
    <xf numFmtId="0" fontId="75" fillId="26" borderId="36" xfId="0" applyFont="1" applyFill="1" applyBorder="1" applyAlignment="1">
      <alignment horizontal="center" vertical="center" wrapText="1"/>
    </xf>
    <xf numFmtId="0" fontId="71" fillId="0" borderId="74" xfId="0" applyFont="1" applyBorder="1" applyAlignment="1">
      <alignment horizontal="center" vertical="center" wrapText="1"/>
    </xf>
    <xf numFmtId="0" fontId="71" fillId="0" borderId="75" xfId="0" applyFont="1" applyBorder="1" applyAlignment="1">
      <alignment horizontal="center" vertical="center" wrapText="1"/>
    </xf>
    <xf numFmtId="0" fontId="71" fillId="0" borderId="22" xfId="0" applyFont="1" applyBorder="1" applyAlignment="1">
      <alignment horizontal="center" vertical="center" wrapText="1"/>
    </xf>
    <xf numFmtId="0" fontId="71" fillId="0" borderId="27" xfId="0" applyFont="1" applyBorder="1" applyAlignment="1">
      <alignment horizontal="center" vertical="center" wrapText="1"/>
    </xf>
    <xf numFmtId="0" fontId="0" fillId="3" borderId="0" xfId="0" applyFill="1" applyAlignment="1">
      <alignment vertical="top"/>
    </xf>
    <xf numFmtId="44" fontId="0" fillId="3" borderId="0" xfId="5" applyFont="1" applyFill="1" applyAlignment="1">
      <alignment horizontal="left" vertical="top"/>
    </xf>
    <xf numFmtId="0" fontId="0" fillId="0" borderId="0" xfId="0" applyAlignment="1">
      <alignment vertical="top"/>
    </xf>
    <xf numFmtId="44" fontId="53" fillId="3" borderId="0" xfId="5" applyFont="1" applyFill="1" applyAlignment="1">
      <alignment vertical="top"/>
    </xf>
    <xf numFmtId="0" fontId="80" fillId="0" borderId="90" xfId="0" applyFont="1" applyBorder="1" applyAlignment="1" applyProtection="1">
      <alignment horizontal="center" vertical="center" wrapText="1"/>
      <protection locked="0"/>
    </xf>
    <xf numFmtId="0" fontId="80" fillId="0" borderId="90" xfId="0" applyFont="1" applyBorder="1" applyAlignment="1" applyProtection="1">
      <alignment horizontal="justify" vertical="center" wrapText="1"/>
      <protection locked="0"/>
    </xf>
    <xf numFmtId="0" fontId="80" fillId="0" borderId="90" xfId="0" applyFont="1" applyBorder="1" applyAlignment="1" applyProtection="1">
      <alignment horizontal="justify" vertical="center"/>
      <protection locked="0"/>
    </xf>
    <xf numFmtId="0" fontId="80" fillId="0" borderId="90" xfId="0" applyFont="1" applyBorder="1" applyAlignment="1" applyProtection="1">
      <alignment horizontal="center" vertical="center"/>
      <protection hidden="1"/>
    </xf>
    <xf numFmtId="0" fontId="80" fillId="0" borderId="90" xfId="0" applyFont="1" applyBorder="1" applyAlignment="1" applyProtection="1">
      <alignment horizontal="center" vertical="center" textRotation="90"/>
      <protection locked="0"/>
    </xf>
    <xf numFmtId="9" fontId="80" fillId="0" borderId="90" xfId="0" applyNumberFormat="1" applyFont="1" applyBorder="1" applyAlignment="1" applyProtection="1">
      <alignment horizontal="center" vertical="center"/>
      <protection hidden="1"/>
    </xf>
    <xf numFmtId="164" fontId="80" fillId="0" borderId="90" xfId="1" applyNumberFormat="1" applyFont="1" applyFill="1" applyBorder="1" applyAlignment="1">
      <alignment horizontal="center" vertical="center"/>
    </xf>
    <xf numFmtId="0" fontId="81" fillId="0" borderId="90" xfId="0" applyFont="1" applyBorder="1" applyAlignment="1" applyProtection="1">
      <alignment horizontal="center" vertical="center" textRotation="90" wrapText="1"/>
      <protection hidden="1"/>
    </xf>
    <xf numFmtId="0" fontId="81" fillId="0" borderId="90" xfId="0" applyFont="1" applyBorder="1" applyAlignment="1" applyProtection="1">
      <alignment horizontal="center" vertical="center" textRotation="90"/>
      <protection hidden="1"/>
    </xf>
    <xf numFmtId="0" fontId="80" fillId="0" borderId="90" xfId="0" applyFont="1" applyBorder="1" applyAlignment="1" applyProtection="1">
      <alignment horizontal="center" vertical="center" textRotation="90" wrapText="1"/>
      <protection locked="0"/>
    </xf>
    <xf numFmtId="0" fontId="80" fillId="0" borderId="90" xfId="0" applyFont="1" applyBorder="1" applyAlignment="1" applyProtection="1">
      <alignment horizontal="center" vertical="center"/>
      <protection locked="0"/>
    </xf>
    <xf numFmtId="14" fontId="80" fillId="0" borderId="90" xfId="0" applyNumberFormat="1" applyFont="1" applyBorder="1" applyAlignment="1" applyProtection="1">
      <alignment horizontal="center" vertical="center"/>
      <protection locked="0"/>
    </xf>
    <xf numFmtId="0" fontId="80" fillId="0" borderId="0" xfId="0" applyFont="1"/>
    <xf numFmtId="0" fontId="80" fillId="0" borderId="90" xfId="0" applyFont="1" applyBorder="1" applyAlignment="1" applyProtection="1">
      <alignment horizontal="justify" vertical="top" wrapText="1"/>
      <protection locked="0"/>
    </xf>
    <xf numFmtId="0" fontId="85" fillId="3" borderId="0" xfId="0" applyFont="1" applyFill="1"/>
    <xf numFmtId="0" fontId="85" fillId="0" borderId="0" xfId="0" applyFont="1"/>
    <xf numFmtId="0" fontId="80" fillId="3" borderId="0" xfId="0" applyFont="1" applyFill="1" applyAlignment="1">
      <alignment horizontal="center" vertical="center"/>
    </xf>
    <xf numFmtId="0" fontId="80" fillId="3" borderId="0" xfId="0" applyFont="1" applyFill="1" applyAlignment="1">
      <alignment horizontal="left" vertical="center"/>
    </xf>
    <xf numFmtId="0" fontId="80" fillId="3" borderId="0" xfId="0" applyFont="1" applyFill="1"/>
    <xf numFmtId="0" fontId="80" fillId="3" borderId="0" xfId="0" applyFont="1" applyFill="1" applyAlignment="1">
      <alignment horizontal="center"/>
    </xf>
    <xf numFmtId="0" fontId="81" fillId="0" borderId="0" xfId="0" applyFont="1" applyAlignment="1">
      <alignment horizontal="left" vertical="center"/>
    </xf>
    <xf numFmtId="0" fontId="80" fillId="0" borderId="0" xfId="0" applyFont="1" applyAlignment="1" applyProtection="1">
      <alignment horizontal="left" vertical="center" wrapText="1"/>
      <protection locked="0"/>
    </xf>
    <xf numFmtId="0" fontId="81" fillId="0" borderId="0" xfId="0" applyFont="1"/>
    <xf numFmtId="0" fontId="80" fillId="0" borderId="0" xfId="0" applyFont="1" applyAlignment="1">
      <alignment horizontal="left" wrapText="1"/>
    </xf>
    <xf numFmtId="0" fontId="81" fillId="16" borderId="90" xfId="0" applyFont="1" applyFill="1" applyBorder="1" applyAlignment="1">
      <alignment horizontal="center" vertical="center" textRotation="90"/>
    </xf>
    <xf numFmtId="0" fontId="81" fillId="3" borderId="0" xfId="0" applyFont="1" applyFill="1" applyAlignment="1">
      <alignment horizontal="center" vertical="center"/>
    </xf>
    <xf numFmtId="0" fontId="81" fillId="0" borderId="0" xfId="0" applyFont="1" applyAlignment="1">
      <alignment horizontal="center" vertical="center"/>
    </xf>
    <xf numFmtId="0" fontId="81" fillId="2" borderId="0" xfId="0" applyFont="1" applyFill="1" applyAlignment="1">
      <alignment horizontal="center" vertical="center"/>
    </xf>
    <xf numFmtId="0" fontId="80" fillId="0" borderId="90" xfId="0" applyFont="1" applyBorder="1" applyAlignment="1">
      <alignment horizontal="center" vertical="center"/>
    </xf>
    <xf numFmtId="0" fontId="80" fillId="0" borderId="0" xfId="0" applyFont="1" applyAlignment="1">
      <alignment vertical="center"/>
    </xf>
    <xf numFmtId="0" fontId="80" fillId="0" borderId="3" xfId="0" applyFont="1" applyBorder="1" applyAlignment="1">
      <alignment horizontal="center" vertical="center"/>
    </xf>
    <xf numFmtId="0" fontId="80" fillId="0" borderId="0" xfId="0" applyFont="1" applyAlignment="1">
      <alignment wrapText="1"/>
    </xf>
    <xf numFmtId="0" fontId="80" fillId="0" borderId="0" xfId="0" applyFont="1" applyAlignment="1">
      <alignment horizontal="center" vertical="center"/>
    </xf>
    <xf numFmtId="0" fontId="80" fillId="0" borderId="0" xfId="0" applyFont="1" applyAlignment="1">
      <alignment horizontal="center"/>
    </xf>
    <xf numFmtId="166" fontId="29" fillId="0" borderId="64" xfId="0" applyNumberFormat="1" applyFont="1" applyBorder="1" applyAlignment="1">
      <alignment horizontal="center" vertical="center" wrapText="1" readingOrder="1"/>
    </xf>
    <xf numFmtId="0" fontId="80" fillId="0" borderId="91" xfId="0" applyFont="1" applyBorder="1" applyAlignment="1" applyProtection="1">
      <alignment horizontal="center" vertical="center" wrapText="1"/>
      <protection locked="0"/>
    </xf>
    <xf numFmtId="0" fontId="80" fillId="0" borderId="99" xfId="0" applyFont="1" applyBorder="1" applyAlignment="1" applyProtection="1">
      <alignment horizontal="center" vertical="center" wrapText="1"/>
      <protection locked="0"/>
    </xf>
    <xf numFmtId="0" fontId="80" fillId="0" borderId="92" xfId="0" applyFont="1" applyBorder="1" applyAlignment="1" applyProtection="1">
      <alignment horizontal="center" vertical="center" wrapText="1"/>
      <protection locked="0"/>
    </xf>
    <xf numFmtId="0" fontId="81" fillId="16" borderId="92" xfId="0" applyFont="1" applyFill="1" applyBorder="1" applyAlignment="1">
      <alignment vertical="center"/>
    </xf>
    <xf numFmtId="0" fontId="0" fillId="21" borderId="7" xfId="0" applyFill="1" applyBorder="1"/>
    <xf numFmtId="0" fontId="0" fillId="21" borderId="0" xfId="0" applyFill="1"/>
    <xf numFmtId="0" fontId="0" fillId="0" borderId="8" xfId="0" applyBorder="1"/>
    <xf numFmtId="0" fontId="0" fillId="8" borderId="7" xfId="0" applyFill="1" applyBorder="1"/>
    <xf numFmtId="0" fontId="0" fillId="8" borderId="0" xfId="0" applyFill="1"/>
    <xf numFmtId="0" fontId="0" fillId="27" borderId="7" xfId="0" applyFill="1" applyBorder="1"/>
    <xf numFmtId="0" fontId="0" fillId="27" borderId="0" xfId="0" applyFill="1"/>
    <xf numFmtId="0" fontId="0" fillId="27" borderId="9" xfId="0" applyFill="1" applyBorder="1"/>
    <xf numFmtId="0" fontId="0" fillId="27" borderId="11" xfId="0" applyFill="1" applyBorder="1"/>
    <xf numFmtId="0" fontId="0" fillId="0" borderId="11" xfId="0" applyBorder="1"/>
    <xf numFmtId="0" fontId="0" fillId="0" borderId="10" xfId="0" applyBorder="1"/>
    <xf numFmtId="0" fontId="83" fillId="0" borderId="24" xfId="0" applyFont="1" applyBorder="1"/>
    <xf numFmtId="0" fontId="83" fillId="0" borderId="25" xfId="0" applyFont="1" applyBorder="1"/>
    <xf numFmtId="0" fontId="0" fillId="0" borderId="25" xfId="0" applyBorder="1"/>
    <xf numFmtId="0" fontId="0" fillId="0" borderId="36" xfId="0" applyBorder="1"/>
    <xf numFmtId="0" fontId="86" fillId="0" borderId="90" xfId="0" applyFont="1" applyBorder="1" applyAlignment="1" applyProtection="1">
      <alignment horizontal="justify" vertical="center" wrapText="1"/>
      <protection locked="0"/>
    </xf>
    <xf numFmtId="0" fontId="87" fillId="28" borderId="109" xfId="0" applyFont="1" applyFill="1" applyBorder="1" applyAlignment="1" applyProtection="1">
      <alignment horizontal="center" vertical="center" wrapText="1"/>
      <protection hidden="1"/>
    </xf>
    <xf numFmtId="0" fontId="87" fillId="28" borderId="110" xfId="0" applyFont="1" applyFill="1" applyBorder="1" applyAlignment="1" applyProtection="1">
      <alignment horizontal="center" vertical="center" wrapText="1"/>
      <protection hidden="1"/>
    </xf>
    <xf numFmtId="0" fontId="87" fillId="28" borderId="111" xfId="0" applyFont="1" applyFill="1" applyBorder="1" applyAlignment="1" applyProtection="1">
      <alignment horizontal="center" vertical="center" wrapText="1"/>
      <protection hidden="1"/>
    </xf>
    <xf numFmtId="0" fontId="0" fillId="3" borderId="0" xfId="0" applyFill="1" applyAlignment="1">
      <alignment horizontal="center" vertical="center"/>
    </xf>
    <xf numFmtId="14" fontId="0" fillId="3" borderId="0" xfId="0" applyNumberFormat="1" applyFill="1" applyAlignment="1">
      <alignment horizontal="center" vertical="center"/>
    </xf>
    <xf numFmtId="0" fontId="0" fillId="3" borderId="0" xfId="0" applyFill="1" applyAlignment="1">
      <alignment horizontal="center" vertical="center" wrapText="1"/>
    </xf>
    <xf numFmtId="0" fontId="71" fillId="0" borderId="0" xfId="0" applyFont="1" applyAlignment="1">
      <alignment vertical="center"/>
    </xf>
    <xf numFmtId="0" fontId="83" fillId="0" borderId="70" xfId="0" applyFont="1" applyBorder="1" applyAlignment="1">
      <alignment vertical="center"/>
    </xf>
    <xf numFmtId="0" fontId="83" fillId="3" borderId="0" xfId="0" applyFont="1" applyFill="1"/>
    <xf numFmtId="0" fontId="81" fillId="21" borderId="92" xfId="0" applyFont="1" applyFill="1" applyBorder="1" applyAlignment="1">
      <alignment horizontal="center" vertical="center" wrapText="1"/>
    </xf>
    <xf numFmtId="0" fontId="81" fillId="21" borderId="91" xfId="0" applyFont="1" applyFill="1" applyBorder="1" applyAlignment="1">
      <alignment horizontal="center" vertical="center" wrapText="1"/>
    </xf>
    <xf numFmtId="0" fontId="79" fillId="0" borderId="0" xfId="0" applyFont="1" applyAlignment="1">
      <alignment vertical="center"/>
    </xf>
    <xf numFmtId="0" fontId="89" fillId="0" borderId="0" xfId="0" applyFont="1" applyAlignment="1">
      <alignment vertical="center"/>
    </xf>
    <xf numFmtId="0" fontId="80" fillId="3" borderId="0" xfId="0" applyFont="1" applyFill="1" applyAlignment="1">
      <alignment wrapText="1"/>
    </xf>
    <xf numFmtId="0" fontId="80" fillId="0" borderId="0" xfId="0" applyFont="1" applyAlignment="1" applyProtection="1">
      <alignment vertical="center"/>
      <protection locked="0"/>
    </xf>
    <xf numFmtId="0" fontId="80" fillId="3" borderId="0" xfId="0" applyFont="1" applyFill="1" applyAlignment="1" applyProtection="1">
      <alignment vertical="center" wrapText="1"/>
      <protection locked="0"/>
    </xf>
    <xf numFmtId="0" fontId="81" fillId="3" borderId="0" xfId="0" applyFont="1" applyFill="1"/>
    <xf numFmtId="0" fontId="80" fillId="23" borderId="0" xfId="0" applyFont="1" applyFill="1" applyAlignment="1">
      <alignment horizontal="center" vertical="center"/>
    </xf>
    <xf numFmtId="0" fontId="80" fillId="23" borderId="0" xfId="0" applyFont="1" applyFill="1"/>
    <xf numFmtId="0" fontId="80" fillId="23" borderId="0" xfId="0" applyFont="1" applyFill="1" applyAlignment="1">
      <alignment horizontal="center"/>
    </xf>
    <xf numFmtId="0" fontId="80" fillId="23" borderId="0" xfId="0" applyFont="1" applyFill="1" applyAlignment="1">
      <alignment wrapText="1"/>
    </xf>
    <xf numFmtId="0" fontId="93" fillId="0" borderId="90" xfId="0" applyFont="1" applyBorder="1" applyAlignment="1" applyProtection="1">
      <alignment horizontal="justify" vertical="center" wrapText="1"/>
      <protection locked="0"/>
    </xf>
    <xf numFmtId="0" fontId="42" fillId="0" borderId="90" xfId="0" applyFont="1" applyBorder="1" applyAlignment="1" applyProtection="1">
      <alignment horizontal="justify" vertical="center" wrapText="1"/>
      <protection locked="0"/>
    </xf>
    <xf numFmtId="0" fontId="45" fillId="23" borderId="37" xfId="2" applyFont="1" applyFill="1" applyBorder="1" applyAlignment="1">
      <alignment horizontal="center" vertical="center" wrapText="1"/>
    </xf>
    <xf numFmtId="0" fontId="45" fillId="23" borderId="38" xfId="2" applyFont="1" applyFill="1" applyBorder="1" applyAlignment="1">
      <alignment horizontal="center" vertical="center" wrapText="1"/>
    </xf>
    <xf numFmtId="0" fontId="45" fillId="23" borderId="39" xfId="2" applyFont="1" applyFill="1" applyBorder="1" applyAlignment="1">
      <alignment horizontal="center" vertical="center" wrapText="1"/>
    </xf>
    <xf numFmtId="0" fontId="44" fillId="0" borderId="7" xfId="2" quotePrefix="1" applyFont="1" applyBorder="1" applyAlignment="1">
      <alignment horizontal="left" vertical="center" wrapText="1"/>
    </xf>
    <xf numFmtId="0" fontId="44" fillId="0" borderId="0" xfId="2" quotePrefix="1" applyFont="1" applyAlignment="1">
      <alignment horizontal="left" vertical="center" wrapText="1"/>
    </xf>
    <xf numFmtId="0" fontId="44" fillId="0" borderId="8" xfId="2" quotePrefix="1" applyFont="1" applyBorder="1" applyAlignment="1">
      <alignment horizontal="left" vertical="center" wrapText="1"/>
    </xf>
    <xf numFmtId="0" fontId="44" fillId="0" borderId="57" xfId="2" quotePrefix="1" applyFont="1" applyBorder="1" applyAlignment="1">
      <alignment horizontal="left" vertical="center" wrapText="1"/>
    </xf>
    <xf numFmtId="0" fontId="44" fillId="0" borderId="58" xfId="2" quotePrefix="1" applyFont="1" applyBorder="1" applyAlignment="1">
      <alignment horizontal="left" vertical="center" wrapText="1"/>
    </xf>
    <xf numFmtId="0" fontId="44" fillId="0" borderId="59" xfId="2" quotePrefix="1" applyFont="1" applyBorder="1" applyAlignment="1">
      <alignment horizontal="left" vertical="center" wrapText="1"/>
    </xf>
    <xf numFmtId="0" fontId="46" fillId="3" borderId="40" xfId="2" quotePrefix="1" applyFont="1" applyFill="1" applyBorder="1" applyAlignment="1">
      <alignment horizontal="left" vertical="top" wrapText="1"/>
    </xf>
    <xf numFmtId="0" fontId="47" fillId="3" borderId="41" xfId="2" quotePrefix="1" applyFont="1" applyFill="1" applyBorder="1" applyAlignment="1">
      <alignment horizontal="left" vertical="top" wrapText="1"/>
    </xf>
    <xf numFmtId="0" fontId="47" fillId="3" borderId="42" xfId="2" quotePrefix="1" applyFont="1" applyFill="1" applyBorder="1" applyAlignment="1">
      <alignment horizontal="left" vertical="top" wrapText="1"/>
    </xf>
    <xf numFmtId="0" fontId="44" fillId="0" borderId="7" xfId="2" quotePrefix="1" applyFont="1" applyBorder="1" applyAlignment="1">
      <alignment horizontal="left" vertical="top" wrapText="1"/>
    </xf>
    <xf numFmtId="0" fontId="44" fillId="0" borderId="0" xfId="2" quotePrefix="1" applyFont="1" applyAlignment="1">
      <alignment horizontal="left" vertical="top" wrapText="1"/>
    </xf>
    <xf numFmtId="0" fontId="44" fillId="0" borderId="8" xfId="2" quotePrefix="1" applyFont="1" applyBorder="1" applyAlignment="1">
      <alignment horizontal="left" vertical="top" wrapText="1"/>
    </xf>
    <xf numFmtId="0" fontId="49" fillId="14" borderId="43" xfId="3" applyFont="1" applyFill="1" applyBorder="1" applyAlignment="1">
      <alignment horizontal="center" vertical="center" wrapText="1"/>
    </xf>
    <xf numFmtId="0" fontId="49" fillId="14" borderId="44" xfId="3" applyFont="1" applyFill="1" applyBorder="1" applyAlignment="1">
      <alignment horizontal="center" vertical="center" wrapText="1"/>
    </xf>
    <xf numFmtId="0" fontId="49" fillId="14" borderId="45" xfId="2" applyFont="1" applyFill="1" applyBorder="1" applyAlignment="1">
      <alignment horizontal="center" vertical="center"/>
    </xf>
    <xf numFmtId="0" fontId="49" fillId="14" borderId="46" xfId="2" applyFont="1" applyFill="1" applyBorder="1" applyAlignment="1">
      <alignment horizontal="center" vertical="center"/>
    </xf>
    <xf numFmtId="0" fontId="1" fillId="3" borderId="57" xfId="2" quotePrefix="1" applyFont="1" applyFill="1" applyBorder="1" applyAlignment="1">
      <alignment horizontal="justify" vertical="center" wrapText="1"/>
    </xf>
    <xf numFmtId="0" fontId="1" fillId="3" borderId="58" xfId="2" quotePrefix="1" applyFont="1" applyFill="1" applyBorder="1" applyAlignment="1">
      <alignment horizontal="justify" vertical="center" wrapText="1"/>
    </xf>
    <xf numFmtId="0" fontId="1" fillId="3" borderId="59" xfId="2" quotePrefix="1" applyFont="1" applyFill="1" applyBorder="1" applyAlignment="1">
      <alignment horizontal="justify" vertical="center" wrapText="1"/>
    </xf>
    <xf numFmtId="0" fontId="49" fillId="3" borderId="47" xfId="3" applyFont="1" applyFill="1" applyBorder="1" applyAlignment="1">
      <alignment horizontal="left" vertical="top" wrapText="1" readingOrder="1"/>
    </xf>
    <xf numFmtId="0" fontId="49" fillId="3" borderId="48" xfId="3" applyFont="1" applyFill="1" applyBorder="1" applyAlignment="1">
      <alignment horizontal="left" vertical="top" wrapText="1" readingOrder="1"/>
    </xf>
    <xf numFmtId="0" fontId="50" fillId="3" borderId="49" xfId="2" applyFont="1" applyFill="1" applyBorder="1" applyAlignment="1">
      <alignment horizontal="justify" vertical="center" wrapText="1"/>
    </xf>
    <xf numFmtId="0" fontId="50" fillId="3" borderId="50" xfId="2" applyFont="1" applyFill="1" applyBorder="1" applyAlignment="1">
      <alignment horizontal="justify" vertical="center" wrapText="1"/>
    </xf>
    <xf numFmtId="0" fontId="49" fillId="3" borderId="51" xfId="0" applyFont="1" applyFill="1" applyBorder="1" applyAlignment="1">
      <alignment horizontal="left" vertical="center" wrapText="1"/>
    </xf>
    <xf numFmtId="0" fontId="49" fillId="3" borderId="52" xfId="0" applyFont="1" applyFill="1" applyBorder="1" applyAlignment="1">
      <alignment horizontal="left" vertical="center" wrapText="1"/>
    </xf>
    <xf numFmtId="0" fontId="50" fillId="3" borderId="53" xfId="2" applyFont="1" applyFill="1" applyBorder="1" applyAlignment="1">
      <alignment horizontal="justify" vertical="center" wrapText="1"/>
    </xf>
    <xf numFmtId="0" fontId="50" fillId="3" borderId="54" xfId="2" applyFont="1" applyFill="1" applyBorder="1" applyAlignment="1">
      <alignment horizontal="justify" vertical="center" wrapText="1"/>
    </xf>
    <xf numFmtId="0" fontId="44" fillId="3" borderId="7" xfId="2" applyFont="1" applyFill="1" applyBorder="1" applyAlignment="1">
      <alignment horizontal="left" vertical="top" wrapText="1"/>
    </xf>
    <xf numFmtId="0" fontId="44" fillId="3" borderId="0" xfId="2" applyFont="1" applyFill="1" applyAlignment="1">
      <alignment horizontal="left" vertical="top" wrapText="1"/>
    </xf>
    <xf numFmtId="0" fontId="44" fillId="3" borderId="8" xfId="2" applyFont="1" applyFill="1" applyBorder="1" applyAlignment="1">
      <alignment horizontal="left" vertical="top" wrapText="1"/>
    </xf>
    <xf numFmtId="0" fontId="49" fillId="3" borderId="60" xfId="0" applyFont="1" applyFill="1" applyBorder="1" applyAlignment="1">
      <alignment horizontal="left" vertical="center" wrapText="1"/>
    </xf>
    <xf numFmtId="0" fontId="49" fillId="3" borderId="61" xfId="0" applyFont="1" applyFill="1" applyBorder="1" applyAlignment="1">
      <alignment horizontal="left" vertical="center" wrapText="1"/>
    </xf>
    <xf numFmtId="0" fontId="49" fillId="3" borderId="62" xfId="0" applyFont="1" applyFill="1" applyBorder="1" applyAlignment="1">
      <alignment horizontal="left" vertical="center" wrapText="1"/>
    </xf>
    <xf numFmtId="0" fontId="49" fillId="3" borderId="63" xfId="0" applyFont="1" applyFill="1" applyBorder="1" applyAlignment="1">
      <alignment horizontal="left" vertical="center" wrapText="1"/>
    </xf>
    <xf numFmtId="0" fontId="50" fillId="3" borderId="55" xfId="0" applyFont="1" applyFill="1" applyBorder="1" applyAlignment="1">
      <alignment horizontal="justify" vertical="center" wrapText="1"/>
    </xf>
    <xf numFmtId="0" fontId="50" fillId="3" borderId="56" xfId="0" applyFont="1" applyFill="1" applyBorder="1" applyAlignment="1">
      <alignment horizontal="justify" vertical="center" wrapText="1"/>
    </xf>
    <xf numFmtId="0" fontId="61" fillId="17" borderId="66" xfId="0" applyFont="1" applyFill="1" applyBorder="1" applyAlignment="1">
      <alignment horizontal="center" vertical="center" wrapText="1"/>
    </xf>
    <xf numFmtId="0" fontId="61" fillId="17" borderId="67" xfId="0" applyFont="1" applyFill="1" applyBorder="1" applyAlignment="1">
      <alignment horizontal="center" vertical="center" wrapText="1"/>
    </xf>
    <xf numFmtId="0" fontId="61" fillId="18" borderId="68" xfId="0" applyFont="1" applyFill="1" applyBorder="1" applyAlignment="1">
      <alignment horizontal="center" vertical="center" textRotation="90"/>
    </xf>
    <xf numFmtId="0" fontId="61" fillId="18" borderId="70" xfId="0" applyFont="1" applyFill="1" applyBorder="1" applyAlignment="1">
      <alignment horizontal="center" vertical="center" textRotation="90"/>
    </xf>
    <xf numFmtId="0" fontId="61" fillId="18" borderId="72" xfId="0" applyFont="1" applyFill="1" applyBorder="1" applyAlignment="1">
      <alignment horizontal="center" vertical="center" textRotation="90"/>
    </xf>
    <xf numFmtId="0" fontId="77" fillId="22" borderId="87" xfId="0" applyFont="1" applyFill="1" applyBorder="1" applyAlignment="1">
      <alignment horizontal="center" vertical="center"/>
    </xf>
    <xf numFmtId="0" fontId="77" fillId="22" borderId="88" xfId="0" applyFont="1" applyFill="1" applyBorder="1" applyAlignment="1">
      <alignment horizontal="center" vertical="center"/>
    </xf>
    <xf numFmtId="0" fontId="75" fillId="0" borderId="71" xfId="0" applyFont="1" applyBorder="1" applyAlignment="1">
      <alignment horizontal="center" vertical="center" wrapText="1"/>
    </xf>
    <xf numFmtId="0" fontId="75" fillId="0" borderId="70" xfId="0" applyFont="1" applyBorder="1" applyAlignment="1">
      <alignment horizontal="center" vertical="center" wrapText="1"/>
    </xf>
    <xf numFmtId="0" fontId="75" fillId="0" borderId="83" xfId="0" applyFont="1" applyBorder="1" applyAlignment="1">
      <alignment horizontal="center" vertical="center" wrapText="1"/>
    </xf>
    <xf numFmtId="0" fontId="75" fillId="0" borderId="68" xfId="0" applyFont="1" applyBorder="1" applyAlignment="1">
      <alignment horizontal="center" vertical="center" wrapText="1"/>
    </xf>
    <xf numFmtId="0" fontId="81" fillId="16" borderId="90" xfId="0" applyFont="1" applyFill="1" applyBorder="1" applyAlignment="1">
      <alignment horizontal="center" vertical="center" wrapText="1"/>
    </xf>
    <xf numFmtId="9" fontId="80" fillId="0" borderId="90" xfId="0" applyNumberFormat="1" applyFont="1" applyBorder="1" applyAlignment="1" applyProtection="1">
      <alignment horizontal="center" vertical="center" wrapText="1"/>
      <protection locked="0"/>
    </xf>
    <xf numFmtId="0" fontId="81" fillId="21" borderId="112" xfId="0" applyFont="1" applyFill="1" applyBorder="1" applyAlignment="1">
      <alignment horizontal="center" vertical="center" wrapText="1"/>
    </xf>
    <xf numFmtId="0" fontId="81" fillId="21" borderId="93" xfId="0" applyFont="1" applyFill="1" applyBorder="1" applyAlignment="1">
      <alignment horizontal="center" vertical="center" wrapText="1"/>
    </xf>
    <xf numFmtId="0" fontId="81" fillId="16" borderId="106" xfId="0" applyFont="1" applyFill="1" applyBorder="1" applyAlignment="1">
      <alignment horizontal="center" vertical="center"/>
    </xf>
    <xf numFmtId="0" fontId="81" fillId="16" borderId="107" xfId="0" applyFont="1" applyFill="1" applyBorder="1" applyAlignment="1">
      <alignment horizontal="center" vertical="center"/>
    </xf>
    <xf numFmtId="0" fontId="81" fillId="16" borderId="108" xfId="0" applyFont="1" applyFill="1" applyBorder="1" applyAlignment="1">
      <alignment horizontal="center" vertical="center"/>
    </xf>
    <xf numFmtId="0" fontId="80" fillId="0" borderId="91" xfId="0" applyFont="1" applyBorder="1" applyAlignment="1" applyProtection="1">
      <alignment horizontal="center" vertical="center" wrapText="1"/>
      <protection locked="0"/>
    </xf>
    <xf numFmtId="0" fontId="80" fillId="0" borderId="99" xfId="0" applyFont="1" applyBorder="1" applyAlignment="1" applyProtection="1">
      <alignment horizontal="center" vertical="center" wrapText="1"/>
      <protection locked="0"/>
    </xf>
    <xf numFmtId="0" fontId="80" fillId="0" borderId="92" xfId="0" applyFont="1" applyBorder="1" applyAlignment="1" applyProtection="1">
      <alignment horizontal="center" vertical="center" wrapText="1"/>
      <protection locked="0"/>
    </xf>
    <xf numFmtId="0" fontId="81" fillId="0" borderId="90" xfId="0" applyFont="1" applyBorder="1" applyAlignment="1" applyProtection="1">
      <alignment horizontal="center" vertical="center"/>
      <protection hidden="1"/>
    </xf>
    <xf numFmtId="9" fontId="80" fillId="0" borderId="90" xfId="0" applyNumberFormat="1" applyFont="1" applyBorder="1" applyAlignment="1" applyProtection="1">
      <alignment horizontal="center" vertical="center" wrapText="1"/>
      <protection hidden="1"/>
    </xf>
    <xf numFmtId="0" fontId="81" fillId="0" borderId="90" xfId="0" applyFont="1" applyBorder="1" applyAlignment="1" applyProtection="1">
      <alignment horizontal="center" vertical="center" wrapText="1"/>
      <protection hidden="1"/>
    </xf>
    <xf numFmtId="0" fontId="81" fillId="16" borderId="90" xfId="0" applyFont="1" applyFill="1" applyBorder="1" applyAlignment="1">
      <alignment horizontal="center" vertical="center" textRotation="90" wrapText="1"/>
    </xf>
    <xf numFmtId="0" fontId="81" fillId="16" borderId="92" xfId="0" applyFont="1" applyFill="1" applyBorder="1" applyAlignment="1">
      <alignment horizontal="center" vertical="center"/>
    </xf>
    <xf numFmtId="0" fontId="80" fillId="0" borderId="90" xfId="0" applyFont="1" applyBorder="1" applyAlignment="1" applyProtection="1">
      <alignment horizontal="center" vertical="center"/>
      <protection locked="0"/>
    </xf>
    <xf numFmtId="0" fontId="81" fillId="29" borderId="106" xfId="0" applyFont="1" applyFill="1" applyBorder="1" applyAlignment="1">
      <alignment horizontal="center" vertical="center"/>
    </xf>
    <xf numFmtId="0" fontId="81" fillId="29" borderId="107" xfId="0" applyFont="1" applyFill="1" applyBorder="1" applyAlignment="1">
      <alignment horizontal="center" vertical="center"/>
    </xf>
    <xf numFmtId="0" fontId="81" fillId="29" borderId="108" xfId="0" applyFont="1" applyFill="1" applyBorder="1" applyAlignment="1">
      <alignment horizontal="center" vertical="center"/>
    </xf>
    <xf numFmtId="0" fontId="80" fillId="0" borderId="90" xfId="0" applyFont="1" applyBorder="1" applyAlignment="1" applyProtection="1">
      <alignment horizontal="center" vertical="center" wrapText="1"/>
      <protection locked="0"/>
    </xf>
    <xf numFmtId="0" fontId="80" fillId="0" borderId="90" xfId="0" applyFont="1" applyBorder="1" applyAlignment="1" applyProtection="1">
      <alignment horizontal="justify" vertical="center" wrapText="1"/>
      <protection locked="0"/>
    </xf>
    <xf numFmtId="0" fontId="81" fillId="16" borderId="106" xfId="0" applyFont="1" applyFill="1" applyBorder="1" applyAlignment="1">
      <alignment horizontal="center" vertical="center" wrapText="1"/>
    </xf>
    <xf numFmtId="0" fontId="81" fillId="16" borderId="107" xfId="0" applyFont="1" applyFill="1" applyBorder="1" applyAlignment="1">
      <alignment horizontal="center" vertical="center" wrapText="1"/>
    </xf>
    <xf numFmtId="0" fontId="81" fillId="16" borderId="108" xfId="0" applyFont="1" applyFill="1" applyBorder="1" applyAlignment="1">
      <alignment horizontal="center" vertical="center" wrapText="1"/>
    </xf>
    <xf numFmtId="0" fontId="81" fillId="16" borderId="90" xfId="0" applyFont="1" applyFill="1" applyBorder="1" applyAlignment="1">
      <alignment horizontal="center" vertical="center"/>
    </xf>
    <xf numFmtId="0" fontId="80" fillId="3" borderId="90" xfId="0" applyFont="1" applyFill="1" applyBorder="1" applyAlignment="1" applyProtection="1">
      <alignment horizontal="center" vertical="center" wrapText="1"/>
      <protection locked="0"/>
    </xf>
    <xf numFmtId="0" fontId="81" fillId="0" borderId="90" xfId="0" applyFont="1" applyBorder="1" applyAlignment="1">
      <alignment horizontal="center" vertical="center"/>
    </xf>
    <xf numFmtId="0" fontId="81" fillId="27" borderId="90" xfId="0" applyFont="1" applyFill="1" applyBorder="1" applyAlignment="1">
      <alignment horizontal="center" vertical="center" textRotation="90"/>
    </xf>
    <xf numFmtId="0" fontId="81" fillId="27" borderId="90" xfId="0" applyFont="1" applyFill="1" applyBorder="1" applyAlignment="1">
      <alignment horizontal="center" vertical="center"/>
    </xf>
    <xf numFmtId="0" fontId="81" fillId="27" borderId="90" xfId="0" applyFont="1" applyFill="1" applyBorder="1" applyAlignment="1">
      <alignment horizontal="center" vertical="center" wrapText="1"/>
    </xf>
    <xf numFmtId="0" fontId="81" fillId="29" borderId="91" xfId="0" applyFont="1" applyFill="1" applyBorder="1" applyAlignment="1">
      <alignment horizontal="center" vertical="center" wrapText="1"/>
    </xf>
    <xf numFmtId="0" fontId="81" fillId="29" borderId="92" xfId="0" applyFont="1" applyFill="1" applyBorder="1" applyAlignment="1">
      <alignment horizontal="center" vertical="center" wrapText="1"/>
    </xf>
    <xf numFmtId="0" fontId="92" fillId="0" borderId="90" xfId="0" applyFont="1" applyBorder="1" applyAlignment="1" applyProtection="1">
      <alignment horizontal="center" vertical="top" wrapText="1"/>
      <protection locked="0"/>
    </xf>
    <xf numFmtId="0" fontId="80" fillId="0" borderId="90" xfId="0" applyFont="1" applyBorder="1" applyAlignment="1" applyProtection="1">
      <alignment horizontal="center" vertical="top" wrapText="1"/>
      <protection locked="0"/>
    </xf>
    <xf numFmtId="0" fontId="80" fillId="0" borderId="90" xfId="0" applyFont="1" applyBorder="1" applyAlignment="1" applyProtection="1">
      <alignment horizontal="left" vertical="center" wrapText="1"/>
      <protection locked="0"/>
    </xf>
    <xf numFmtId="0" fontId="80" fillId="0" borderId="2" xfId="0" applyFont="1" applyBorder="1" applyAlignment="1">
      <alignment horizontal="left" vertical="center" wrapText="1"/>
    </xf>
    <xf numFmtId="0" fontId="80" fillId="0" borderId="21" xfId="0" applyFont="1" applyBorder="1" applyAlignment="1">
      <alignment horizontal="left" vertical="center" wrapText="1"/>
    </xf>
    <xf numFmtId="0" fontId="80" fillId="3" borderId="0" xfId="0" applyFont="1" applyFill="1" applyAlignment="1">
      <alignment horizontal="left" wrapText="1"/>
    </xf>
    <xf numFmtId="0" fontId="79" fillId="0" borderId="0" xfId="0" applyFont="1" applyAlignment="1">
      <alignment horizontal="center" vertical="center"/>
    </xf>
    <xf numFmtId="0" fontId="79" fillId="0" borderId="0" xfId="0" applyFont="1" applyAlignment="1">
      <alignment horizontal="left" vertical="center"/>
    </xf>
    <xf numFmtId="0" fontId="81" fillId="21" borderId="100" xfId="0" applyFont="1" applyFill="1" applyBorder="1" applyAlignment="1">
      <alignment horizontal="left" vertical="center"/>
    </xf>
    <xf numFmtId="0" fontId="81" fillId="21" borderId="101" xfId="0" applyFont="1" applyFill="1" applyBorder="1" applyAlignment="1">
      <alignment horizontal="left" vertical="center"/>
    </xf>
    <xf numFmtId="0" fontId="81" fillId="21" borderId="102" xfId="0" applyFont="1" applyFill="1" applyBorder="1" applyAlignment="1">
      <alignment horizontal="left" vertical="center"/>
    </xf>
    <xf numFmtId="0" fontId="81" fillId="21" borderId="103" xfId="0" applyFont="1" applyFill="1" applyBorder="1" applyAlignment="1">
      <alignment horizontal="left" vertical="center"/>
    </xf>
    <xf numFmtId="0" fontId="81" fillId="21" borderId="104" xfId="0" applyFont="1" applyFill="1" applyBorder="1" applyAlignment="1">
      <alignment horizontal="left" vertical="center"/>
    </xf>
    <xf numFmtId="0" fontId="81" fillId="21" borderId="105" xfId="0" applyFont="1" applyFill="1" applyBorder="1" applyAlignment="1">
      <alignment horizontal="left" vertical="center"/>
    </xf>
    <xf numFmtId="0" fontId="81" fillId="3" borderId="0" xfId="0" applyFont="1" applyFill="1" applyAlignment="1">
      <alignment horizontal="left" vertical="center"/>
    </xf>
    <xf numFmtId="0" fontId="91" fillId="0" borderId="24" xfId="0" applyFont="1" applyBorder="1" applyAlignment="1" applyProtection="1">
      <alignment horizontal="center" vertical="center"/>
      <protection locked="0"/>
    </xf>
    <xf numFmtId="0" fontId="91" fillId="0" borderId="25" xfId="0" applyFont="1" applyBorder="1" applyAlignment="1" applyProtection="1">
      <alignment horizontal="center" vertical="center"/>
      <protection locked="0"/>
    </xf>
    <xf numFmtId="0" fontId="91" fillId="0" borderId="36" xfId="0" applyFont="1" applyBorder="1" applyAlignment="1" applyProtection="1">
      <alignment horizontal="center" vertical="center"/>
      <protection locked="0"/>
    </xf>
    <xf numFmtId="0" fontId="80" fillId="3" borderId="24" xfId="0" applyFont="1" applyFill="1" applyBorder="1" applyAlignment="1" applyProtection="1">
      <alignment horizontal="center" vertical="center" wrapText="1"/>
      <protection locked="0"/>
    </xf>
    <xf numFmtId="0" fontId="80" fillId="3" borderId="25" xfId="0" applyFont="1" applyFill="1" applyBorder="1" applyAlignment="1" applyProtection="1">
      <alignment horizontal="center" vertical="center" wrapText="1"/>
      <protection locked="0"/>
    </xf>
    <xf numFmtId="0" fontId="80" fillId="3" borderId="36" xfId="0" applyFont="1" applyFill="1" applyBorder="1" applyAlignment="1" applyProtection="1">
      <alignment horizontal="center" vertical="center" wrapText="1"/>
      <protection locked="0"/>
    </xf>
    <xf numFmtId="0" fontId="81" fillId="27" borderId="106" xfId="0" applyFont="1" applyFill="1" applyBorder="1" applyAlignment="1">
      <alignment horizontal="center" vertical="center"/>
    </xf>
    <xf numFmtId="0" fontId="81" fillId="27" borderId="107" xfId="0" applyFont="1" applyFill="1" applyBorder="1" applyAlignment="1">
      <alignment horizontal="center" vertical="center"/>
    </xf>
    <xf numFmtId="0" fontId="81" fillId="27" borderId="108" xfId="0" applyFont="1" applyFill="1" applyBorder="1" applyAlignment="1">
      <alignment horizontal="center" vertical="center"/>
    </xf>
    <xf numFmtId="0" fontId="79" fillId="0" borderId="5" xfId="0" applyFont="1" applyBorder="1" applyAlignment="1">
      <alignment horizontal="center" vertical="center"/>
    </xf>
    <xf numFmtId="0" fontId="79" fillId="0" borderId="12" xfId="0" applyFont="1" applyBorder="1" applyAlignment="1">
      <alignment horizontal="center" vertical="center"/>
    </xf>
    <xf numFmtId="0" fontId="79" fillId="0" borderId="6" xfId="0" applyFont="1" applyBorder="1" applyAlignment="1">
      <alignment horizontal="center" vertical="center"/>
    </xf>
    <xf numFmtId="0" fontId="79" fillId="0" borderId="9" xfId="0" applyFont="1" applyBorder="1" applyAlignment="1">
      <alignment horizontal="center" vertical="center"/>
    </xf>
    <xf numFmtId="0" fontId="79" fillId="0" borderId="11" xfId="0" applyFont="1" applyBorder="1" applyAlignment="1">
      <alignment horizontal="center" vertical="center"/>
    </xf>
    <xf numFmtId="0" fontId="79" fillId="0" borderId="10" xfId="0" applyFont="1" applyBorder="1" applyAlignment="1">
      <alignment horizontal="center" vertical="center"/>
    </xf>
    <xf numFmtId="0" fontId="79" fillId="0" borderId="24" xfId="0" applyFont="1" applyBorder="1" applyAlignment="1">
      <alignment horizontal="left" vertical="center"/>
    </xf>
    <xf numFmtId="0" fontId="79" fillId="0" borderId="25" xfId="0" applyFont="1" applyBorder="1" applyAlignment="1">
      <alignment horizontal="left" vertical="center"/>
    </xf>
    <xf numFmtId="0" fontId="79" fillId="0" borderId="36" xfId="0" applyFont="1" applyBorder="1" applyAlignment="1">
      <alignment horizontal="left" vertical="center"/>
    </xf>
    <xf numFmtId="0" fontId="85" fillId="0" borderId="94" xfId="0" applyFont="1" applyBorder="1" applyAlignment="1">
      <alignment horizontal="center" vertical="center"/>
    </xf>
    <xf numFmtId="0" fontId="85" fillId="0" borderId="95" xfId="0" applyFont="1" applyBorder="1" applyAlignment="1">
      <alignment horizontal="center" vertical="center"/>
    </xf>
    <xf numFmtId="0" fontId="85" fillId="0" borderId="113" xfId="0" applyFont="1" applyBorder="1" applyAlignment="1">
      <alignment horizontal="center" vertical="center"/>
    </xf>
    <xf numFmtId="0" fontId="85" fillId="0" borderId="96" xfId="0" applyFont="1" applyBorder="1" applyAlignment="1">
      <alignment horizontal="center" vertical="center"/>
    </xf>
    <xf numFmtId="0" fontId="85" fillId="0" borderId="90" xfId="0" applyFont="1" applyBorder="1" applyAlignment="1">
      <alignment horizontal="center" vertical="center"/>
    </xf>
    <xf numFmtId="0" fontId="85" fillId="0" borderId="115" xfId="0" applyFont="1" applyBorder="1" applyAlignment="1">
      <alignment horizontal="center" vertical="center"/>
    </xf>
    <xf numFmtId="0" fontId="85" fillId="0" borderId="97" xfId="0" applyFont="1" applyBorder="1" applyAlignment="1">
      <alignment horizontal="center" vertical="center"/>
    </xf>
    <xf numFmtId="0" fontId="85" fillId="0" borderId="98" xfId="0" applyFont="1" applyBorder="1" applyAlignment="1">
      <alignment horizontal="center" vertical="center"/>
    </xf>
    <xf numFmtId="0" fontId="85" fillId="0" borderId="114" xfId="0" applyFont="1" applyBorder="1" applyAlignment="1">
      <alignment horizontal="center" vertical="center"/>
    </xf>
    <xf numFmtId="0" fontId="22" fillId="26" borderId="0" xfId="0" applyFont="1" applyFill="1" applyAlignment="1">
      <alignment horizontal="center" vertical="center" wrapText="1"/>
    </xf>
    <xf numFmtId="0" fontId="18" fillId="5" borderId="7" xfId="0" applyFont="1" applyFill="1" applyBorder="1" applyAlignment="1" applyProtection="1">
      <alignment horizontal="center" wrapText="1" readingOrder="1"/>
      <protection hidden="1"/>
    </xf>
    <xf numFmtId="0" fontId="18" fillId="5" borderId="0" xfId="0" applyFont="1" applyFill="1" applyAlignment="1" applyProtection="1">
      <alignment horizontal="center" wrapText="1" readingOrder="1"/>
      <protection hidden="1"/>
    </xf>
    <xf numFmtId="0" fontId="18" fillId="5" borderId="8" xfId="0" applyFont="1" applyFill="1" applyBorder="1" applyAlignment="1" applyProtection="1">
      <alignment horizontal="center" wrapText="1" readingOrder="1"/>
      <protection hidden="1"/>
    </xf>
    <xf numFmtId="0" fontId="18" fillId="5" borderId="9" xfId="0" applyFont="1" applyFill="1" applyBorder="1" applyAlignment="1" applyProtection="1">
      <alignment horizontal="center" wrapText="1" readingOrder="1"/>
      <protection hidden="1"/>
    </xf>
    <xf numFmtId="0" fontId="18" fillId="5" borderId="11" xfId="0" applyFont="1" applyFill="1" applyBorder="1" applyAlignment="1" applyProtection="1">
      <alignment horizontal="center" wrapText="1" readingOrder="1"/>
      <protection hidden="1"/>
    </xf>
    <xf numFmtId="0" fontId="18" fillId="5" borderId="10" xfId="0" applyFont="1" applyFill="1" applyBorder="1" applyAlignment="1" applyProtection="1">
      <alignment horizontal="center" wrapText="1" readingOrder="1"/>
      <protection hidden="1"/>
    </xf>
    <xf numFmtId="0" fontId="18" fillId="5" borderId="5" xfId="0" applyFont="1" applyFill="1" applyBorder="1" applyAlignment="1" applyProtection="1">
      <alignment horizontal="center" wrapText="1" readingOrder="1"/>
      <protection hidden="1"/>
    </xf>
    <xf numFmtId="0" fontId="18" fillId="5" borderId="12" xfId="0" applyFont="1" applyFill="1" applyBorder="1" applyAlignment="1" applyProtection="1">
      <alignment horizontal="center" wrapText="1" readingOrder="1"/>
      <protection hidden="1"/>
    </xf>
    <xf numFmtId="0" fontId="18" fillId="5" borderId="6" xfId="0" applyFont="1" applyFill="1" applyBorder="1" applyAlignment="1" applyProtection="1">
      <alignment horizontal="center" wrapText="1" readingOrder="1"/>
      <protection hidden="1"/>
    </xf>
    <xf numFmtId="0" fontId="18" fillId="13" borderId="7" xfId="0" applyFont="1" applyFill="1" applyBorder="1" applyAlignment="1" applyProtection="1">
      <alignment horizontal="center" wrapText="1" readingOrder="1"/>
      <protection hidden="1"/>
    </xf>
    <xf numFmtId="0" fontId="18" fillId="13" borderId="0" xfId="0" applyFont="1" applyFill="1" applyAlignment="1" applyProtection="1">
      <alignment horizontal="center" wrapText="1" readingOrder="1"/>
      <protection hidden="1"/>
    </xf>
    <xf numFmtId="0" fontId="18" fillId="13" borderId="8" xfId="0" applyFont="1" applyFill="1" applyBorder="1" applyAlignment="1" applyProtection="1">
      <alignment horizontal="center" wrapText="1" readingOrder="1"/>
      <protection hidden="1"/>
    </xf>
    <xf numFmtId="0" fontId="18" fillId="13" borderId="9" xfId="0" applyFont="1" applyFill="1" applyBorder="1" applyAlignment="1" applyProtection="1">
      <alignment horizontal="center" wrapText="1" readingOrder="1"/>
      <protection hidden="1"/>
    </xf>
    <xf numFmtId="0" fontId="18" fillId="13" borderId="11" xfId="0" applyFont="1" applyFill="1" applyBorder="1" applyAlignment="1" applyProtection="1">
      <alignment horizontal="center" wrapText="1" readingOrder="1"/>
      <protection hidden="1"/>
    </xf>
    <xf numFmtId="0" fontId="18" fillId="13" borderId="10" xfId="0" applyFont="1" applyFill="1" applyBorder="1" applyAlignment="1" applyProtection="1">
      <alignment horizontal="center" wrapText="1" readingOrder="1"/>
      <protection hidden="1"/>
    </xf>
    <xf numFmtId="0" fontId="18" fillId="13" borderId="5" xfId="0" applyFont="1" applyFill="1" applyBorder="1" applyAlignment="1" applyProtection="1">
      <alignment horizontal="center" wrapText="1" readingOrder="1"/>
      <protection hidden="1"/>
    </xf>
    <xf numFmtId="0" fontId="18" fillId="13" borderId="12" xfId="0" applyFont="1" applyFill="1" applyBorder="1" applyAlignment="1" applyProtection="1">
      <alignment horizontal="center" wrapText="1" readingOrder="1"/>
      <protection hidden="1"/>
    </xf>
    <xf numFmtId="0" fontId="18" fillId="13" borderId="6" xfId="0" applyFont="1" applyFill="1" applyBorder="1" applyAlignment="1" applyProtection="1">
      <alignment horizontal="center" wrapText="1" readingOrder="1"/>
      <protection hidden="1"/>
    </xf>
    <xf numFmtId="0" fontId="18" fillId="12" borderId="7" xfId="0" applyFont="1" applyFill="1" applyBorder="1" applyAlignment="1" applyProtection="1">
      <alignment horizontal="center" wrapText="1" readingOrder="1"/>
      <protection hidden="1"/>
    </xf>
    <xf numFmtId="0" fontId="18" fillId="12" borderId="0" xfId="0" applyFont="1" applyFill="1" applyAlignment="1" applyProtection="1">
      <alignment horizontal="center" wrapText="1" readingOrder="1"/>
      <protection hidden="1"/>
    </xf>
    <xf numFmtId="0" fontId="18" fillId="12" borderId="8" xfId="0" applyFont="1" applyFill="1" applyBorder="1" applyAlignment="1" applyProtection="1">
      <alignment horizontal="center" wrapText="1" readingOrder="1"/>
      <protection hidden="1"/>
    </xf>
    <xf numFmtId="0" fontId="18" fillId="12" borderId="9" xfId="0" applyFont="1" applyFill="1" applyBorder="1" applyAlignment="1" applyProtection="1">
      <alignment horizontal="center" wrapText="1" readingOrder="1"/>
      <protection hidden="1"/>
    </xf>
    <xf numFmtId="0" fontId="18" fillId="12" borderId="11" xfId="0" applyFont="1" applyFill="1" applyBorder="1" applyAlignment="1" applyProtection="1">
      <alignment horizontal="center" wrapText="1" readingOrder="1"/>
      <protection hidden="1"/>
    </xf>
    <xf numFmtId="0" fontId="18" fillId="12" borderId="10" xfId="0" applyFont="1" applyFill="1" applyBorder="1" applyAlignment="1" applyProtection="1">
      <alignment horizontal="center" wrapText="1" readingOrder="1"/>
      <protection hidden="1"/>
    </xf>
    <xf numFmtId="0" fontId="18" fillId="12" borderId="5" xfId="0" applyFont="1" applyFill="1" applyBorder="1" applyAlignment="1" applyProtection="1">
      <alignment horizontal="center" wrapText="1" readingOrder="1"/>
      <protection hidden="1"/>
    </xf>
    <xf numFmtId="0" fontId="18" fillId="12" borderId="12" xfId="0" applyFont="1" applyFill="1" applyBorder="1" applyAlignment="1" applyProtection="1">
      <alignment horizontal="center" wrapText="1" readingOrder="1"/>
      <protection hidden="1"/>
    </xf>
    <xf numFmtId="0" fontId="18" fillId="12" borderId="6" xfId="0" applyFont="1" applyFill="1" applyBorder="1" applyAlignment="1" applyProtection="1">
      <alignment horizontal="center" wrapText="1" readingOrder="1"/>
      <protection hidden="1"/>
    </xf>
    <xf numFmtId="0" fontId="18" fillId="11" borderId="7" xfId="0" applyFont="1" applyFill="1" applyBorder="1" applyAlignment="1" applyProtection="1">
      <alignment horizontal="center" vertical="center" wrapText="1" readingOrder="1"/>
      <protection hidden="1"/>
    </xf>
    <xf numFmtId="0" fontId="18" fillId="11" borderId="0" xfId="0" applyFont="1" applyFill="1" applyAlignment="1" applyProtection="1">
      <alignment horizontal="center" vertical="center" wrapText="1" readingOrder="1"/>
      <protection hidden="1"/>
    </xf>
    <xf numFmtId="0" fontId="18" fillId="11" borderId="8" xfId="0" applyFont="1" applyFill="1" applyBorder="1" applyAlignment="1" applyProtection="1">
      <alignment horizontal="center" vertical="center" wrapText="1" readingOrder="1"/>
      <protection hidden="1"/>
    </xf>
    <xf numFmtId="0" fontId="18" fillId="11" borderId="9" xfId="0" applyFont="1" applyFill="1" applyBorder="1" applyAlignment="1" applyProtection="1">
      <alignment horizontal="center" vertical="center" wrapText="1" readingOrder="1"/>
      <protection hidden="1"/>
    </xf>
    <xf numFmtId="0" fontId="18" fillId="11" borderId="11" xfId="0" applyFont="1" applyFill="1" applyBorder="1" applyAlignment="1" applyProtection="1">
      <alignment horizontal="center" vertical="center" wrapText="1" readingOrder="1"/>
      <protection hidden="1"/>
    </xf>
    <xf numFmtId="0" fontId="18" fillId="11" borderId="10" xfId="0" applyFont="1" applyFill="1" applyBorder="1" applyAlignment="1" applyProtection="1">
      <alignment horizontal="center" vertical="center" wrapText="1" readingOrder="1"/>
      <protection hidden="1"/>
    </xf>
    <xf numFmtId="0" fontId="18" fillId="11" borderId="5" xfId="0" applyFont="1" applyFill="1" applyBorder="1" applyAlignment="1" applyProtection="1">
      <alignment horizontal="center" vertical="center" wrapText="1" readingOrder="1"/>
      <protection hidden="1"/>
    </xf>
    <xf numFmtId="0" fontId="18" fillId="11" borderId="12" xfId="0" applyFont="1" applyFill="1" applyBorder="1" applyAlignment="1" applyProtection="1">
      <alignment horizontal="center" vertical="center" wrapText="1" readingOrder="1"/>
      <protection hidden="1"/>
    </xf>
    <xf numFmtId="0" fontId="18" fillId="11" borderId="6" xfId="0" applyFont="1" applyFill="1" applyBorder="1" applyAlignment="1" applyProtection="1">
      <alignment horizontal="center" vertical="center" wrapText="1" readingOrder="1"/>
      <protection hidden="1"/>
    </xf>
    <xf numFmtId="0" fontId="16" fillId="10" borderId="0" xfId="0" applyFont="1" applyFill="1" applyAlignment="1">
      <alignment horizontal="center" vertical="center" wrapText="1" readingOrder="1"/>
    </xf>
    <xf numFmtId="0" fontId="15" fillId="0" borderId="5" xfId="0" applyFont="1" applyBorder="1" applyAlignment="1">
      <alignment horizontal="center" vertical="center" wrapText="1"/>
    </xf>
    <xf numFmtId="0" fontId="15" fillId="0" borderId="12"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0" xfId="0" applyFont="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5" fillId="0" borderId="11" xfId="0" applyFont="1" applyBorder="1" applyAlignment="1">
      <alignment horizontal="center" vertical="center"/>
    </xf>
    <xf numFmtId="0" fontId="15" fillId="0" borderId="10" xfId="0" applyFont="1" applyBorder="1" applyAlignment="1">
      <alignment horizontal="center" vertical="center"/>
    </xf>
    <xf numFmtId="0" fontId="15" fillId="0" borderId="12" xfId="0" applyFont="1" applyBorder="1" applyAlignment="1">
      <alignment horizontal="center" vertical="center" wrapText="1"/>
    </xf>
    <xf numFmtId="0" fontId="16" fillId="10" borderId="0" xfId="0" applyFont="1" applyFill="1" applyAlignment="1">
      <alignment horizontal="center" vertical="center" textRotation="90" wrapText="1" readingOrder="1"/>
    </xf>
    <xf numFmtId="0" fontId="16" fillId="10" borderId="8" xfId="0" applyFont="1" applyFill="1" applyBorder="1" applyAlignment="1">
      <alignment horizontal="center" vertical="center" textRotation="90" wrapText="1" readingOrder="1"/>
    </xf>
    <xf numFmtId="0" fontId="19" fillId="12" borderId="13" xfId="0" applyFont="1" applyFill="1" applyBorder="1" applyAlignment="1">
      <alignment horizontal="center" vertical="center" wrapText="1" readingOrder="1"/>
    </xf>
    <xf numFmtId="0" fontId="19" fillId="12" borderId="14" xfId="0" applyFont="1" applyFill="1" applyBorder="1" applyAlignment="1">
      <alignment horizontal="center" vertical="center" wrapText="1" readingOrder="1"/>
    </xf>
    <xf numFmtId="0" fontId="19" fillId="12" borderId="15" xfId="0" applyFont="1" applyFill="1" applyBorder="1" applyAlignment="1">
      <alignment horizontal="center" vertical="center" wrapText="1" readingOrder="1"/>
    </xf>
    <xf numFmtId="0" fontId="19" fillId="12" borderId="16" xfId="0" applyFont="1" applyFill="1" applyBorder="1" applyAlignment="1">
      <alignment horizontal="center" vertical="center" wrapText="1" readingOrder="1"/>
    </xf>
    <xf numFmtId="0" fontId="19" fillId="12" borderId="0" xfId="0" applyFont="1" applyFill="1" applyAlignment="1">
      <alignment horizontal="center" vertical="center" wrapText="1" readingOrder="1"/>
    </xf>
    <xf numFmtId="0" fontId="19" fillId="12" borderId="17" xfId="0" applyFont="1" applyFill="1" applyBorder="1" applyAlignment="1">
      <alignment horizontal="center" vertical="center" wrapText="1" readingOrder="1"/>
    </xf>
    <xf numFmtId="0" fontId="19" fillId="12" borderId="18" xfId="0" applyFont="1" applyFill="1" applyBorder="1" applyAlignment="1">
      <alignment horizontal="center" vertical="center" wrapText="1" readingOrder="1"/>
    </xf>
    <xf numFmtId="0" fontId="19" fillId="12" borderId="19" xfId="0" applyFont="1" applyFill="1" applyBorder="1" applyAlignment="1">
      <alignment horizontal="center" vertical="center" wrapText="1" readingOrder="1"/>
    </xf>
    <xf numFmtId="0" fontId="19" fillId="12" borderId="20" xfId="0" applyFont="1" applyFill="1" applyBorder="1" applyAlignment="1">
      <alignment horizontal="center" vertical="center" wrapText="1" readingOrder="1"/>
    </xf>
    <xf numFmtId="0" fontId="19" fillId="11" borderId="13" xfId="0" applyFont="1" applyFill="1" applyBorder="1" applyAlignment="1">
      <alignment horizontal="center" vertical="center" wrapText="1" readingOrder="1"/>
    </xf>
    <xf numFmtId="0" fontId="19" fillId="11" borderId="14" xfId="0" applyFont="1" applyFill="1" applyBorder="1" applyAlignment="1">
      <alignment horizontal="center" vertical="center" wrapText="1" readingOrder="1"/>
    </xf>
    <xf numFmtId="0" fontId="19" fillId="11" borderId="15" xfId="0" applyFont="1" applyFill="1" applyBorder="1" applyAlignment="1">
      <alignment horizontal="center" vertical="center" wrapText="1" readingOrder="1"/>
    </xf>
    <xf numFmtId="0" fontId="19" fillId="11" borderId="16" xfId="0" applyFont="1" applyFill="1" applyBorder="1" applyAlignment="1">
      <alignment horizontal="center" vertical="center" wrapText="1" readingOrder="1"/>
    </xf>
    <xf numFmtId="0" fontId="19" fillId="11" borderId="0" xfId="0" applyFont="1" applyFill="1" applyAlignment="1">
      <alignment horizontal="center" vertical="center" wrapText="1" readingOrder="1"/>
    </xf>
    <xf numFmtId="0" fontId="19" fillId="11" borderId="17" xfId="0" applyFont="1" applyFill="1" applyBorder="1" applyAlignment="1">
      <alignment horizontal="center" vertical="center" wrapText="1" readingOrder="1"/>
    </xf>
    <xf numFmtId="0" fontId="19" fillId="11" borderId="18" xfId="0" applyFont="1" applyFill="1" applyBorder="1" applyAlignment="1">
      <alignment horizontal="center" vertical="center" wrapText="1" readingOrder="1"/>
    </xf>
    <xf numFmtId="0" fontId="19" fillId="11" borderId="19" xfId="0" applyFont="1" applyFill="1" applyBorder="1" applyAlignment="1">
      <alignment horizontal="center" vertical="center" wrapText="1" readingOrder="1"/>
    </xf>
    <xf numFmtId="0" fontId="19" fillId="11" borderId="20" xfId="0" applyFont="1" applyFill="1" applyBorder="1" applyAlignment="1">
      <alignment horizontal="center" vertical="center" wrapText="1" readingOrder="1"/>
    </xf>
    <xf numFmtId="0" fontId="19" fillId="13" borderId="13" xfId="0" applyFont="1" applyFill="1" applyBorder="1" applyAlignment="1">
      <alignment horizontal="center" vertical="center" wrapText="1" readingOrder="1"/>
    </xf>
    <xf numFmtId="0" fontId="19" fillId="13" borderId="14" xfId="0" applyFont="1" applyFill="1" applyBorder="1" applyAlignment="1">
      <alignment horizontal="center" vertical="center" wrapText="1" readingOrder="1"/>
    </xf>
    <xf numFmtId="0" fontId="19" fillId="13" borderId="15" xfId="0" applyFont="1" applyFill="1" applyBorder="1" applyAlignment="1">
      <alignment horizontal="center" vertical="center" wrapText="1" readingOrder="1"/>
    </xf>
    <xf numFmtId="0" fontId="19" fillId="13" borderId="16" xfId="0" applyFont="1" applyFill="1" applyBorder="1" applyAlignment="1">
      <alignment horizontal="center" vertical="center" wrapText="1" readingOrder="1"/>
    </xf>
    <xf numFmtId="0" fontId="19" fillId="13" borderId="0" xfId="0" applyFont="1" applyFill="1" applyAlignment="1">
      <alignment horizontal="center" vertical="center" wrapText="1" readingOrder="1"/>
    </xf>
    <xf numFmtId="0" fontId="19" fillId="13" borderId="17" xfId="0" applyFont="1" applyFill="1" applyBorder="1" applyAlignment="1">
      <alignment horizontal="center" vertical="center" wrapText="1" readingOrder="1"/>
    </xf>
    <xf numFmtId="0" fontId="19" fillId="13" borderId="18" xfId="0" applyFont="1" applyFill="1" applyBorder="1" applyAlignment="1">
      <alignment horizontal="center" vertical="center" wrapText="1" readingOrder="1"/>
    </xf>
    <xf numFmtId="0" fontId="19" fillId="13" borderId="19" xfId="0" applyFont="1" applyFill="1" applyBorder="1" applyAlignment="1">
      <alignment horizontal="center" vertical="center" wrapText="1" readingOrder="1"/>
    </xf>
    <xf numFmtId="0" fontId="19" fillId="13" borderId="20" xfId="0" applyFont="1" applyFill="1" applyBorder="1" applyAlignment="1">
      <alignment horizontal="center" vertical="center" wrapText="1" readingOrder="1"/>
    </xf>
    <xf numFmtId="0" fontId="19" fillId="5" borderId="13" xfId="0" applyFont="1" applyFill="1" applyBorder="1" applyAlignment="1">
      <alignment horizontal="center" vertical="center" wrapText="1" readingOrder="1"/>
    </xf>
    <xf numFmtId="0" fontId="19" fillId="5" borderId="14" xfId="0" applyFont="1" applyFill="1" applyBorder="1" applyAlignment="1">
      <alignment horizontal="center" vertical="center" wrapText="1" readingOrder="1"/>
    </xf>
    <xf numFmtId="0" fontId="19" fillId="5" borderId="15" xfId="0" applyFont="1" applyFill="1" applyBorder="1" applyAlignment="1">
      <alignment horizontal="center" vertical="center" wrapText="1" readingOrder="1"/>
    </xf>
    <xf numFmtId="0" fontId="19" fillId="5" borderId="16" xfId="0" applyFont="1" applyFill="1" applyBorder="1" applyAlignment="1">
      <alignment horizontal="center" vertical="center" wrapText="1" readingOrder="1"/>
    </xf>
    <xf numFmtId="0" fontId="19" fillId="5" borderId="0" xfId="0" applyFont="1" applyFill="1" applyAlignment="1">
      <alignment horizontal="center" vertical="center" wrapText="1" readingOrder="1"/>
    </xf>
    <xf numFmtId="0" fontId="19" fillId="5" borderId="17" xfId="0" applyFont="1" applyFill="1" applyBorder="1" applyAlignment="1">
      <alignment horizontal="center" vertical="center" wrapText="1" readingOrder="1"/>
    </xf>
    <xf numFmtId="0" fontId="19" fillId="5" borderId="18" xfId="0" applyFont="1" applyFill="1" applyBorder="1" applyAlignment="1">
      <alignment horizontal="center" vertical="center" wrapText="1" readingOrder="1"/>
    </xf>
    <xf numFmtId="0" fontId="19" fillId="5" borderId="19" xfId="0" applyFont="1" applyFill="1" applyBorder="1" applyAlignment="1">
      <alignment horizontal="center" vertical="center" wrapText="1" readingOrder="1"/>
    </xf>
    <xf numFmtId="0" fontId="19" fillId="5" borderId="20" xfId="0" applyFont="1" applyFill="1" applyBorder="1" applyAlignment="1">
      <alignment horizontal="center" vertical="center" wrapText="1" readingOrder="1"/>
    </xf>
    <xf numFmtId="0" fontId="38" fillId="0" borderId="5" xfId="0" applyFont="1" applyBorder="1" applyAlignment="1">
      <alignment horizontal="center" vertical="center" wrapText="1"/>
    </xf>
    <xf numFmtId="0" fontId="38" fillId="0" borderId="12" xfId="0" applyFont="1" applyBorder="1" applyAlignment="1">
      <alignment horizontal="center" vertical="center"/>
    </xf>
    <xf numFmtId="0" fontId="38" fillId="0" borderId="6" xfId="0" applyFont="1" applyBorder="1" applyAlignment="1">
      <alignment horizontal="center" vertical="center"/>
    </xf>
    <xf numFmtId="0" fontId="38" fillId="0" borderId="7" xfId="0" applyFont="1" applyBorder="1" applyAlignment="1">
      <alignment horizontal="center" vertical="center"/>
    </xf>
    <xf numFmtId="0" fontId="38" fillId="0" borderId="0" xfId="0" applyFont="1" applyAlignment="1">
      <alignment horizontal="center" vertical="center"/>
    </xf>
    <xf numFmtId="0" fontId="38" fillId="0" borderId="8" xfId="0" applyFont="1" applyBorder="1" applyAlignment="1">
      <alignment horizontal="center" vertical="center"/>
    </xf>
    <xf numFmtId="0" fontId="38" fillId="0" borderId="9" xfId="0" applyFont="1" applyBorder="1" applyAlignment="1">
      <alignment horizontal="center" vertical="center"/>
    </xf>
    <xf numFmtId="0" fontId="38" fillId="0" borderId="11" xfId="0" applyFont="1" applyBorder="1" applyAlignment="1">
      <alignment horizontal="center" vertical="center"/>
    </xf>
    <xf numFmtId="0" fontId="38" fillId="0" borderId="10" xfId="0" applyFont="1" applyBorder="1" applyAlignment="1">
      <alignment horizontal="center" vertical="center"/>
    </xf>
    <xf numFmtId="0" fontId="38" fillId="0" borderId="12" xfId="0" applyFont="1" applyBorder="1" applyAlignment="1">
      <alignment horizontal="center" vertical="center" wrapText="1"/>
    </xf>
    <xf numFmtId="0" fontId="37" fillId="11" borderId="13" xfId="0" applyFont="1" applyFill="1" applyBorder="1" applyAlignment="1">
      <alignment horizontal="center" vertical="center" wrapText="1" readingOrder="1"/>
    </xf>
    <xf numFmtId="0" fontId="37" fillId="11" borderId="14" xfId="0" applyFont="1" applyFill="1" applyBorder="1" applyAlignment="1">
      <alignment horizontal="center" vertical="center" wrapText="1" readingOrder="1"/>
    </xf>
    <xf numFmtId="0" fontId="37" fillId="11" borderId="15" xfId="0" applyFont="1" applyFill="1" applyBorder="1" applyAlignment="1">
      <alignment horizontal="center" vertical="center" wrapText="1" readingOrder="1"/>
    </xf>
    <xf numFmtId="0" fontId="37" fillId="11" borderId="16" xfId="0" applyFont="1" applyFill="1" applyBorder="1" applyAlignment="1">
      <alignment horizontal="center" vertical="center" wrapText="1" readingOrder="1"/>
    </xf>
    <xf numFmtId="0" fontId="37" fillId="11" borderId="0" xfId="0" applyFont="1" applyFill="1" applyAlignment="1">
      <alignment horizontal="center" vertical="center" wrapText="1" readingOrder="1"/>
    </xf>
    <xf numFmtId="0" fontId="37" fillId="11" borderId="17" xfId="0" applyFont="1" applyFill="1" applyBorder="1" applyAlignment="1">
      <alignment horizontal="center" vertical="center" wrapText="1" readingOrder="1"/>
    </xf>
    <xf numFmtId="0" fontId="37" fillId="11" borderId="18" xfId="0" applyFont="1" applyFill="1" applyBorder="1" applyAlignment="1">
      <alignment horizontal="center" vertical="center" wrapText="1" readingOrder="1"/>
    </xf>
    <xf numFmtId="0" fontId="37" fillId="11" borderId="19" xfId="0" applyFont="1" applyFill="1" applyBorder="1" applyAlignment="1">
      <alignment horizontal="center" vertical="center" wrapText="1" readingOrder="1"/>
    </xf>
    <xf numFmtId="0" fontId="37" fillId="11" borderId="20" xfId="0" applyFont="1" applyFill="1" applyBorder="1" applyAlignment="1">
      <alignment horizontal="center" vertical="center" wrapText="1" readingOrder="1"/>
    </xf>
    <xf numFmtId="0" fontId="38" fillId="0" borderId="7" xfId="0" applyFont="1" applyBorder="1" applyAlignment="1">
      <alignment horizontal="center" vertical="center" wrapText="1"/>
    </xf>
    <xf numFmtId="0" fontId="37" fillId="12" borderId="13" xfId="0" applyFont="1" applyFill="1" applyBorder="1" applyAlignment="1">
      <alignment horizontal="center" vertical="center" wrapText="1" readingOrder="1"/>
    </xf>
    <xf numFmtId="0" fontId="37" fillId="12" borderId="14" xfId="0" applyFont="1" applyFill="1" applyBorder="1" applyAlignment="1">
      <alignment horizontal="center" vertical="center" wrapText="1" readingOrder="1"/>
    </xf>
    <xf numFmtId="0" fontId="37" fillId="12" borderId="15" xfId="0" applyFont="1" applyFill="1" applyBorder="1" applyAlignment="1">
      <alignment horizontal="center" vertical="center" wrapText="1" readingOrder="1"/>
    </xf>
    <xf numFmtId="0" fontId="37" fillId="12" borderId="16" xfId="0" applyFont="1" applyFill="1" applyBorder="1" applyAlignment="1">
      <alignment horizontal="center" vertical="center" wrapText="1" readingOrder="1"/>
    </xf>
    <xf numFmtId="0" fontId="37" fillId="12" borderId="0" xfId="0" applyFont="1" applyFill="1" applyAlignment="1">
      <alignment horizontal="center" vertical="center" wrapText="1" readingOrder="1"/>
    </xf>
    <xf numFmtId="0" fontId="37" fillId="12" borderId="17" xfId="0" applyFont="1" applyFill="1" applyBorder="1" applyAlignment="1">
      <alignment horizontal="center" vertical="center" wrapText="1" readingOrder="1"/>
    </xf>
    <xf numFmtId="0" fontId="37" fillId="12" borderId="18" xfId="0" applyFont="1" applyFill="1" applyBorder="1" applyAlignment="1">
      <alignment horizontal="center" vertical="center" wrapText="1" readingOrder="1"/>
    </xf>
    <xf numFmtId="0" fontId="37" fillId="12" borderId="19" xfId="0" applyFont="1" applyFill="1" applyBorder="1" applyAlignment="1">
      <alignment horizontal="center" vertical="center" wrapText="1" readingOrder="1"/>
    </xf>
    <xf numFmtId="0" fontId="37" fillId="12" borderId="20" xfId="0" applyFont="1" applyFill="1" applyBorder="1" applyAlignment="1">
      <alignment horizontal="center" vertical="center" wrapText="1" readingOrder="1"/>
    </xf>
    <xf numFmtId="0" fontId="90" fillId="26" borderId="0" xfId="0" applyFont="1" applyFill="1" applyAlignment="1">
      <alignment horizontal="center" vertical="center" wrapText="1"/>
    </xf>
    <xf numFmtId="0" fontId="21" fillId="26" borderId="0" xfId="0" applyFont="1" applyFill="1" applyAlignment="1">
      <alignment horizontal="center" vertical="center" wrapText="1"/>
    </xf>
    <xf numFmtId="0" fontId="37" fillId="5" borderId="13" xfId="0" applyFont="1" applyFill="1" applyBorder="1" applyAlignment="1">
      <alignment horizontal="center" vertical="center" wrapText="1" readingOrder="1"/>
    </xf>
    <xf numFmtId="0" fontId="37" fillId="5" borderId="14" xfId="0" applyFont="1" applyFill="1" applyBorder="1" applyAlignment="1">
      <alignment horizontal="center" vertical="center" wrapText="1" readingOrder="1"/>
    </xf>
    <xf numFmtId="0" fontId="37" fillId="5" borderId="15" xfId="0" applyFont="1" applyFill="1" applyBorder="1" applyAlignment="1">
      <alignment horizontal="center" vertical="center" wrapText="1" readingOrder="1"/>
    </xf>
    <xf numFmtId="0" fontId="37" fillId="5" borderId="16" xfId="0" applyFont="1" applyFill="1" applyBorder="1" applyAlignment="1">
      <alignment horizontal="center" vertical="center" wrapText="1" readingOrder="1"/>
    </xf>
    <xf numFmtId="0" fontId="37" fillId="5" borderId="0" xfId="0" applyFont="1" applyFill="1" applyAlignment="1">
      <alignment horizontal="center" vertical="center" wrapText="1" readingOrder="1"/>
    </xf>
    <xf numFmtId="0" fontId="37" fillId="5" borderId="17" xfId="0" applyFont="1" applyFill="1" applyBorder="1" applyAlignment="1">
      <alignment horizontal="center" vertical="center" wrapText="1" readingOrder="1"/>
    </xf>
    <xf numFmtId="0" fontId="37" fillId="5" borderId="18" xfId="0" applyFont="1" applyFill="1" applyBorder="1" applyAlignment="1">
      <alignment horizontal="center" vertical="center" wrapText="1" readingOrder="1"/>
    </xf>
    <xf numFmtId="0" fontId="37" fillId="5" borderId="19" xfId="0" applyFont="1" applyFill="1" applyBorder="1" applyAlignment="1">
      <alignment horizontal="center" vertical="center" wrapText="1" readingOrder="1"/>
    </xf>
    <xf numFmtId="0" fontId="37" fillId="5" borderId="20" xfId="0" applyFont="1" applyFill="1" applyBorder="1" applyAlignment="1">
      <alignment horizontal="center" vertical="center" wrapText="1" readingOrder="1"/>
    </xf>
    <xf numFmtId="0" fontId="37" fillId="13" borderId="13" xfId="0" applyFont="1" applyFill="1" applyBorder="1" applyAlignment="1">
      <alignment horizontal="center" vertical="center" wrapText="1" readingOrder="1"/>
    </xf>
    <xf numFmtId="0" fontId="37" fillId="13" borderId="14" xfId="0" applyFont="1" applyFill="1" applyBorder="1" applyAlignment="1">
      <alignment horizontal="center" vertical="center" wrapText="1" readingOrder="1"/>
    </xf>
    <xf numFmtId="0" fontId="37" fillId="13" borderId="15" xfId="0" applyFont="1" applyFill="1" applyBorder="1" applyAlignment="1">
      <alignment horizontal="center" vertical="center" wrapText="1" readingOrder="1"/>
    </xf>
    <xf numFmtId="0" fontId="37" fillId="13" borderId="16" xfId="0" applyFont="1" applyFill="1" applyBorder="1" applyAlignment="1">
      <alignment horizontal="center" vertical="center" wrapText="1" readingOrder="1"/>
    </xf>
    <xf numFmtId="0" fontId="37" fillId="13" borderId="0" xfId="0" applyFont="1" applyFill="1" applyAlignment="1">
      <alignment horizontal="center" vertical="center" wrapText="1" readingOrder="1"/>
    </xf>
    <xf numFmtId="0" fontId="37" fillId="13" borderId="17" xfId="0" applyFont="1" applyFill="1" applyBorder="1" applyAlignment="1">
      <alignment horizontal="center" vertical="center" wrapText="1" readingOrder="1"/>
    </xf>
    <xf numFmtId="0" fontId="37" fillId="13" borderId="18" xfId="0" applyFont="1" applyFill="1" applyBorder="1" applyAlignment="1">
      <alignment horizontal="center" vertical="center" wrapText="1" readingOrder="1"/>
    </xf>
    <xf numFmtId="0" fontId="37" fillId="13" borderId="19" xfId="0" applyFont="1" applyFill="1" applyBorder="1" applyAlignment="1">
      <alignment horizontal="center" vertical="center" wrapText="1" readingOrder="1"/>
    </xf>
    <xf numFmtId="0" fontId="37" fillId="13" borderId="20" xfId="0" applyFont="1" applyFill="1" applyBorder="1" applyAlignment="1">
      <alignment horizontal="center" vertical="center" wrapText="1" readingOrder="1"/>
    </xf>
    <xf numFmtId="0" fontId="71" fillId="0" borderId="22" xfId="0" applyFont="1" applyBorder="1" applyAlignment="1">
      <alignment horizontal="left" vertical="center" wrapText="1"/>
    </xf>
    <xf numFmtId="0" fontId="72" fillId="16" borderId="24" xfId="0" applyFont="1" applyFill="1" applyBorder="1" applyAlignment="1">
      <alignment horizontal="center" vertical="center" wrapText="1"/>
    </xf>
    <xf numFmtId="0" fontId="72" fillId="16" borderId="25" xfId="0" applyFont="1" applyFill="1" applyBorder="1" applyAlignment="1">
      <alignment horizontal="center" vertical="center" wrapText="1"/>
    </xf>
    <xf numFmtId="0" fontId="72" fillId="16" borderId="36" xfId="0" applyFont="1" applyFill="1" applyBorder="1" applyAlignment="1">
      <alignment horizontal="center" vertical="center" wrapText="1"/>
    </xf>
    <xf numFmtId="0" fontId="73" fillId="16" borderId="73" xfId="0" applyFont="1" applyFill="1" applyBorder="1" applyAlignment="1">
      <alignment horizontal="center" vertical="center" wrapText="1"/>
    </xf>
    <xf numFmtId="0" fontId="73" fillId="16" borderId="28" xfId="0" applyFont="1" applyFill="1" applyBorder="1" applyAlignment="1">
      <alignment horizontal="center" vertical="center" wrapText="1"/>
    </xf>
    <xf numFmtId="0" fontId="73" fillId="16" borderId="74" xfId="0" applyFont="1" applyFill="1" applyBorder="1" applyAlignment="1">
      <alignment horizontal="center" vertical="center" wrapText="1"/>
    </xf>
    <xf numFmtId="0" fontId="73" fillId="16" borderId="29" xfId="0" applyFont="1" applyFill="1" applyBorder="1" applyAlignment="1">
      <alignment horizontal="center" vertical="center" wrapText="1"/>
    </xf>
    <xf numFmtId="0" fontId="73" fillId="16" borderId="75" xfId="0" applyFont="1" applyFill="1" applyBorder="1" applyAlignment="1">
      <alignment horizontal="center" vertical="center" wrapText="1"/>
    </xf>
    <xf numFmtId="0" fontId="71" fillId="0" borderId="74" xfId="0" applyFont="1" applyBorder="1" applyAlignment="1">
      <alignment horizontal="left" vertical="center" wrapText="1"/>
    </xf>
    <xf numFmtId="0" fontId="74" fillId="21" borderId="34" xfId="0" applyFont="1" applyFill="1" applyBorder="1" applyAlignment="1">
      <alignment horizontal="center" vertical="center" wrapText="1"/>
    </xf>
    <xf numFmtId="0" fontId="74" fillId="21" borderId="35" xfId="0" applyFont="1" applyFill="1" applyBorder="1" applyAlignment="1">
      <alignment horizontal="center" vertical="center" wrapText="1"/>
    </xf>
    <xf numFmtId="0" fontId="71" fillId="0" borderId="0" xfId="0" applyFont="1" applyAlignment="1">
      <alignment horizontal="left" vertical="center" wrapText="1"/>
    </xf>
    <xf numFmtId="0" fontId="71" fillId="0" borderId="0" xfId="0" applyFont="1" applyAlignment="1">
      <alignment horizontal="center" vertical="center" wrapText="1"/>
    </xf>
    <xf numFmtId="0" fontId="71" fillId="0" borderId="76" xfId="0" applyFont="1" applyBorder="1" applyAlignment="1">
      <alignment horizontal="left" vertical="center" wrapText="1"/>
    </xf>
    <xf numFmtId="0" fontId="74" fillId="21" borderId="33" xfId="0" applyFont="1" applyFill="1" applyBorder="1" applyAlignment="1">
      <alignment horizontal="center" vertical="center" wrapText="1"/>
    </xf>
    <xf numFmtId="0" fontId="81" fillId="17" borderId="91" xfId="0" applyFont="1" applyFill="1" applyBorder="1" applyAlignment="1">
      <alignment horizontal="center" vertical="center" wrapText="1"/>
    </xf>
    <xf numFmtId="0" fontId="81" fillId="17" borderId="92" xfId="0" applyFont="1" applyFill="1" applyBorder="1" applyAlignment="1">
      <alignment horizontal="center" vertical="center" wrapText="1"/>
    </xf>
    <xf numFmtId="0" fontId="81" fillId="17" borderId="90" xfId="0" applyFont="1" applyFill="1" applyBorder="1" applyAlignment="1">
      <alignment horizontal="center" vertical="center" wrapText="1"/>
    </xf>
    <xf numFmtId="0" fontId="81" fillId="21" borderId="106" xfId="0" applyFont="1" applyFill="1" applyBorder="1" applyAlignment="1">
      <alignment horizontal="center" vertical="center" wrapText="1"/>
    </xf>
    <xf numFmtId="0" fontId="81" fillId="21" borderId="108" xfId="0" applyFont="1" applyFill="1" applyBorder="1" applyAlignment="1">
      <alignment horizontal="center" vertical="center" wrapText="1"/>
    </xf>
    <xf numFmtId="0" fontId="21" fillId="0" borderId="0" xfId="0" applyFont="1" applyAlignment="1">
      <alignment horizontal="center" vertical="center"/>
    </xf>
    <xf numFmtId="0" fontId="40" fillId="0" borderId="0" xfId="0" applyFont="1" applyAlignment="1">
      <alignment horizontal="center" vertical="center"/>
    </xf>
    <xf numFmtId="0" fontId="75" fillId="16" borderId="82" xfId="0" applyFont="1" applyFill="1" applyBorder="1" applyAlignment="1">
      <alignment horizontal="center" vertical="center" wrapText="1"/>
    </xf>
    <xf numFmtId="0" fontId="75" fillId="16" borderId="80" xfId="0" applyFont="1" applyFill="1" applyBorder="1" applyAlignment="1">
      <alignment horizontal="center" vertical="center" wrapText="1"/>
    </xf>
    <xf numFmtId="0" fontId="75" fillId="16" borderId="78" xfId="0" applyFont="1" applyFill="1" applyBorder="1" applyAlignment="1">
      <alignment horizontal="center" vertical="center" wrapText="1"/>
    </xf>
    <xf numFmtId="0" fontId="76" fillId="0" borderId="82" xfId="0" applyFont="1" applyBorder="1" applyAlignment="1">
      <alignment horizontal="justify" vertical="center" wrapText="1"/>
    </xf>
    <xf numFmtId="0" fontId="76" fillId="0" borderId="80" xfId="0" applyFont="1" applyBorder="1" applyAlignment="1">
      <alignment horizontal="justify" vertical="center" wrapText="1"/>
    </xf>
    <xf numFmtId="0" fontId="76" fillId="0" borderId="78" xfId="0" applyFont="1" applyBorder="1" applyAlignment="1">
      <alignment horizontal="justify" vertical="center" wrapText="1"/>
    </xf>
    <xf numFmtId="0" fontId="36" fillId="15" borderId="24" xfId="0" applyFont="1" applyFill="1" applyBorder="1" applyAlignment="1">
      <alignment horizontal="center" vertical="center" wrapText="1" readingOrder="1"/>
    </xf>
    <xf numFmtId="0" fontId="36" fillId="15" borderId="25" xfId="0" applyFont="1" applyFill="1" applyBorder="1" applyAlignment="1">
      <alignment horizontal="center" vertical="center" wrapText="1" readingOrder="1"/>
    </xf>
    <xf numFmtId="0" fontId="36" fillId="15" borderId="36" xfId="0" applyFont="1" applyFill="1" applyBorder="1" applyAlignment="1">
      <alignment horizontal="center" vertical="center" wrapText="1" readingOrder="1"/>
    </xf>
    <xf numFmtId="0" fontId="31" fillId="3" borderId="0" xfId="0" applyFont="1" applyFill="1" applyAlignment="1">
      <alignment horizontal="justify" vertical="center" wrapText="1"/>
    </xf>
    <xf numFmtId="0" fontId="33" fillId="15" borderId="33" xfId="0" applyFont="1" applyFill="1" applyBorder="1" applyAlignment="1">
      <alignment horizontal="center" vertical="center" wrapText="1" readingOrder="1"/>
    </xf>
    <xf numFmtId="0" fontId="33" fillId="15" borderId="34" xfId="0" applyFont="1" applyFill="1" applyBorder="1" applyAlignment="1">
      <alignment horizontal="center" vertical="center" wrapText="1" readingOrder="1"/>
    </xf>
    <xf numFmtId="0" fontId="33" fillId="3" borderId="31" xfId="0" applyFont="1" applyFill="1" applyBorder="1" applyAlignment="1">
      <alignment horizontal="center" vertical="center" wrapText="1" readingOrder="1"/>
    </xf>
    <xf numFmtId="0" fontId="33" fillId="3" borderId="26" xfId="0" applyFont="1" applyFill="1" applyBorder="1" applyAlignment="1">
      <alignment horizontal="center" vertical="center" wrapText="1" readingOrder="1"/>
    </xf>
    <xf numFmtId="0" fontId="33" fillId="3" borderId="23" xfId="0" applyFont="1" applyFill="1" applyBorder="1" applyAlignment="1">
      <alignment horizontal="center" vertical="center" wrapText="1" readingOrder="1"/>
    </xf>
    <xf numFmtId="0" fontId="33" fillId="3" borderId="22" xfId="0" applyFont="1" applyFill="1" applyBorder="1" applyAlignment="1">
      <alignment horizontal="center" vertical="center" wrapText="1" readingOrder="1"/>
    </xf>
    <xf numFmtId="0" fontId="33" fillId="3" borderId="28" xfId="0" applyFont="1" applyFill="1" applyBorder="1" applyAlignment="1">
      <alignment horizontal="center" vertical="center" wrapText="1" readingOrder="1"/>
    </xf>
    <xf numFmtId="0" fontId="33" fillId="3" borderId="29" xfId="0" applyFont="1" applyFill="1" applyBorder="1" applyAlignment="1">
      <alignment horizontal="center" vertical="center" wrapText="1" readingOrder="1"/>
    </xf>
  </cellXfs>
  <cellStyles count="7">
    <cellStyle name="Moneda" xfId="5" builtinId="4"/>
    <cellStyle name="Moneda 2" xfId="6"/>
    <cellStyle name="Normal" xfId="0" builtinId="0"/>
    <cellStyle name="Normal - Style1 2" xfId="2"/>
    <cellStyle name="Normal 2" xfId="4"/>
    <cellStyle name="Normal 2 2" xfId="3"/>
    <cellStyle name="Porcentaje" xfId="1" builtinId="5"/>
  </cellStyles>
  <dxfs count="701">
    <dxf>
      <font>
        <b val="0"/>
        <i val="0"/>
        <strike val="0"/>
        <condense val="0"/>
        <extend val="0"/>
        <outline val="0"/>
        <shadow val="0"/>
        <u val="none"/>
        <vertAlign val="baseline"/>
        <sz val="16"/>
        <color rgb="FFFF0000"/>
        <name val="Calibri"/>
        <scheme val="minor"/>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Arial Narrow"/>
        <scheme val="none"/>
      </font>
      <fill>
        <patternFill patternType="none">
          <fgColor indexed="64"/>
          <bgColor indexed="65"/>
        </patternFill>
      </fill>
      <alignment horizontal="general" vertical="center" textRotation="0" wrapText="0" indent="0" justifyLastLine="0" shrinkToFit="0" readingOrder="0"/>
    </dxf>
    <dxf>
      <alignment wrapText="1" readingOrder="0"/>
    </dxf>
    <dxf>
      <alignment vertical="center" readingOrder="0"/>
    </dxf>
    <dxf>
      <alignment wrapText="1" readingOrder="0"/>
    </dxf>
    <dxf>
      <alignment wrapText="1" readingOrder="0"/>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s>
  <tableStyles count="0" defaultTableStyle="TableStyleMedium2" defaultPivotStyle="PivotStyleLight16"/>
  <colors>
    <mruColors>
      <color rgb="FFFFFF66"/>
      <color rgb="FFFFCC00"/>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26"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eetMetadata" Target="metadata.xml"/><Relationship Id="rId10" Type="http://schemas.openxmlformats.org/officeDocument/2006/relationships/worksheet" Target="worksheets/sheet10.xml"/><Relationship Id="rId19" Type="http://schemas.openxmlformats.org/officeDocument/2006/relationships/pivotCacheDefinition" Target="pivotCache/pivotCacheDefinition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 Id="rId27"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 Id="rId4"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12</xdr:row>
      <xdr:rowOff>97695</xdr:rowOff>
    </xdr:from>
    <xdr:to>
      <xdr:col>19</xdr:col>
      <xdr:colOff>33704</xdr:colOff>
      <xdr:row>38</xdr:row>
      <xdr:rowOff>278780</xdr:rowOff>
    </xdr:to>
    <xdr:pic>
      <xdr:nvPicPr>
        <xdr:cNvPr id="2" name="Imagen 1">
          <a:extLst>
            <a:ext uri="{FF2B5EF4-FFF2-40B4-BE49-F238E27FC236}">
              <a16:creationId xmlns:a16="http://schemas.microsoft.com/office/drawing/2014/main" id="{00000000-0008-0000-0200-000002000000}"/>
            </a:ext>
          </a:extLst>
        </xdr:cNvPr>
        <xdr:cNvPicPr>
          <a:picLocks noChangeAspect="1"/>
        </xdr:cNvPicPr>
      </xdr:nvPicPr>
      <xdr:blipFill rotWithShape="1">
        <a:blip xmlns:r="http://schemas.openxmlformats.org/officeDocument/2006/relationships" r:embed="rId1"/>
        <a:srcRect l="6821" t="55142" r="5500" b="13845"/>
        <a:stretch/>
      </xdr:blipFill>
      <xdr:spPr>
        <a:xfrm>
          <a:off x="0" y="24186420"/>
          <a:ext cx="38333729" cy="884883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1</xdr:col>
      <xdr:colOff>190500</xdr:colOff>
      <xdr:row>0</xdr:row>
      <xdr:rowOff>68036</xdr:rowOff>
    </xdr:from>
    <xdr:ext cx="1403803" cy="1123950"/>
    <xdr:pic>
      <xdr:nvPicPr>
        <xdr:cNvPr id="2" name="Imagen 1" descr="escudo negro">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5929" y="68036"/>
          <a:ext cx="1403803" cy="1123950"/>
        </a:xfrm>
        <a:prstGeom prst="rect">
          <a:avLst/>
        </a:prstGeom>
        <a:noFill/>
        <a:ln>
          <a:noFill/>
        </a:ln>
      </xdr:spPr>
    </xdr:pic>
    <xdr:clientData/>
  </xdr:oneCellAnchor>
</xdr:wsDr>
</file>

<file path=xl/drawings/drawing3.xml><?xml version="1.0" encoding="utf-8"?>
<xdr:wsDr xmlns:xdr="http://schemas.openxmlformats.org/drawingml/2006/spreadsheetDrawing" xmlns:a="http://schemas.openxmlformats.org/drawingml/2006/main">
  <xdr:oneCellAnchor>
    <xdr:from>
      <xdr:col>1</xdr:col>
      <xdr:colOff>273353</xdr:colOff>
      <xdr:row>0</xdr:row>
      <xdr:rowOff>55034</xdr:rowOff>
    </xdr:from>
    <xdr:ext cx="1288747" cy="1107016"/>
    <xdr:pic>
      <xdr:nvPicPr>
        <xdr:cNvPr id="2" name="Imagen 1" descr="escudo negro">
          <a:extLst>
            <a:ext uri="{FF2B5EF4-FFF2-40B4-BE49-F238E27FC236}">
              <a16:creationId xmlns:a16="http://schemas.microsoft.com/office/drawing/2014/main" id="{CC31457F-ECBC-4BF6-A295-D24C77BD34C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11503" y="55034"/>
          <a:ext cx="1288747" cy="1107016"/>
        </a:xfrm>
        <a:prstGeom prst="rect">
          <a:avLst/>
        </a:prstGeom>
        <a:noFill/>
        <a:ln>
          <a:noFill/>
        </a:ln>
      </xdr:spPr>
    </xdr:pic>
    <xdr:clientData/>
  </xdr:oneCellAnchor>
</xdr:wsDr>
</file>

<file path=xl/drawings/drawing4.xml><?xml version="1.0" encoding="utf-8"?>
<xdr:wsDr xmlns:xdr="http://schemas.openxmlformats.org/drawingml/2006/spreadsheetDrawing" xmlns:a="http://schemas.openxmlformats.org/drawingml/2006/main">
  <xdr:oneCellAnchor>
    <xdr:from>
      <xdr:col>1</xdr:col>
      <xdr:colOff>273353</xdr:colOff>
      <xdr:row>0</xdr:row>
      <xdr:rowOff>55034</xdr:rowOff>
    </xdr:from>
    <xdr:ext cx="1288747" cy="1107016"/>
    <xdr:pic>
      <xdr:nvPicPr>
        <xdr:cNvPr id="2" name="Imagen 1" descr="escudo negro">
          <a:extLst>
            <a:ext uri="{FF2B5EF4-FFF2-40B4-BE49-F238E27FC236}">
              <a16:creationId xmlns:a16="http://schemas.microsoft.com/office/drawing/2014/main" id="{4B130650-B5A7-4455-A04D-93F040AFD7A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11503" y="55034"/>
          <a:ext cx="1288747" cy="1107016"/>
        </a:xfrm>
        <a:prstGeom prst="rect">
          <a:avLst/>
        </a:prstGeom>
        <a:noFill/>
        <a:ln>
          <a:noFill/>
        </a:ln>
      </xdr:spPr>
    </xdr:pic>
    <xdr:clientData/>
  </xdr:oneCellAnchor>
</xdr:wsDr>
</file>

<file path=xl/drawings/drawing5.xml><?xml version="1.0" encoding="utf-8"?>
<xdr:wsDr xmlns:xdr="http://schemas.openxmlformats.org/drawingml/2006/spreadsheetDrawing" xmlns:a="http://schemas.openxmlformats.org/drawingml/2006/main">
  <xdr:twoCellAnchor editAs="oneCell">
    <xdr:from>
      <xdr:col>0</xdr:col>
      <xdr:colOff>28575</xdr:colOff>
      <xdr:row>0</xdr:row>
      <xdr:rowOff>0</xdr:rowOff>
    </xdr:from>
    <xdr:to>
      <xdr:col>12</xdr:col>
      <xdr:colOff>182273</xdr:colOff>
      <xdr:row>29</xdr:row>
      <xdr:rowOff>172245</xdr:rowOff>
    </xdr:to>
    <xdr:pic>
      <xdr:nvPicPr>
        <xdr:cNvPr id="2" name="Imagen 1">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stretch>
          <a:fillRect/>
        </a:stretch>
      </xdr:blipFill>
      <xdr:spPr>
        <a:xfrm>
          <a:off x="28575" y="0"/>
          <a:ext cx="9297698" cy="5696745"/>
        </a:xfrm>
        <a:prstGeom prst="rect">
          <a:avLst/>
        </a:prstGeom>
      </xdr:spPr>
    </xdr:pic>
    <xdr:clientData/>
  </xdr:twoCellAnchor>
  <xdr:twoCellAnchor editAs="oneCell">
    <xdr:from>
      <xdr:col>0</xdr:col>
      <xdr:colOff>0</xdr:colOff>
      <xdr:row>31</xdr:row>
      <xdr:rowOff>0</xdr:rowOff>
    </xdr:from>
    <xdr:to>
      <xdr:col>11</xdr:col>
      <xdr:colOff>534644</xdr:colOff>
      <xdr:row>57</xdr:row>
      <xdr:rowOff>19744</xdr:rowOff>
    </xdr:to>
    <xdr:pic>
      <xdr:nvPicPr>
        <xdr:cNvPr id="3" name="Imagen 2">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2"/>
        <a:stretch>
          <a:fillRect/>
        </a:stretch>
      </xdr:blipFill>
      <xdr:spPr>
        <a:xfrm>
          <a:off x="0" y="5905500"/>
          <a:ext cx="8916644" cy="4972744"/>
        </a:xfrm>
        <a:prstGeom prst="rect">
          <a:avLst/>
        </a:prstGeom>
      </xdr:spPr>
    </xdr:pic>
    <xdr:clientData/>
  </xdr:twoCellAnchor>
  <xdr:twoCellAnchor editAs="oneCell">
    <xdr:from>
      <xdr:col>12</xdr:col>
      <xdr:colOff>733425</xdr:colOff>
      <xdr:row>0</xdr:row>
      <xdr:rowOff>28575</xdr:rowOff>
    </xdr:from>
    <xdr:to>
      <xdr:col>25</xdr:col>
      <xdr:colOff>210859</xdr:colOff>
      <xdr:row>28</xdr:row>
      <xdr:rowOff>181741</xdr:rowOff>
    </xdr:to>
    <xdr:pic>
      <xdr:nvPicPr>
        <xdr:cNvPr id="4" name="Imagen 3">
          <a:extLst>
            <a:ext uri="{FF2B5EF4-FFF2-40B4-BE49-F238E27FC236}">
              <a16:creationId xmlns:a16="http://schemas.microsoft.com/office/drawing/2014/main" id="{00000000-0008-0000-0B00-000004000000}"/>
            </a:ext>
          </a:extLst>
        </xdr:cNvPr>
        <xdr:cNvPicPr>
          <a:picLocks noChangeAspect="1"/>
        </xdr:cNvPicPr>
      </xdr:nvPicPr>
      <xdr:blipFill>
        <a:blip xmlns:r="http://schemas.openxmlformats.org/officeDocument/2006/relationships" r:embed="rId3"/>
        <a:stretch>
          <a:fillRect/>
        </a:stretch>
      </xdr:blipFill>
      <xdr:spPr>
        <a:xfrm>
          <a:off x="9877425" y="28575"/>
          <a:ext cx="9383434" cy="5487166"/>
        </a:xfrm>
        <a:prstGeom prst="rect">
          <a:avLst/>
        </a:prstGeom>
      </xdr:spPr>
    </xdr:pic>
    <xdr:clientData/>
  </xdr:twoCellAnchor>
  <xdr:twoCellAnchor editAs="oneCell">
    <xdr:from>
      <xdr:col>13</xdr:col>
      <xdr:colOff>0</xdr:colOff>
      <xdr:row>32</xdr:row>
      <xdr:rowOff>0</xdr:rowOff>
    </xdr:from>
    <xdr:to>
      <xdr:col>25</xdr:col>
      <xdr:colOff>429961</xdr:colOff>
      <xdr:row>62</xdr:row>
      <xdr:rowOff>38903</xdr:rowOff>
    </xdr:to>
    <xdr:pic>
      <xdr:nvPicPr>
        <xdr:cNvPr id="5" name="Imagen 4">
          <a:extLst>
            <a:ext uri="{FF2B5EF4-FFF2-40B4-BE49-F238E27FC236}">
              <a16:creationId xmlns:a16="http://schemas.microsoft.com/office/drawing/2014/main" id="{00000000-0008-0000-0B00-000005000000}"/>
            </a:ext>
          </a:extLst>
        </xdr:cNvPr>
        <xdr:cNvPicPr>
          <a:picLocks noChangeAspect="1"/>
        </xdr:cNvPicPr>
      </xdr:nvPicPr>
      <xdr:blipFill>
        <a:blip xmlns:r="http://schemas.openxmlformats.org/officeDocument/2006/relationships" r:embed="rId4"/>
        <a:stretch>
          <a:fillRect/>
        </a:stretch>
      </xdr:blipFill>
      <xdr:spPr>
        <a:xfrm>
          <a:off x="9906000" y="6096000"/>
          <a:ext cx="9573961" cy="575390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uaermv-my.sharepoint.com/Users/natalia.norato/OneDrive%20-%20uaermv/NATA%20SIG/2018/12.%20DICIEMBRE/SIG-FM-007-V7%20Formato%20Mapa%20de%20Riesgos%20de%20Proceso%20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docs.live.net/Users/angela.cifuentes/Downloads/DESI-FM-018-V9_Formato_Mapa_de_Riesgos_de_Proces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A DE RIESGOS 2019"/>
      <sheetName val="FORMULAS"/>
      <sheetName val="TIPOLOGÍA DE RIESGOS"/>
      <sheetName val="PROBABILIDAD"/>
      <sheetName val="IMPACTO GESTIÓN"/>
      <sheetName val="IMPACTO CORRUPCIÓN"/>
      <sheetName val="IMPACTO SEGURIDAD I"/>
      <sheetName val="EJEMPLO CONTROLES"/>
      <sheetName val="OPCIONES DE MANEJO DEL RIESGO"/>
      <sheetName val="MAPA DE CALOR"/>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ULAS"/>
      <sheetName val="MAPA DE RIESGOS PROCESOS"/>
      <sheetName val="TIPOLOGÍA DE RIESGOS"/>
      <sheetName val="PROBABILIDAD"/>
      <sheetName val="IMPACTO GESTIÓN"/>
      <sheetName val="IMPACTO SEGURIDAD I"/>
      <sheetName val="IMPACTO CORRUPCIÓN"/>
      <sheetName val="IMPACTO SOBORNO"/>
      <sheetName val="EJEMPLO CONTROLES"/>
      <sheetName val="OPCIONES DE MANEJO DEL RIESGO"/>
      <sheetName val="MAPA DE CALOR"/>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Natalia Norato Mora" refreshedDate="44522.492354513888" createdVersion="6" refreshedVersion="6" minRefreshableVersion="3" recordCount="10">
  <cacheSource type="worksheet">
    <worksheetSource name="Tabla1"/>
  </cacheSource>
  <cacheFields count="2">
    <cacheField name="Criterios" numFmtId="0">
      <sharedItems count="2">
        <s v="Afectación Económica o presupuestal"/>
        <s v="Pérdida Reputacional"/>
      </sharedItems>
    </cacheField>
    <cacheField name="Subcriterios" numFmtId="0">
      <sharedItems count="15">
        <s v="Afectación menor a 130 SMLMV ."/>
        <s v="Entre 130 y 650 SMLMV "/>
        <s v="Entre 650 y 1300 SMLMV "/>
        <s v="Entre 1300 y 6500 SMLMV "/>
        <s v="Mayor a 6500 SMLMV "/>
        <s v="El riesgo afecta la imagen de alguna área de la organización"/>
        <s v="El riesgo afecta la imagen de la entidad internamente, de conocimiento general, nivel interno, de junta dircetiva y accionistas y/o de provedores"/>
        <s v="El riesgo afecta la imagen de la entidad con algunos usuarios de relevancia frente al logro de los objetivos"/>
        <s v="El riesgo afecta la imagen de de la entidad con efecto publicitario sostenido a nivel de sector administrativo, nivel departamental o municipal"/>
        <s v="El riesgo afecta la imagen de la entidad a nivel nacional, con efecto publicitarios sostenible a nivel país"/>
        <s v="Entre 100 y 500 SMLMV " u="1"/>
        <s v="Mayor a 500 SMLMV " u="1"/>
        <s v="Entre 50 y 100 SMLMV " u="1"/>
        <s v="Entre 10 y 50 SMLMV " u="1"/>
        <s v="Afectación menor a 10 SMLMV ." u="1"/>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
  <r>
    <x v="0"/>
    <x v="0"/>
  </r>
  <r>
    <x v="0"/>
    <x v="1"/>
  </r>
  <r>
    <x v="0"/>
    <x v="2"/>
  </r>
  <r>
    <x v="0"/>
    <x v="3"/>
  </r>
  <r>
    <x v="0"/>
    <x v="4"/>
  </r>
  <r>
    <x v="1"/>
    <x v="5"/>
  </r>
  <r>
    <x v="1"/>
    <x v="6"/>
  </r>
  <r>
    <x v="1"/>
    <x v="7"/>
  </r>
  <r>
    <x v="1"/>
    <x v="8"/>
  </r>
  <r>
    <x v="1"/>
    <x v="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laDinámica1" cacheId="0" applyNumberFormats="0" applyBorderFormats="0" applyFontFormats="0" applyPatternFormats="0" applyAlignmentFormats="0" applyWidthHeightFormats="1" dataCaption="Valores" updatedVersion="6" minRefreshableVersion="3" useAutoFormatting="1" rowGrandTotals="0" colGrandTotals="0" itemPrintTitles="1" createdVersion="6" indent="0" compact="0" outline="1" outlineData="1" compactData="0" multipleFieldFilters="0">
  <location ref="D210:E222" firstHeaderRow="1" firstDataRow="1" firstDataCol="2"/>
  <pivotFields count="2">
    <pivotField axis="axisRow" compact="0" showAll="0" defaultSubtotal="0">
      <items count="2">
        <item x="0"/>
        <item x="1"/>
      </items>
    </pivotField>
    <pivotField axis="axisRow" compact="0" showAll="0" defaultSubtotal="0">
      <items count="15">
        <item m="1" x="14"/>
        <item x="5"/>
        <item x="6"/>
        <item x="7"/>
        <item x="8"/>
        <item x="9"/>
        <item m="1" x="13"/>
        <item m="1" x="12"/>
        <item m="1" x="10"/>
        <item m="1" x="11"/>
        <item x="0"/>
        <item x="1"/>
        <item x="2"/>
        <item x="3"/>
        <item x="4"/>
      </items>
    </pivotField>
  </pivotFields>
  <rowFields count="2">
    <field x="0"/>
    <field x="1"/>
  </rowFields>
  <rowItems count="12">
    <i>
      <x/>
    </i>
    <i r="1">
      <x v="10"/>
    </i>
    <i r="1">
      <x v="11"/>
    </i>
    <i r="1">
      <x v="12"/>
    </i>
    <i r="1">
      <x v="13"/>
    </i>
    <i r="1">
      <x v="14"/>
    </i>
    <i>
      <x v="1"/>
    </i>
    <i r="1">
      <x v="1"/>
    </i>
    <i r="1">
      <x v="2"/>
    </i>
    <i r="1">
      <x v="3"/>
    </i>
    <i r="1">
      <x v="4"/>
    </i>
    <i r="1">
      <x v="5"/>
    </i>
  </rowItems>
  <colItems count="1">
    <i/>
  </colItems>
  <formats count="4">
    <format dxfId="7">
      <pivotArea dataOnly="0" labelOnly="1" outline="0" fieldPosition="0">
        <references count="1">
          <reference field="0" count="1">
            <x v="1"/>
          </reference>
        </references>
      </pivotArea>
    </format>
    <format dxfId="6">
      <pivotArea dataOnly="0" labelOnly="1" outline="0" fieldPosition="0">
        <references count="2">
          <reference field="0" count="1" selected="0">
            <x v="1"/>
          </reference>
          <reference field="1" count="5">
            <x v="1"/>
            <x v="2"/>
            <x v="3"/>
            <x v="4"/>
            <x v="5"/>
          </reference>
        </references>
      </pivotArea>
    </format>
    <format dxfId="5">
      <pivotArea dataOnly="0" labelOnly="1" outline="0" fieldPosition="0">
        <references count="2">
          <reference field="0" count="1" selected="0">
            <x v="1"/>
          </reference>
          <reference field="1" count="5">
            <x v="1"/>
            <x v="2"/>
            <x v="3"/>
            <x v="4"/>
            <x v="5"/>
          </reference>
        </references>
      </pivotArea>
    </format>
    <format dxfId="4">
      <pivotArea dataOnly="0" labelOnly="1" outline="0" fieldPosition="0">
        <references count="1">
          <reference field="0" count="1">
            <x v="0"/>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id="1" name="Tabla1" displayName="Tabla1" ref="B210:C220" totalsRowShown="0" headerRowDxfId="3" dataDxfId="2">
  <autoFilter ref="B210:C220"/>
  <tableColumns count="2">
    <tableColumn id="1" name="Criterios" dataDxfId="1"/>
    <tableColumn id="2" name="Subcriterios" dataDxfId="0"/>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10.bin"/><Relationship Id="rId1" Type="http://schemas.openxmlformats.org/officeDocument/2006/relationships/pivotTable" Target="../pivotTables/pivotTable1.x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316"/>
  <sheetViews>
    <sheetView topLeftCell="A17" zoomScale="110" zoomScaleNormal="110" workbookViewId="0">
      <selection activeCell="B52" sqref="B52"/>
    </sheetView>
  </sheetViews>
  <sheetFormatPr baseColWidth="10" defaultColWidth="11.44140625" defaultRowHeight="14.4" x14ac:dyDescent="0.3"/>
  <cols>
    <col min="1" max="1" width="2.88671875" style="66" customWidth="1"/>
    <col min="2" max="3" width="24.6640625" style="66" customWidth="1"/>
    <col min="4" max="4" width="16" style="66" customWidth="1"/>
    <col min="5" max="5" width="24.6640625" style="66" customWidth="1"/>
    <col min="6" max="6" width="27.6640625" style="66" customWidth="1"/>
    <col min="7" max="8" width="24.6640625" style="66" customWidth="1"/>
    <col min="9" max="16384" width="11.44140625" style="66"/>
  </cols>
  <sheetData>
    <row r="1" spans="2:8" ht="15" thickBot="1" x14ac:dyDescent="0.35"/>
    <row r="2" spans="2:8" ht="18" x14ac:dyDescent="0.3">
      <c r="B2" s="264" t="s">
        <v>0</v>
      </c>
      <c r="C2" s="265"/>
      <c r="D2" s="265"/>
      <c r="E2" s="265"/>
      <c r="F2" s="265"/>
      <c r="G2" s="265"/>
      <c r="H2" s="266"/>
    </row>
    <row r="3" spans="2:8" x14ac:dyDescent="0.3">
      <c r="B3" s="67"/>
      <c r="C3" s="68"/>
      <c r="D3" s="68"/>
      <c r="E3" s="68"/>
      <c r="F3" s="68"/>
      <c r="G3" s="68"/>
      <c r="H3" s="69"/>
    </row>
    <row r="4" spans="2:8" ht="63" customHeight="1" x14ac:dyDescent="0.3">
      <c r="B4" s="267" t="s">
        <v>1</v>
      </c>
      <c r="C4" s="268"/>
      <c r="D4" s="268"/>
      <c r="E4" s="268"/>
      <c r="F4" s="268"/>
      <c r="G4" s="268"/>
      <c r="H4" s="269"/>
    </row>
    <row r="5" spans="2:8" ht="63" customHeight="1" x14ac:dyDescent="0.3">
      <c r="B5" s="270"/>
      <c r="C5" s="271"/>
      <c r="D5" s="271"/>
      <c r="E5" s="271"/>
      <c r="F5" s="271"/>
      <c r="G5" s="271"/>
      <c r="H5" s="272"/>
    </row>
    <row r="6" spans="2:8" x14ac:dyDescent="0.3">
      <c r="B6" s="273" t="s">
        <v>2</v>
      </c>
      <c r="C6" s="274"/>
      <c r="D6" s="274"/>
      <c r="E6" s="274"/>
      <c r="F6" s="274"/>
      <c r="G6" s="274"/>
      <c r="H6" s="275"/>
    </row>
    <row r="7" spans="2:8" ht="95.25" customHeight="1" x14ac:dyDescent="0.3">
      <c r="B7" s="283" t="s">
        <v>3</v>
      </c>
      <c r="C7" s="284"/>
      <c r="D7" s="284"/>
      <c r="E7" s="284"/>
      <c r="F7" s="284"/>
      <c r="G7" s="284"/>
      <c r="H7" s="285"/>
    </row>
    <row r="8" spans="2:8" x14ac:dyDescent="0.3">
      <c r="B8" s="101"/>
      <c r="C8" s="102"/>
      <c r="D8" s="102"/>
      <c r="E8" s="102"/>
      <c r="F8" s="102"/>
      <c r="G8" s="102"/>
      <c r="H8" s="103"/>
    </row>
    <row r="9" spans="2:8" ht="16.5" customHeight="1" x14ac:dyDescent="0.3">
      <c r="B9" s="276" t="s">
        <v>4</v>
      </c>
      <c r="C9" s="277"/>
      <c r="D9" s="277"/>
      <c r="E9" s="277"/>
      <c r="F9" s="277"/>
      <c r="G9" s="277"/>
      <c r="H9" s="278"/>
    </row>
    <row r="10" spans="2:8" ht="44.25" customHeight="1" x14ac:dyDescent="0.3">
      <c r="B10" s="276"/>
      <c r="C10" s="277"/>
      <c r="D10" s="277"/>
      <c r="E10" s="277"/>
      <c r="F10" s="277"/>
      <c r="G10" s="277"/>
      <c r="H10" s="278"/>
    </row>
    <row r="11" spans="2:8" ht="15" thickBot="1" x14ac:dyDescent="0.35">
      <c r="B11" s="90"/>
      <c r="C11" s="93"/>
      <c r="D11" s="98"/>
      <c r="E11" s="99"/>
      <c r="F11" s="99"/>
      <c r="G11" s="100"/>
      <c r="H11" s="94"/>
    </row>
    <row r="12" spans="2:8" ht="15" thickTop="1" x14ac:dyDescent="0.3">
      <c r="B12" s="90"/>
      <c r="C12" s="279" t="s">
        <v>5</v>
      </c>
      <c r="D12" s="280"/>
      <c r="E12" s="281" t="s">
        <v>6</v>
      </c>
      <c r="F12" s="282"/>
      <c r="G12" s="93"/>
      <c r="H12" s="94"/>
    </row>
    <row r="13" spans="2:8" ht="35.25" customHeight="1" x14ac:dyDescent="0.3">
      <c r="B13" s="90"/>
      <c r="C13" s="286" t="s">
        <v>7</v>
      </c>
      <c r="D13" s="287"/>
      <c r="E13" s="288" t="s">
        <v>8</v>
      </c>
      <c r="F13" s="289"/>
      <c r="G13" s="93"/>
      <c r="H13" s="94"/>
    </row>
    <row r="14" spans="2:8" ht="17.25" customHeight="1" x14ac:dyDescent="0.3">
      <c r="B14" s="90"/>
      <c r="C14" s="286" t="s">
        <v>9</v>
      </c>
      <c r="D14" s="287"/>
      <c r="E14" s="288" t="s">
        <v>10</v>
      </c>
      <c r="F14" s="289"/>
      <c r="G14" s="93"/>
      <c r="H14" s="94"/>
    </row>
    <row r="15" spans="2:8" ht="19.5" customHeight="1" x14ac:dyDescent="0.3">
      <c r="B15" s="90"/>
      <c r="C15" s="286" t="s">
        <v>11</v>
      </c>
      <c r="D15" s="287"/>
      <c r="E15" s="288" t="s">
        <v>12</v>
      </c>
      <c r="F15" s="289"/>
      <c r="G15" s="93"/>
      <c r="H15" s="94"/>
    </row>
    <row r="16" spans="2:8" ht="69.75" customHeight="1" x14ac:dyDescent="0.3">
      <c r="B16" s="90"/>
      <c r="C16" s="286" t="s">
        <v>13</v>
      </c>
      <c r="D16" s="287"/>
      <c r="E16" s="288" t="s">
        <v>14</v>
      </c>
      <c r="F16" s="289"/>
      <c r="G16" s="93"/>
      <c r="H16" s="94"/>
    </row>
    <row r="17" spans="2:8" ht="34.5" customHeight="1" x14ac:dyDescent="0.3">
      <c r="B17" s="90"/>
      <c r="C17" s="290" t="s">
        <v>15</v>
      </c>
      <c r="D17" s="291"/>
      <c r="E17" s="292" t="s">
        <v>16</v>
      </c>
      <c r="F17" s="293"/>
      <c r="G17" s="93"/>
      <c r="H17" s="94"/>
    </row>
    <row r="18" spans="2:8" ht="27.75" customHeight="1" x14ac:dyDescent="0.3">
      <c r="B18" s="90"/>
      <c r="C18" s="290" t="s">
        <v>17</v>
      </c>
      <c r="D18" s="291"/>
      <c r="E18" s="292" t="s">
        <v>18</v>
      </c>
      <c r="F18" s="293"/>
      <c r="G18" s="93"/>
      <c r="H18" s="94"/>
    </row>
    <row r="19" spans="2:8" ht="28.5" customHeight="1" x14ac:dyDescent="0.3">
      <c r="B19" s="90"/>
      <c r="C19" s="290" t="s">
        <v>19</v>
      </c>
      <c r="D19" s="291"/>
      <c r="E19" s="292" t="s">
        <v>20</v>
      </c>
      <c r="F19" s="293"/>
      <c r="G19" s="93"/>
      <c r="H19" s="94"/>
    </row>
    <row r="20" spans="2:8" ht="72.75" customHeight="1" x14ac:dyDescent="0.3">
      <c r="B20" s="90"/>
      <c r="C20" s="290" t="s">
        <v>21</v>
      </c>
      <c r="D20" s="291"/>
      <c r="E20" s="292" t="s">
        <v>22</v>
      </c>
      <c r="F20" s="293"/>
      <c r="G20" s="93"/>
      <c r="H20" s="94"/>
    </row>
    <row r="21" spans="2:8" ht="64.5" customHeight="1" x14ac:dyDescent="0.3">
      <c r="B21" s="90"/>
      <c r="C21" s="290" t="s">
        <v>23</v>
      </c>
      <c r="D21" s="291"/>
      <c r="E21" s="292" t="s">
        <v>24</v>
      </c>
      <c r="F21" s="293"/>
      <c r="G21" s="93"/>
      <c r="H21" s="94"/>
    </row>
    <row r="22" spans="2:8" ht="71.25" customHeight="1" x14ac:dyDescent="0.3">
      <c r="B22" s="90"/>
      <c r="C22" s="290" t="s">
        <v>25</v>
      </c>
      <c r="D22" s="291"/>
      <c r="E22" s="292" t="s">
        <v>26</v>
      </c>
      <c r="F22" s="293"/>
      <c r="G22" s="93"/>
      <c r="H22" s="94"/>
    </row>
    <row r="23" spans="2:8" ht="55.5" customHeight="1" x14ac:dyDescent="0.3">
      <c r="B23" s="90"/>
      <c r="C23" s="297" t="s">
        <v>27</v>
      </c>
      <c r="D23" s="298"/>
      <c r="E23" s="292" t="s">
        <v>28</v>
      </c>
      <c r="F23" s="293"/>
      <c r="G23" s="93"/>
      <c r="H23" s="94"/>
    </row>
    <row r="24" spans="2:8" ht="42" customHeight="1" x14ac:dyDescent="0.3">
      <c r="B24" s="90"/>
      <c r="C24" s="297" t="s">
        <v>29</v>
      </c>
      <c r="D24" s="298"/>
      <c r="E24" s="292" t="s">
        <v>30</v>
      </c>
      <c r="F24" s="293"/>
      <c r="G24" s="93"/>
      <c r="H24" s="94"/>
    </row>
    <row r="25" spans="2:8" ht="59.25" customHeight="1" x14ac:dyDescent="0.3">
      <c r="B25" s="90"/>
      <c r="C25" s="297" t="s">
        <v>31</v>
      </c>
      <c r="D25" s="298"/>
      <c r="E25" s="292" t="s">
        <v>32</v>
      </c>
      <c r="F25" s="293"/>
      <c r="G25" s="93"/>
      <c r="H25" s="94"/>
    </row>
    <row r="26" spans="2:8" ht="23.25" customHeight="1" x14ac:dyDescent="0.3">
      <c r="B26" s="90"/>
      <c r="C26" s="297" t="s">
        <v>33</v>
      </c>
      <c r="D26" s="298"/>
      <c r="E26" s="292" t="s">
        <v>34</v>
      </c>
      <c r="F26" s="293"/>
      <c r="G26" s="93"/>
      <c r="H26" s="94"/>
    </row>
    <row r="27" spans="2:8" ht="30.75" customHeight="1" x14ac:dyDescent="0.3">
      <c r="B27" s="90"/>
      <c r="C27" s="297" t="s">
        <v>35</v>
      </c>
      <c r="D27" s="298"/>
      <c r="E27" s="292" t="s">
        <v>36</v>
      </c>
      <c r="F27" s="293"/>
      <c r="G27" s="93"/>
      <c r="H27" s="94"/>
    </row>
    <row r="28" spans="2:8" ht="35.25" customHeight="1" x14ac:dyDescent="0.3">
      <c r="B28" s="90"/>
      <c r="C28" s="297" t="s">
        <v>37</v>
      </c>
      <c r="D28" s="298"/>
      <c r="E28" s="292" t="s">
        <v>38</v>
      </c>
      <c r="F28" s="293"/>
      <c r="G28" s="93"/>
      <c r="H28" s="94"/>
    </row>
    <row r="29" spans="2:8" ht="33" customHeight="1" x14ac:dyDescent="0.3">
      <c r="B29" s="90"/>
      <c r="C29" s="297" t="s">
        <v>37</v>
      </c>
      <c r="D29" s="298"/>
      <c r="E29" s="292" t="s">
        <v>38</v>
      </c>
      <c r="F29" s="293"/>
      <c r="G29" s="93"/>
      <c r="H29" s="94"/>
    </row>
    <row r="30" spans="2:8" ht="30" customHeight="1" x14ac:dyDescent="0.3">
      <c r="B30" s="90"/>
      <c r="C30" s="297" t="s">
        <v>39</v>
      </c>
      <c r="D30" s="298"/>
      <c r="E30" s="292" t="s">
        <v>40</v>
      </c>
      <c r="F30" s="293"/>
      <c r="G30" s="93"/>
      <c r="H30" s="94"/>
    </row>
    <row r="31" spans="2:8" ht="35.25" customHeight="1" x14ac:dyDescent="0.3">
      <c r="B31" s="90"/>
      <c r="C31" s="297" t="s">
        <v>41</v>
      </c>
      <c r="D31" s="298"/>
      <c r="E31" s="292" t="s">
        <v>42</v>
      </c>
      <c r="F31" s="293"/>
      <c r="G31" s="93"/>
      <c r="H31" s="94"/>
    </row>
    <row r="32" spans="2:8" ht="31.5" customHeight="1" x14ac:dyDescent="0.3">
      <c r="B32" s="90"/>
      <c r="C32" s="297" t="s">
        <v>43</v>
      </c>
      <c r="D32" s="298"/>
      <c r="E32" s="292" t="s">
        <v>44</v>
      </c>
      <c r="F32" s="293"/>
      <c r="G32" s="93"/>
      <c r="H32" s="94"/>
    </row>
    <row r="33" spans="2:8" ht="35.25" customHeight="1" x14ac:dyDescent="0.3">
      <c r="B33" s="90"/>
      <c r="C33" s="297" t="s">
        <v>45</v>
      </c>
      <c r="D33" s="298"/>
      <c r="E33" s="292" t="s">
        <v>46</v>
      </c>
      <c r="F33" s="293"/>
      <c r="G33" s="93"/>
      <c r="H33" s="94"/>
    </row>
    <row r="34" spans="2:8" ht="59.25" customHeight="1" x14ac:dyDescent="0.3">
      <c r="B34" s="90"/>
      <c r="C34" s="297" t="s">
        <v>47</v>
      </c>
      <c r="D34" s="298"/>
      <c r="E34" s="292" t="s">
        <v>48</v>
      </c>
      <c r="F34" s="293"/>
      <c r="G34" s="93"/>
      <c r="H34" s="94"/>
    </row>
    <row r="35" spans="2:8" ht="29.25" customHeight="1" x14ac:dyDescent="0.3">
      <c r="B35" s="90"/>
      <c r="C35" s="297" t="s">
        <v>49</v>
      </c>
      <c r="D35" s="298"/>
      <c r="E35" s="292" t="s">
        <v>50</v>
      </c>
      <c r="F35" s="293"/>
      <c r="G35" s="93"/>
      <c r="H35" s="94"/>
    </row>
    <row r="36" spans="2:8" ht="82.5" customHeight="1" x14ac:dyDescent="0.3">
      <c r="B36" s="90"/>
      <c r="C36" s="297" t="s">
        <v>51</v>
      </c>
      <c r="D36" s="298"/>
      <c r="E36" s="292" t="s">
        <v>52</v>
      </c>
      <c r="F36" s="293"/>
      <c r="G36" s="93"/>
      <c r="H36" s="94"/>
    </row>
    <row r="37" spans="2:8" ht="46.5" customHeight="1" x14ac:dyDescent="0.3">
      <c r="B37" s="90"/>
      <c r="C37" s="297" t="s">
        <v>53</v>
      </c>
      <c r="D37" s="298"/>
      <c r="E37" s="292" t="s">
        <v>54</v>
      </c>
      <c r="F37" s="293"/>
      <c r="G37" s="93"/>
      <c r="H37" s="94"/>
    </row>
    <row r="38" spans="2:8" ht="6.75" customHeight="1" thickBot="1" x14ac:dyDescent="0.35">
      <c r="B38" s="90"/>
      <c r="C38" s="299"/>
      <c r="D38" s="300"/>
      <c r="E38" s="301"/>
      <c r="F38" s="302"/>
      <c r="G38" s="93"/>
      <c r="H38" s="94"/>
    </row>
    <row r="39" spans="2:8" ht="15" thickTop="1" x14ac:dyDescent="0.3">
      <c r="B39" s="90"/>
      <c r="C39" s="91"/>
      <c r="D39" s="91"/>
      <c r="E39" s="92"/>
      <c r="F39" s="92"/>
      <c r="G39" s="93"/>
      <c r="H39" s="94"/>
    </row>
    <row r="40" spans="2:8" ht="21" customHeight="1" x14ac:dyDescent="0.3">
      <c r="B40" s="294" t="s">
        <v>55</v>
      </c>
      <c r="C40" s="295"/>
      <c r="D40" s="295"/>
      <c r="E40" s="295"/>
      <c r="F40" s="295"/>
      <c r="G40" s="295"/>
      <c r="H40" s="296"/>
    </row>
    <row r="41" spans="2:8" ht="20.25" customHeight="1" x14ac:dyDescent="0.3">
      <c r="B41" s="294" t="s">
        <v>56</v>
      </c>
      <c r="C41" s="295"/>
      <c r="D41" s="295"/>
      <c r="E41" s="295"/>
      <c r="F41" s="295"/>
      <c r="G41" s="295"/>
      <c r="H41" s="296"/>
    </row>
    <row r="42" spans="2:8" ht="20.25" customHeight="1" x14ac:dyDescent="0.3">
      <c r="B42" s="294" t="s">
        <v>57</v>
      </c>
      <c r="C42" s="295"/>
      <c r="D42" s="295"/>
      <c r="E42" s="295"/>
      <c r="F42" s="295"/>
      <c r="G42" s="295"/>
      <c r="H42" s="296"/>
    </row>
    <row r="43" spans="2:8" ht="20.25" customHeight="1" x14ac:dyDescent="0.3">
      <c r="B43" s="294" t="s">
        <v>58</v>
      </c>
      <c r="C43" s="295"/>
      <c r="D43" s="295"/>
      <c r="E43" s="295"/>
      <c r="F43" s="295"/>
      <c r="G43" s="295"/>
      <c r="H43" s="296"/>
    </row>
    <row r="44" spans="2:8" x14ac:dyDescent="0.3">
      <c r="B44" s="294" t="s">
        <v>59</v>
      </c>
      <c r="C44" s="295"/>
      <c r="D44" s="295"/>
      <c r="E44" s="295"/>
      <c r="F44" s="295"/>
      <c r="G44" s="295"/>
      <c r="H44" s="296"/>
    </row>
    <row r="45" spans="2:8" ht="15" thickBot="1" x14ac:dyDescent="0.35">
      <c r="B45" s="95"/>
      <c r="C45" s="96"/>
      <c r="D45" s="96"/>
      <c r="E45" s="96"/>
      <c r="F45" s="96"/>
      <c r="G45" s="96"/>
      <c r="H45" s="97"/>
    </row>
    <row r="47" spans="2:8" x14ac:dyDescent="0.3">
      <c r="B47" s="249" t="s">
        <v>60</v>
      </c>
    </row>
    <row r="48" spans="2:8" x14ac:dyDescent="0.3">
      <c r="B48" s="66" t="s">
        <v>61</v>
      </c>
    </row>
    <row r="49" spans="2:6" ht="27.6" x14ac:dyDescent="0.3">
      <c r="B49" s="241" t="s">
        <v>62</v>
      </c>
      <c r="C49" s="241" t="s">
        <v>63</v>
      </c>
      <c r="D49" s="241" t="s">
        <v>64</v>
      </c>
      <c r="E49" s="242" t="s">
        <v>65</v>
      </c>
      <c r="F49" s="243" t="s">
        <v>66</v>
      </c>
    </row>
    <row r="50" spans="2:6" x14ac:dyDescent="0.3">
      <c r="B50" s="244" t="s">
        <v>67</v>
      </c>
      <c r="C50" s="244" t="s">
        <v>68</v>
      </c>
      <c r="D50" s="245">
        <v>44957</v>
      </c>
      <c r="E50" s="244" t="s">
        <v>68</v>
      </c>
      <c r="F50" s="244" t="s">
        <v>68</v>
      </c>
    </row>
    <row r="51" spans="2:6" ht="28.8" x14ac:dyDescent="0.3">
      <c r="B51" s="244" t="s">
        <v>69</v>
      </c>
      <c r="C51" s="244" t="s">
        <v>70</v>
      </c>
      <c r="D51" s="245">
        <v>45016</v>
      </c>
      <c r="E51" s="244" t="s">
        <v>71</v>
      </c>
      <c r="F51" s="246" t="s">
        <v>72</v>
      </c>
    </row>
    <row r="300" spans="3:3" ht="31.2" x14ac:dyDescent="0.3">
      <c r="C300" s="170" t="s">
        <v>73</v>
      </c>
    </row>
    <row r="301" spans="3:3" ht="46.8" x14ac:dyDescent="0.3">
      <c r="C301" s="170" t="s">
        <v>74</v>
      </c>
    </row>
    <row r="302" spans="3:3" ht="31.2" x14ac:dyDescent="0.3">
      <c r="C302" s="171" t="s">
        <v>75</v>
      </c>
    </row>
    <row r="303" spans="3:3" ht="31.2" x14ac:dyDescent="0.3">
      <c r="C303" s="170" t="s">
        <v>76</v>
      </c>
    </row>
    <row r="304" spans="3:3" ht="46.8" x14ac:dyDescent="0.3">
      <c r="C304" s="170" t="s">
        <v>77</v>
      </c>
    </row>
    <row r="305" spans="3:3" ht="31.2" x14ac:dyDescent="0.3">
      <c r="C305" s="170" t="s">
        <v>78</v>
      </c>
    </row>
    <row r="306" spans="3:3" ht="46.8" x14ac:dyDescent="0.3">
      <c r="C306" s="171" t="s">
        <v>79</v>
      </c>
    </row>
    <row r="307" spans="3:3" ht="31.2" x14ac:dyDescent="0.3">
      <c r="C307" s="170" t="s">
        <v>80</v>
      </c>
    </row>
    <row r="308" spans="3:3" ht="15.6" x14ac:dyDescent="0.3">
      <c r="C308" s="170" t="s">
        <v>81</v>
      </c>
    </row>
    <row r="309" spans="3:3" ht="15.6" x14ac:dyDescent="0.3">
      <c r="C309" s="170" t="s">
        <v>82</v>
      </c>
    </row>
    <row r="310" spans="3:3" ht="31.2" x14ac:dyDescent="0.3">
      <c r="C310" s="170" t="s">
        <v>83</v>
      </c>
    </row>
    <row r="311" spans="3:3" ht="31.2" x14ac:dyDescent="0.3">
      <c r="C311" s="170" t="s">
        <v>84</v>
      </c>
    </row>
    <row r="312" spans="3:3" ht="15.6" x14ac:dyDescent="0.3">
      <c r="C312" s="170" t="s">
        <v>85</v>
      </c>
    </row>
    <row r="313" spans="3:3" ht="15.6" x14ac:dyDescent="0.3">
      <c r="C313" s="170" t="s">
        <v>86</v>
      </c>
    </row>
    <row r="314" spans="3:3" ht="15.6" x14ac:dyDescent="0.3">
      <c r="C314" s="170" t="s">
        <v>87</v>
      </c>
    </row>
    <row r="315" spans="3:3" ht="31.2" x14ac:dyDescent="0.3">
      <c r="C315" s="170" t="s">
        <v>88</v>
      </c>
    </row>
    <row r="316" spans="3:3" ht="31.2" x14ac:dyDescent="0.3">
      <c r="C316" s="170" t="s">
        <v>89</v>
      </c>
    </row>
  </sheetData>
  <mergeCells count="64">
    <mergeCell ref="E28:F28"/>
    <mergeCell ref="C28:D28"/>
    <mergeCell ref="C16:D16"/>
    <mergeCell ref="E16:F16"/>
    <mergeCell ref="C14:D14"/>
    <mergeCell ref="E14:F14"/>
    <mergeCell ref="C15:D15"/>
    <mergeCell ref="E15:F15"/>
    <mergeCell ref="E22:F22"/>
    <mergeCell ref="C22:D22"/>
    <mergeCell ref="C25:D25"/>
    <mergeCell ref="E25:F25"/>
    <mergeCell ref="B41:H41"/>
    <mergeCell ref="C38:D38"/>
    <mergeCell ref="E38:F38"/>
    <mergeCell ref="C37:D37"/>
    <mergeCell ref="E37:F37"/>
    <mergeCell ref="C33:D33"/>
    <mergeCell ref="B40:H40"/>
    <mergeCell ref="C29:D29"/>
    <mergeCell ref="E29:F29"/>
    <mergeCell ref="C30:D30"/>
    <mergeCell ref="E30:F30"/>
    <mergeCell ref="E33:F33"/>
    <mergeCell ref="C34:D34"/>
    <mergeCell ref="C35:D35"/>
    <mergeCell ref="E35:F35"/>
    <mergeCell ref="C36:D36"/>
    <mergeCell ref="E36:F36"/>
    <mergeCell ref="B42:H42"/>
    <mergeCell ref="B43:H43"/>
    <mergeCell ref="B44:H44"/>
    <mergeCell ref="E23:F23"/>
    <mergeCell ref="C23:D23"/>
    <mergeCell ref="C24:D24"/>
    <mergeCell ref="E24:F24"/>
    <mergeCell ref="C26:D26"/>
    <mergeCell ref="E26:F26"/>
    <mergeCell ref="E34:F34"/>
    <mergeCell ref="C32:D32"/>
    <mergeCell ref="C31:D31"/>
    <mergeCell ref="E31:F31"/>
    <mergeCell ref="E32:F32"/>
    <mergeCell ref="C27:D27"/>
    <mergeCell ref="E27:F27"/>
    <mergeCell ref="C13:D13"/>
    <mergeCell ref="E13:F13"/>
    <mergeCell ref="C17:D17"/>
    <mergeCell ref="E17:F17"/>
    <mergeCell ref="C21:D21"/>
    <mergeCell ref="C18:D18"/>
    <mergeCell ref="C19:D19"/>
    <mergeCell ref="C20:D20"/>
    <mergeCell ref="E18:F18"/>
    <mergeCell ref="E19:F19"/>
    <mergeCell ref="E20:F20"/>
    <mergeCell ref="E21:F21"/>
    <mergeCell ref="B2:H2"/>
    <mergeCell ref="B4:H5"/>
    <mergeCell ref="B6:H6"/>
    <mergeCell ref="B9:H10"/>
    <mergeCell ref="C12:D12"/>
    <mergeCell ref="E12:F12"/>
    <mergeCell ref="B7:H7"/>
  </mergeCells>
  <phoneticPr fontId="88" type="noConversion"/>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55"/>
  <sheetViews>
    <sheetView zoomScale="90" zoomScaleNormal="90" workbookViewId="0">
      <selection activeCell="B7" sqref="B7"/>
    </sheetView>
  </sheetViews>
  <sheetFormatPr baseColWidth="10" defaultColWidth="11.44140625" defaultRowHeight="14.4" x14ac:dyDescent="0.3"/>
  <cols>
    <col min="2" max="2" width="24.109375" customWidth="1"/>
    <col min="3" max="3" width="70.109375" customWidth="1"/>
    <col min="4" max="4" width="29.88671875" customWidth="1"/>
  </cols>
  <sheetData>
    <row r="1" spans="1:37" ht="23.4" x14ac:dyDescent="0.3">
      <c r="A1" s="66"/>
      <c r="B1" s="544" t="s">
        <v>348</v>
      </c>
      <c r="C1" s="544"/>
      <c r="D1" s="544"/>
      <c r="E1" s="66"/>
      <c r="F1" s="66"/>
      <c r="G1" s="66"/>
      <c r="H1" s="66"/>
      <c r="I1" s="66"/>
      <c r="J1" s="66"/>
      <c r="K1" s="66"/>
      <c r="L1" s="66"/>
      <c r="M1" s="66"/>
      <c r="N1" s="66"/>
      <c r="O1" s="66"/>
      <c r="P1" s="66"/>
      <c r="Q1" s="66"/>
      <c r="R1" s="66"/>
      <c r="S1" s="66"/>
      <c r="T1" s="66"/>
      <c r="U1" s="66"/>
      <c r="V1" s="66"/>
      <c r="W1" s="66"/>
      <c r="X1" s="66"/>
      <c r="Y1" s="66"/>
      <c r="Z1" s="66"/>
      <c r="AA1" s="66"/>
      <c r="AB1" s="66"/>
      <c r="AC1" s="66"/>
      <c r="AD1" s="66"/>
      <c r="AE1" s="66"/>
    </row>
    <row r="2" spans="1:37" x14ac:dyDescent="0.3">
      <c r="A2" s="66"/>
      <c r="B2" s="66"/>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row>
    <row r="3" spans="1:37" ht="25.2" x14ac:dyDescent="0.3">
      <c r="A3" s="66"/>
      <c r="B3" s="3"/>
      <c r="C3" s="4" t="s">
        <v>349</v>
      </c>
      <c r="D3" s="4" t="s">
        <v>295</v>
      </c>
      <c r="E3" s="66"/>
      <c r="F3" s="66"/>
      <c r="G3" s="66"/>
      <c r="H3" s="66"/>
      <c r="I3" s="66"/>
      <c r="J3" s="66"/>
      <c r="K3" s="66"/>
      <c r="L3" s="66"/>
      <c r="M3" s="66"/>
      <c r="N3" s="66"/>
      <c r="O3" s="66"/>
      <c r="P3" s="66"/>
      <c r="Q3" s="66"/>
      <c r="R3" s="66"/>
      <c r="S3" s="66"/>
      <c r="T3" s="66"/>
      <c r="U3" s="66"/>
      <c r="V3" s="66"/>
      <c r="W3" s="66"/>
      <c r="X3" s="66"/>
      <c r="Y3" s="66"/>
      <c r="Z3" s="66"/>
      <c r="AA3" s="66"/>
      <c r="AB3" s="66"/>
      <c r="AC3" s="66"/>
      <c r="AD3" s="66"/>
      <c r="AE3" s="66"/>
    </row>
    <row r="4" spans="1:37" ht="50.4" x14ac:dyDescent="0.3">
      <c r="A4" s="66"/>
      <c r="B4" s="5" t="s">
        <v>350</v>
      </c>
      <c r="C4" s="6" t="s">
        <v>351</v>
      </c>
      <c r="D4" s="7">
        <v>0.2</v>
      </c>
      <c r="E4" s="66"/>
      <c r="F4" s="66"/>
      <c r="G4" s="66"/>
      <c r="H4" s="66"/>
      <c r="I4" s="66"/>
      <c r="J4" s="66"/>
      <c r="K4" s="66"/>
      <c r="L4" s="66"/>
      <c r="M4" s="66"/>
      <c r="N4" s="66"/>
      <c r="O4" s="66"/>
      <c r="P4" s="66"/>
      <c r="Q4" s="66"/>
      <c r="R4" s="66"/>
      <c r="S4" s="66"/>
      <c r="T4" s="66"/>
      <c r="U4" s="66"/>
      <c r="V4" s="66"/>
      <c r="W4" s="66"/>
      <c r="X4" s="66"/>
      <c r="Y4" s="66"/>
      <c r="Z4" s="66"/>
      <c r="AA4" s="66"/>
      <c r="AB4" s="66"/>
      <c r="AC4" s="66"/>
      <c r="AD4" s="66"/>
      <c r="AE4" s="66"/>
    </row>
    <row r="5" spans="1:37" ht="50.4" x14ac:dyDescent="0.3">
      <c r="A5" s="66"/>
      <c r="B5" s="8" t="s">
        <v>352</v>
      </c>
      <c r="C5" s="9" t="s">
        <v>353</v>
      </c>
      <c r="D5" s="10">
        <v>0.4</v>
      </c>
      <c r="E5" s="66"/>
      <c r="F5" s="66"/>
      <c r="G5" s="66"/>
      <c r="H5" s="66"/>
      <c r="I5" s="66"/>
      <c r="J5" s="66"/>
      <c r="K5" s="66"/>
      <c r="L5" s="66"/>
      <c r="M5" s="66"/>
      <c r="N5" s="66"/>
      <c r="O5" s="66"/>
      <c r="P5" s="66"/>
      <c r="Q5" s="66"/>
      <c r="R5" s="66"/>
      <c r="S5" s="66"/>
      <c r="T5" s="66"/>
      <c r="U5" s="66"/>
      <c r="V5" s="66"/>
      <c r="W5" s="66"/>
      <c r="X5" s="66"/>
      <c r="Y5" s="66"/>
      <c r="Z5" s="66"/>
      <c r="AA5" s="66"/>
      <c r="AB5" s="66"/>
      <c r="AC5" s="66"/>
      <c r="AD5" s="66"/>
      <c r="AE5" s="66"/>
    </row>
    <row r="6" spans="1:37" ht="50.4" x14ac:dyDescent="0.3">
      <c r="A6" s="66"/>
      <c r="B6" s="11" t="s">
        <v>354</v>
      </c>
      <c r="C6" s="9" t="s">
        <v>355</v>
      </c>
      <c r="D6" s="10">
        <v>0.6</v>
      </c>
      <c r="E6" s="66"/>
      <c r="F6" s="66"/>
      <c r="G6" s="66"/>
      <c r="H6" s="66"/>
      <c r="I6" s="66"/>
      <c r="J6" s="66"/>
      <c r="K6" s="66"/>
      <c r="L6" s="66"/>
      <c r="M6" s="66"/>
      <c r="N6" s="66"/>
      <c r="O6" s="66"/>
      <c r="P6" s="66"/>
      <c r="Q6" s="66"/>
      <c r="R6" s="66"/>
      <c r="S6" s="66"/>
      <c r="T6" s="66"/>
      <c r="U6" s="66"/>
      <c r="V6" s="66"/>
      <c r="W6" s="66"/>
      <c r="X6" s="66"/>
      <c r="Y6" s="66"/>
      <c r="Z6" s="66"/>
      <c r="AA6" s="66"/>
      <c r="AB6" s="66"/>
      <c r="AC6" s="66"/>
      <c r="AD6" s="66"/>
      <c r="AE6" s="66"/>
    </row>
    <row r="7" spans="1:37" ht="75.599999999999994" x14ac:dyDescent="0.3">
      <c r="A7" s="66"/>
      <c r="B7" s="12" t="s">
        <v>356</v>
      </c>
      <c r="C7" s="9" t="s">
        <v>357</v>
      </c>
      <c r="D7" s="10">
        <v>0.8</v>
      </c>
      <c r="E7" s="66"/>
      <c r="F7" s="66"/>
      <c r="G7" s="66"/>
      <c r="H7" s="66"/>
      <c r="I7" s="66"/>
      <c r="J7" s="66"/>
      <c r="K7" s="66"/>
      <c r="L7" s="66"/>
      <c r="M7" s="66"/>
      <c r="N7" s="66"/>
      <c r="O7" s="66"/>
      <c r="P7" s="66"/>
      <c r="Q7" s="66"/>
      <c r="R7" s="66"/>
      <c r="S7" s="66"/>
      <c r="T7" s="66"/>
      <c r="U7" s="66"/>
      <c r="V7" s="66"/>
      <c r="W7" s="66"/>
      <c r="X7" s="66"/>
      <c r="Y7" s="66"/>
      <c r="Z7" s="66"/>
      <c r="AA7" s="66"/>
      <c r="AB7" s="66"/>
      <c r="AC7" s="66"/>
      <c r="AD7" s="66"/>
      <c r="AE7" s="66"/>
    </row>
    <row r="8" spans="1:37" ht="50.4" x14ac:dyDescent="0.3">
      <c r="A8" s="66"/>
      <c r="B8" s="13" t="s">
        <v>358</v>
      </c>
      <c r="C8" s="9" t="s">
        <v>359</v>
      </c>
      <c r="D8" s="10">
        <v>1</v>
      </c>
      <c r="E8" s="66"/>
      <c r="F8" s="66"/>
      <c r="G8" s="66"/>
      <c r="H8" s="66"/>
      <c r="I8" s="66"/>
      <c r="J8" s="66"/>
      <c r="K8" s="66"/>
      <c r="L8" s="66"/>
      <c r="M8" s="66"/>
      <c r="N8" s="66"/>
      <c r="O8" s="66"/>
      <c r="P8" s="66"/>
      <c r="Q8" s="66"/>
      <c r="R8" s="66"/>
      <c r="S8" s="66"/>
      <c r="T8" s="66"/>
      <c r="U8" s="66"/>
      <c r="V8" s="66"/>
      <c r="W8" s="66"/>
      <c r="X8" s="66"/>
      <c r="Y8" s="66"/>
      <c r="Z8" s="66"/>
      <c r="AA8" s="66"/>
      <c r="AB8" s="66"/>
      <c r="AC8" s="66"/>
      <c r="AD8" s="66"/>
      <c r="AE8" s="66"/>
    </row>
    <row r="9" spans="1:37" x14ac:dyDescent="0.3">
      <c r="A9" s="66"/>
      <c r="B9" s="88"/>
      <c r="C9" s="88"/>
      <c r="D9" s="88"/>
      <c r="E9" s="66"/>
      <c r="F9" s="66"/>
      <c r="G9" s="66"/>
      <c r="H9" s="66"/>
      <c r="I9" s="66"/>
      <c r="J9" s="66"/>
      <c r="K9" s="66"/>
      <c r="L9" s="66"/>
      <c r="M9" s="66"/>
      <c r="N9" s="66"/>
      <c r="O9" s="66"/>
      <c r="P9" s="66"/>
      <c r="Q9" s="66"/>
      <c r="R9" s="66"/>
      <c r="S9" s="66"/>
      <c r="T9" s="66"/>
      <c r="U9" s="66"/>
      <c r="V9" s="66"/>
      <c r="W9" s="66"/>
      <c r="X9" s="66"/>
      <c r="Y9" s="66"/>
      <c r="Z9" s="66"/>
      <c r="AA9" s="66"/>
      <c r="AB9" s="66"/>
      <c r="AC9" s="66"/>
      <c r="AD9" s="66"/>
      <c r="AE9" s="66"/>
      <c r="AF9" s="66"/>
      <c r="AG9" s="66"/>
      <c r="AH9" s="66"/>
      <c r="AI9" s="66"/>
      <c r="AJ9" s="66"/>
      <c r="AK9" s="66"/>
    </row>
    <row r="10" spans="1:37" x14ac:dyDescent="0.3">
      <c r="A10" s="66"/>
      <c r="B10" s="89"/>
      <c r="C10" s="88"/>
      <c r="D10" s="88"/>
      <c r="E10" s="66"/>
      <c r="F10" s="66"/>
      <c r="G10" s="66"/>
      <c r="H10" s="66"/>
      <c r="I10" s="66"/>
      <c r="J10" s="66"/>
      <c r="K10" s="66"/>
      <c r="L10" s="66"/>
      <c r="M10" s="66"/>
      <c r="N10" s="66"/>
      <c r="O10" s="66"/>
      <c r="P10" s="66"/>
      <c r="Q10" s="66"/>
      <c r="R10" s="66"/>
      <c r="S10" s="66"/>
      <c r="T10" s="66"/>
      <c r="U10" s="66"/>
      <c r="V10" s="66"/>
      <c r="W10" s="66"/>
      <c r="X10" s="66"/>
      <c r="Y10" s="66"/>
      <c r="Z10" s="66"/>
      <c r="AA10" s="66"/>
      <c r="AB10" s="66"/>
      <c r="AC10" s="66"/>
      <c r="AD10" s="66"/>
      <c r="AE10" s="66"/>
      <c r="AF10" s="66"/>
      <c r="AG10" s="66"/>
      <c r="AH10" s="66"/>
      <c r="AI10" s="66"/>
      <c r="AJ10" s="66"/>
      <c r="AK10" s="66"/>
    </row>
    <row r="11" spans="1:37" x14ac:dyDescent="0.3">
      <c r="A11" s="66"/>
      <c r="B11" s="88"/>
      <c r="C11" s="88"/>
      <c r="D11" s="88"/>
      <c r="E11" s="66"/>
      <c r="F11" s="66"/>
      <c r="G11" s="66"/>
      <c r="H11" s="66"/>
      <c r="I11" s="66"/>
      <c r="J11" s="66"/>
      <c r="K11" s="66"/>
      <c r="L11" s="66"/>
      <c r="M11" s="66"/>
      <c r="N11" s="66"/>
      <c r="O11" s="66"/>
      <c r="P11" s="66"/>
      <c r="Q11" s="66"/>
      <c r="R11" s="66"/>
      <c r="S11" s="66"/>
      <c r="T11" s="66"/>
      <c r="U11" s="66"/>
      <c r="V11" s="66"/>
      <c r="W11" s="66"/>
      <c r="X11" s="66"/>
      <c r="Y11" s="66"/>
      <c r="Z11" s="66"/>
      <c r="AA11" s="66"/>
      <c r="AB11" s="66"/>
      <c r="AC11" s="66"/>
      <c r="AD11" s="66"/>
      <c r="AE11" s="66"/>
      <c r="AF11" s="66"/>
      <c r="AG11" s="66"/>
      <c r="AH11" s="66"/>
      <c r="AI11" s="66"/>
      <c r="AJ11" s="66"/>
      <c r="AK11" s="66"/>
    </row>
    <row r="12" spans="1:37" x14ac:dyDescent="0.3">
      <c r="A12" s="66"/>
      <c r="B12" s="88"/>
      <c r="C12" s="88"/>
      <c r="D12" s="88"/>
      <c r="E12" s="66"/>
      <c r="F12" s="66"/>
      <c r="G12" s="66"/>
      <c r="H12" s="66"/>
      <c r="I12" s="66"/>
      <c r="J12" s="66"/>
      <c r="K12" s="66"/>
      <c r="L12" s="66"/>
      <c r="M12" s="66"/>
      <c r="N12" s="66"/>
      <c r="O12" s="66"/>
      <c r="P12" s="66"/>
      <c r="Q12" s="66"/>
      <c r="R12" s="66"/>
      <c r="S12" s="66"/>
      <c r="T12" s="66"/>
      <c r="U12" s="66"/>
      <c r="V12" s="66"/>
      <c r="W12" s="66"/>
      <c r="X12" s="66"/>
      <c r="Y12" s="66"/>
      <c r="Z12" s="66"/>
      <c r="AA12" s="66"/>
      <c r="AB12" s="66"/>
      <c r="AC12" s="66"/>
      <c r="AD12" s="66"/>
      <c r="AE12" s="66"/>
      <c r="AF12" s="66"/>
      <c r="AG12" s="66"/>
      <c r="AH12" s="66"/>
      <c r="AI12" s="66"/>
      <c r="AJ12" s="66"/>
      <c r="AK12" s="66"/>
    </row>
    <row r="13" spans="1:37" x14ac:dyDescent="0.3">
      <c r="A13" s="66"/>
      <c r="B13" s="88"/>
      <c r="C13" s="88"/>
      <c r="D13" s="88"/>
      <c r="E13" s="66"/>
      <c r="F13" s="66"/>
      <c r="G13" s="66"/>
      <c r="H13" s="66"/>
      <c r="I13" s="66"/>
      <c r="J13" s="66"/>
      <c r="K13" s="66"/>
      <c r="L13" s="66"/>
      <c r="M13" s="66"/>
      <c r="N13" s="66"/>
      <c r="O13" s="66"/>
      <c r="P13" s="66"/>
      <c r="Q13" s="66"/>
      <c r="R13" s="66"/>
      <c r="S13" s="66"/>
      <c r="T13" s="66"/>
      <c r="U13" s="66"/>
      <c r="V13" s="66"/>
      <c r="W13" s="66"/>
      <c r="X13" s="66"/>
      <c r="Y13" s="66"/>
      <c r="Z13" s="66"/>
      <c r="AA13" s="66"/>
      <c r="AB13" s="66"/>
      <c r="AC13" s="66"/>
      <c r="AD13" s="66"/>
      <c r="AE13" s="66"/>
      <c r="AF13" s="66"/>
      <c r="AG13" s="66"/>
      <c r="AH13" s="66"/>
      <c r="AI13" s="66"/>
      <c r="AJ13" s="66"/>
      <c r="AK13" s="66"/>
    </row>
    <row r="14" spans="1:37" x14ac:dyDescent="0.3">
      <c r="A14" s="66"/>
      <c r="B14" s="88"/>
      <c r="C14" s="88"/>
      <c r="D14" s="88"/>
      <c r="E14" s="66"/>
      <c r="F14" s="66"/>
      <c r="G14" s="66"/>
      <c r="H14" s="66"/>
      <c r="I14" s="66"/>
      <c r="J14" s="66"/>
      <c r="K14" s="66"/>
      <c r="L14" s="66"/>
      <c r="M14" s="66"/>
      <c r="N14" s="66"/>
      <c r="O14" s="66"/>
      <c r="P14" s="66"/>
      <c r="Q14" s="66"/>
      <c r="R14" s="66"/>
      <c r="S14" s="66"/>
      <c r="T14" s="66"/>
      <c r="U14" s="66"/>
      <c r="V14" s="66"/>
      <c r="W14" s="66"/>
      <c r="X14" s="66"/>
      <c r="Y14" s="66"/>
      <c r="Z14" s="66"/>
      <c r="AA14" s="66"/>
      <c r="AB14" s="66"/>
      <c r="AC14" s="66"/>
      <c r="AD14" s="66"/>
      <c r="AE14" s="66"/>
      <c r="AF14" s="66"/>
      <c r="AG14" s="66"/>
      <c r="AH14" s="66"/>
      <c r="AI14" s="66"/>
      <c r="AJ14" s="66"/>
      <c r="AK14" s="66"/>
    </row>
    <row r="15" spans="1:37" x14ac:dyDescent="0.3">
      <c r="A15" s="66"/>
      <c r="B15" s="88"/>
      <c r="C15" s="88"/>
      <c r="D15" s="88"/>
      <c r="E15" s="66"/>
      <c r="F15" s="66"/>
      <c r="G15" s="66"/>
      <c r="H15" s="66"/>
      <c r="I15" s="66"/>
      <c r="J15" s="66"/>
      <c r="K15" s="66"/>
      <c r="L15" s="66"/>
      <c r="M15" s="66"/>
      <c r="N15" s="66"/>
      <c r="O15" s="66"/>
      <c r="P15" s="66"/>
      <c r="Q15" s="66"/>
      <c r="R15" s="66"/>
      <c r="S15" s="66"/>
      <c r="T15" s="66"/>
      <c r="U15" s="66"/>
      <c r="V15" s="66"/>
      <c r="W15" s="66"/>
      <c r="X15" s="66"/>
      <c r="Y15" s="66"/>
      <c r="Z15" s="66"/>
      <c r="AA15" s="66"/>
      <c r="AB15" s="66"/>
      <c r="AC15" s="66"/>
      <c r="AD15" s="66"/>
      <c r="AE15" s="66"/>
      <c r="AF15" s="66"/>
      <c r="AG15" s="66"/>
      <c r="AH15" s="66"/>
      <c r="AI15" s="66"/>
      <c r="AJ15" s="66"/>
      <c r="AK15" s="66"/>
    </row>
    <row r="16" spans="1:37" x14ac:dyDescent="0.3">
      <c r="A16" s="66"/>
      <c r="B16" s="88"/>
      <c r="C16" s="88"/>
      <c r="D16" s="88"/>
      <c r="E16" s="66"/>
      <c r="F16" s="66"/>
      <c r="G16" s="66"/>
      <c r="H16" s="66"/>
      <c r="I16" s="66"/>
      <c r="J16" s="66"/>
      <c r="K16" s="66"/>
      <c r="L16" s="66"/>
      <c r="M16" s="66"/>
      <c r="N16" s="66"/>
      <c r="O16" s="66"/>
      <c r="P16" s="66"/>
      <c r="Q16" s="66"/>
      <c r="R16" s="66"/>
      <c r="S16" s="66"/>
      <c r="T16" s="66"/>
      <c r="U16" s="66"/>
      <c r="V16" s="66"/>
      <c r="W16" s="66"/>
      <c r="X16" s="66"/>
      <c r="Y16" s="66"/>
      <c r="Z16" s="66"/>
      <c r="AA16" s="66"/>
      <c r="AB16" s="66"/>
      <c r="AC16" s="66"/>
      <c r="AD16" s="66"/>
      <c r="AE16" s="66"/>
      <c r="AF16" s="66"/>
      <c r="AG16" s="66"/>
      <c r="AH16" s="66"/>
      <c r="AI16" s="66"/>
      <c r="AJ16" s="66"/>
      <c r="AK16" s="66"/>
    </row>
    <row r="17" spans="1:37" x14ac:dyDescent="0.3">
      <c r="A17" s="66"/>
      <c r="B17" s="88"/>
      <c r="C17" s="88"/>
      <c r="D17" s="88"/>
      <c r="E17" s="66"/>
      <c r="F17" s="66"/>
      <c r="G17" s="66"/>
      <c r="H17" s="66"/>
      <c r="I17" s="66"/>
      <c r="J17" s="66"/>
      <c r="K17" s="66"/>
      <c r="L17" s="66"/>
      <c r="M17" s="66"/>
      <c r="N17" s="66"/>
      <c r="O17" s="66"/>
      <c r="P17" s="66"/>
      <c r="Q17" s="66"/>
      <c r="R17" s="66"/>
      <c r="S17" s="66"/>
      <c r="T17" s="66"/>
      <c r="U17" s="66"/>
      <c r="V17" s="66"/>
      <c r="W17" s="66"/>
      <c r="X17" s="66"/>
      <c r="Y17" s="66"/>
      <c r="Z17" s="66"/>
      <c r="AA17" s="66"/>
      <c r="AB17" s="66"/>
      <c r="AC17" s="66"/>
      <c r="AD17" s="66"/>
      <c r="AE17" s="66"/>
      <c r="AF17" s="66"/>
      <c r="AG17" s="66"/>
      <c r="AH17" s="66"/>
      <c r="AI17" s="66"/>
      <c r="AJ17" s="66"/>
      <c r="AK17" s="66"/>
    </row>
    <row r="18" spans="1:37" x14ac:dyDescent="0.3">
      <c r="A18" s="66"/>
      <c r="B18" s="88"/>
      <c r="C18" s="88"/>
      <c r="D18" s="88"/>
      <c r="E18" s="66"/>
      <c r="F18" s="66"/>
      <c r="G18" s="66"/>
      <c r="H18" s="66"/>
      <c r="I18" s="66"/>
      <c r="J18" s="66"/>
      <c r="K18" s="66"/>
      <c r="L18" s="66"/>
      <c r="M18" s="66"/>
      <c r="N18" s="66"/>
      <c r="O18" s="66"/>
      <c r="P18" s="66"/>
      <c r="Q18" s="66"/>
      <c r="R18" s="66"/>
      <c r="S18" s="66"/>
      <c r="T18" s="66"/>
      <c r="U18" s="66"/>
      <c r="V18" s="66"/>
      <c r="W18" s="66"/>
      <c r="X18" s="66"/>
      <c r="Y18" s="66"/>
      <c r="Z18" s="66"/>
      <c r="AA18" s="66"/>
      <c r="AB18" s="66"/>
      <c r="AC18" s="66"/>
      <c r="AD18" s="66"/>
      <c r="AE18" s="66"/>
      <c r="AF18" s="66"/>
      <c r="AG18" s="66"/>
      <c r="AH18" s="66"/>
      <c r="AI18" s="66"/>
      <c r="AJ18" s="66"/>
      <c r="AK18" s="66"/>
    </row>
    <row r="19" spans="1:37" x14ac:dyDescent="0.3">
      <c r="A19" s="66"/>
      <c r="B19" s="66"/>
      <c r="C19" s="66"/>
      <c r="D19" s="66"/>
      <c r="E19" s="66"/>
      <c r="F19" s="66"/>
      <c r="G19" s="66"/>
      <c r="H19" s="66"/>
      <c r="I19" s="66"/>
      <c r="J19" s="66"/>
      <c r="K19" s="66"/>
      <c r="L19" s="66"/>
      <c r="M19" s="66"/>
      <c r="N19" s="66"/>
      <c r="O19" s="66"/>
      <c r="P19" s="66"/>
      <c r="Q19" s="66"/>
      <c r="R19" s="66"/>
      <c r="S19" s="66"/>
      <c r="T19" s="66"/>
      <c r="U19" s="66"/>
      <c r="V19" s="66"/>
      <c r="W19" s="66"/>
      <c r="X19" s="66"/>
      <c r="Y19" s="66"/>
      <c r="Z19" s="66"/>
      <c r="AA19" s="66"/>
      <c r="AB19" s="66"/>
      <c r="AC19" s="66"/>
      <c r="AD19" s="66"/>
      <c r="AE19" s="66"/>
      <c r="AF19" s="66"/>
      <c r="AG19" s="66"/>
      <c r="AH19" s="66"/>
      <c r="AI19" s="66"/>
      <c r="AJ19" s="66"/>
      <c r="AK19" s="66"/>
    </row>
    <row r="20" spans="1:37" x14ac:dyDescent="0.3">
      <c r="A20" s="66"/>
      <c r="B20" s="66"/>
      <c r="C20" s="66"/>
      <c r="D20" s="66"/>
      <c r="E20" s="66"/>
      <c r="F20" s="66"/>
      <c r="G20" s="66"/>
      <c r="H20" s="66"/>
      <c r="I20" s="66"/>
      <c r="J20" s="66"/>
      <c r="K20" s="66"/>
      <c r="L20" s="66"/>
      <c r="M20" s="66"/>
      <c r="N20" s="66"/>
      <c r="O20" s="66"/>
      <c r="P20" s="66"/>
      <c r="Q20" s="66"/>
      <c r="R20" s="66"/>
      <c r="S20" s="66"/>
      <c r="T20" s="66"/>
      <c r="U20" s="66"/>
      <c r="V20" s="66"/>
      <c r="W20" s="66"/>
      <c r="X20" s="66"/>
      <c r="Y20" s="66"/>
      <c r="Z20" s="66"/>
      <c r="AA20" s="66"/>
      <c r="AB20" s="66"/>
      <c r="AC20" s="66"/>
      <c r="AD20" s="66"/>
      <c r="AE20" s="66"/>
      <c r="AF20" s="66"/>
      <c r="AG20" s="66"/>
      <c r="AH20" s="66"/>
      <c r="AI20" s="66"/>
      <c r="AJ20" s="66"/>
      <c r="AK20" s="66"/>
    </row>
    <row r="21" spans="1:37" x14ac:dyDescent="0.3">
      <c r="A21" s="66"/>
      <c r="B21" s="66"/>
      <c r="C21" s="66"/>
      <c r="D21" s="66"/>
      <c r="E21" s="66"/>
      <c r="F21" s="66"/>
      <c r="G21" s="66"/>
      <c r="H21" s="66"/>
      <c r="I21" s="66"/>
      <c r="J21" s="66"/>
      <c r="K21" s="66"/>
      <c r="L21" s="66"/>
      <c r="M21" s="66"/>
      <c r="N21" s="66"/>
      <c r="O21" s="66"/>
      <c r="P21" s="66"/>
      <c r="Q21" s="66"/>
      <c r="R21" s="66"/>
      <c r="S21" s="66"/>
      <c r="T21" s="66"/>
      <c r="U21" s="66"/>
      <c r="V21" s="66"/>
      <c r="W21" s="66"/>
      <c r="X21" s="66"/>
      <c r="Y21" s="66"/>
      <c r="Z21" s="66"/>
      <c r="AA21" s="66"/>
      <c r="AB21" s="66"/>
      <c r="AC21" s="66"/>
      <c r="AD21" s="66"/>
      <c r="AE21" s="66"/>
      <c r="AF21" s="66"/>
      <c r="AG21" s="66"/>
      <c r="AH21" s="66"/>
      <c r="AI21" s="66"/>
      <c r="AJ21" s="66"/>
      <c r="AK21" s="66"/>
    </row>
    <row r="22" spans="1:37" x14ac:dyDescent="0.3">
      <c r="A22" s="66"/>
      <c r="B22" s="66"/>
      <c r="C22" s="66"/>
      <c r="D22" s="66"/>
      <c r="E22" s="66"/>
      <c r="F22" s="66"/>
      <c r="G22" s="66"/>
      <c r="H22" s="66"/>
      <c r="I22" s="66"/>
      <c r="J22" s="66"/>
      <c r="K22" s="66"/>
      <c r="L22" s="66"/>
      <c r="M22" s="66"/>
      <c r="N22" s="66"/>
      <c r="O22" s="66"/>
      <c r="P22" s="66"/>
      <c r="Q22" s="66"/>
      <c r="R22" s="66"/>
      <c r="S22" s="66"/>
      <c r="T22" s="66"/>
      <c r="U22" s="66"/>
      <c r="V22" s="66"/>
      <c r="W22" s="66"/>
      <c r="X22" s="66"/>
      <c r="Y22" s="66"/>
      <c r="Z22" s="66"/>
      <c r="AA22" s="66"/>
      <c r="AB22" s="66"/>
      <c r="AC22" s="66"/>
      <c r="AD22" s="66"/>
      <c r="AE22" s="66"/>
      <c r="AF22" s="66"/>
      <c r="AG22" s="66"/>
      <c r="AH22" s="66"/>
      <c r="AI22" s="66"/>
      <c r="AJ22" s="66"/>
      <c r="AK22" s="66"/>
    </row>
    <row r="23" spans="1:37" x14ac:dyDescent="0.3">
      <c r="A23" s="66"/>
      <c r="B23" s="66"/>
      <c r="C23" s="66"/>
      <c r="D23" s="66"/>
      <c r="E23" s="66"/>
      <c r="F23" s="66"/>
      <c r="G23" s="66"/>
      <c r="H23" s="66"/>
      <c r="I23" s="66"/>
      <c r="J23" s="66"/>
      <c r="K23" s="66"/>
      <c r="L23" s="66"/>
      <c r="M23" s="66"/>
      <c r="N23" s="66"/>
      <c r="O23" s="66"/>
      <c r="P23" s="66"/>
      <c r="Q23" s="66"/>
      <c r="R23" s="66"/>
      <c r="S23" s="66"/>
      <c r="T23" s="66"/>
      <c r="U23" s="66"/>
      <c r="V23" s="66"/>
      <c r="W23" s="66"/>
      <c r="X23" s="66"/>
      <c r="Y23" s="66"/>
      <c r="Z23" s="66"/>
      <c r="AA23" s="66"/>
      <c r="AB23" s="66"/>
      <c r="AC23" s="66"/>
      <c r="AD23" s="66"/>
      <c r="AE23" s="66"/>
      <c r="AF23" s="66"/>
      <c r="AG23" s="66"/>
      <c r="AH23" s="66"/>
      <c r="AI23" s="66"/>
      <c r="AJ23" s="66"/>
      <c r="AK23" s="66"/>
    </row>
    <row r="24" spans="1:37" x14ac:dyDescent="0.3">
      <c r="A24" s="66"/>
      <c r="B24" s="66"/>
      <c r="C24" s="66"/>
      <c r="D24" s="66"/>
      <c r="E24" s="66"/>
      <c r="F24" s="66"/>
      <c r="G24" s="66"/>
      <c r="H24" s="66"/>
      <c r="I24" s="66"/>
      <c r="J24" s="66"/>
      <c r="K24" s="66"/>
      <c r="L24" s="66"/>
      <c r="M24" s="66"/>
      <c r="N24" s="66"/>
      <c r="O24" s="66"/>
      <c r="P24" s="66"/>
      <c r="Q24" s="66"/>
      <c r="R24" s="66"/>
      <c r="S24" s="66"/>
      <c r="T24" s="66"/>
      <c r="U24" s="66"/>
      <c r="V24" s="66"/>
      <c r="W24" s="66"/>
      <c r="X24" s="66"/>
      <c r="Y24" s="66"/>
      <c r="Z24" s="66"/>
      <c r="AA24" s="66"/>
      <c r="AB24" s="66"/>
      <c r="AC24" s="66"/>
      <c r="AD24" s="66"/>
      <c r="AE24" s="66"/>
      <c r="AF24" s="66"/>
      <c r="AG24" s="66"/>
      <c r="AH24" s="66"/>
      <c r="AI24" s="66"/>
      <c r="AJ24" s="66"/>
      <c r="AK24" s="66"/>
    </row>
    <row r="25" spans="1:37" x14ac:dyDescent="0.3">
      <c r="A25" s="66"/>
      <c r="B25" s="66"/>
      <c r="C25" s="66"/>
      <c r="D25" s="66"/>
      <c r="E25" s="66"/>
      <c r="F25" s="66"/>
      <c r="G25" s="66"/>
      <c r="H25" s="66"/>
      <c r="I25" s="66"/>
      <c r="J25" s="66"/>
      <c r="K25" s="66"/>
      <c r="L25" s="66"/>
      <c r="M25" s="66"/>
      <c r="N25" s="66"/>
      <c r="O25" s="66"/>
      <c r="P25" s="66"/>
      <c r="Q25" s="66"/>
      <c r="R25" s="66"/>
      <c r="S25" s="66"/>
      <c r="T25" s="66"/>
      <c r="U25" s="66"/>
      <c r="V25" s="66"/>
      <c r="W25" s="66"/>
      <c r="X25" s="66"/>
      <c r="Y25" s="66"/>
      <c r="Z25" s="66"/>
      <c r="AA25" s="66"/>
      <c r="AB25" s="66"/>
      <c r="AC25" s="66"/>
      <c r="AD25" s="66"/>
      <c r="AE25" s="66"/>
      <c r="AF25" s="66"/>
      <c r="AG25" s="66"/>
      <c r="AH25" s="66"/>
      <c r="AI25" s="66"/>
      <c r="AJ25" s="66"/>
      <c r="AK25" s="66"/>
    </row>
    <row r="26" spans="1:37" x14ac:dyDescent="0.3">
      <c r="A26" s="66"/>
      <c r="B26" s="66"/>
      <c r="C26" s="66"/>
      <c r="D26" s="66"/>
      <c r="E26" s="66"/>
      <c r="F26" s="66"/>
      <c r="G26" s="66"/>
      <c r="H26" s="66"/>
      <c r="I26" s="66"/>
      <c r="J26" s="66"/>
      <c r="K26" s="66"/>
      <c r="L26" s="66"/>
      <c r="M26" s="66"/>
      <c r="N26" s="66"/>
      <c r="O26" s="66"/>
      <c r="P26" s="66"/>
      <c r="Q26" s="66"/>
      <c r="R26" s="66"/>
      <c r="S26" s="66"/>
      <c r="T26" s="66"/>
      <c r="U26" s="66"/>
      <c r="V26" s="66"/>
      <c r="W26" s="66"/>
      <c r="X26" s="66"/>
      <c r="Y26" s="66"/>
      <c r="Z26" s="66"/>
      <c r="AA26" s="66"/>
      <c r="AB26" s="66"/>
      <c r="AC26" s="66"/>
      <c r="AD26" s="66"/>
      <c r="AE26" s="66"/>
      <c r="AF26" s="66"/>
      <c r="AG26" s="66"/>
      <c r="AH26" s="66"/>
      <c r="AI26" s="66"/>
      <c r="AJ26" s="66"/>
      <c r="AK26" s="66"/>
    </row>
    <row r="27" spans="1:37" x14ac:dyDescent="0.3">
      <c r="A27" s="66"/>
      <c r="B27" s="66"/>
      <c r="C27" s="66"/>
      <c r="D27" s="66"/>
      <c r="E27" s="66"/>
      <c r="F27" s="66"/>
      <c r="G27" s="66"/>
      <c r="H27" s="66"/>
      <c r="I27" s="66"/>
      <c r="J27" s="66"/>
      <c r="K27" s="66"/>
      <c r="L27" s="66"/>
      <c r="M27" s="66"/>
      <c r="N27" s="66"/>
      <c r="O27" s="66"/>
      <c r="P27" s="66"/>
      <c r="Q27" s="66"/>
      <c r="R27" s="66"/>
      <c r="S27" s="66"/>
      <c r="T27" s="66"/>
      <c r="U27" s="66"/>
      <c r="V27" s="66"/>
      <c r="W27" s="66"/>
      <c r="X27" s="66"/>
      <c r="Y27" s="66"/>
      <c r="Z27" s="66"/>
      <c r="AA27" s="66"/>
      <c r="AB27" s="66"/>
      <c r="AC27" s="66"/>
      <c r="AD27" s="66"/>
      <c r="AE27" s="66"/>
      <c r="AF27" s="66"/>
      <c r="AG27" s="66"/>
      <c r="AH27" s="66"/>
      <c r="AI27" s="66"/>
      <c r="AJ27" s="66"/>
      <c r="AK27" s="66"/>
    </row>
    <row r="28" spans="1:37" x14ac:dyDescent="0.3">
      <c r="A28" s="66"/>
      <c r="B28" s="66"/>
      <c r="C28" s="66"/>
      <c r="D28" s="66"/>
      <c r="E28" s="66"/>
      <c r="F28" s="66"/>
      <c r="G28" s="66"/>
      <c r="H28" s="66"/>
      <c r="I28" s="66"/>
      <c r="J28" s="66"/>
      <c r="K28" s="66"/>
      <c r="L28" s="66"/>
      <c r="M28" s="66"/>
      <c r="N28" s="66"/>
      <c r="O28" s="66"/>
      <c r="P28" s="66"/>
      <c r="Q28" s="66"/>
      <c r="R28" s="66"/>
      <c r="S28" s="66"/>
      <c r="T28" s="66"/>
      <c r="U28" s="66"/>
      <c r="V28" s="66"/>
      <c r="W28" s="66"/>
      <c r="X28" s="66"/>
      <c r="Y28" s="66"/>
      <c r="Z28" s="66"/>
      <c r="AA28" s="66"/>
      <c r="AB28" s="66"/>
      <c r="AC28" s="66"/>
      <c r="AD28" s="66"/>
      <c r="AE28" s="66"/>
      <c r="AF28" s="66"/>
      <c r="AG28" s="66"/>
      <c r="AH28" s="66"/>
      <c r="AI28" s="66"/>
      <c r="AJ28" s="66"/>
      <c r="AK28" s="66"/>
    </row>
    <row r="29" spans="1:37" x14ac:dyDescent="0.3">
      <c r="A29" s="66"/>
      <c r="B29" s="66"/>
      <c r="C29" s="66"/>
      <c r="D29" s="66"/>
      <c r="E29" s="66"/>
      <c r="F29" s="66"/>
      <c r="G29" s="66"/>
      <c r="H29" s="66"/>
      <c r="I29" s="66"/>
      <c r="J29" s="66"/>
      <c r="K29" s="66"/>
      <c r="L29" s="66"/>
      <c r="M29" s="66"/>
      <c r="N29" s="66"/>
      <c r="O29" s="66"/>
      <c r="P29" s="66"/>
      <c r="Q29" s="66"/>
      <c r="R29" s="66"/>
      <c r="S29" s="66"/>
      <c r="T29" s="66"/>
      <c r="U29" s="66"/>
      <c r="V29" s="66"/>
      <c r="W29" s="66"/>
      <c r="X29" s="66"/>
      <c r="Y29" s="66"/>
      <c r="Z29" s="66"/>
      <c r="AA29" s="66"/>
      <c r="AB29" s="66"/>
      <c r="AC29" s="66"/>
      <c r="AD29" s="66"/>
      <c r="AE29" s="66"/>
      <c r="AF29" s="66"/>
      <c r="AG29" s="66"/>
      <c r="AH29" s="66"/>
      <c r="AI29" s="66"/>
      <c r="AJ29" s="66"/>
      <c r="AK29" s="66"/>
    </row>
    <row r="30" spans="1:37" x14ac:dyDescent="0.3">
      <c r="A30" s="66"/>
      <c r="B30" s="66"/>
      <c r="C30" s="66"/>
      <c r="D30" s="66"/>
      <c r="E30" s="66"/>
      <c r="F30" s="66"/>
      <c r="G30" s="66"/>
      <c r="H30" s="66"/>
      <c r="I30" s="66"/>
      <c r="J30" s="66"/>
      <c r="K30" s="66"/>
      <c r="L30" s="66"/>
      <c r="M30" s="66"/>
      <c r="N30" s="66"/>
      <c r="O30" s="66"/>
      <c r="P30" s="66"/>
      <c r="Q30" s="66"/>
      <c r="R30" s="66"/>
      <c r="S30" s="66"/>
      <c r="T30" s="66"/>
      <c r="U30" s="66"/>
      <c r="V30" s="66"/>
      <c r="W30" s="66"/>
      <c r="X30" s="66"/>
      <c r="Y30" s="66"/>
      <c r="Z30" s="66"/>
      <c r="AA30" s="66"/>
      <c r="AB30" s="66"/>
      <c r="AC30" s="66"/>
      <c r="AD30" s="66"/>
      <c r="AE30" s="66"/>
      <c r="AF30" s="66"/>
      <c r="AG30" s="66"/>
      <c r="AH30" s="66"/>
      <c r="AI30" s="66"/>
      <c r="AJ30" s="66"/>
      <c r="AK30" s="66"/>
    </row>
    <row r="31" spans="1:37" x14ac:dyDescent="0.3">
      <c r="A31" s="66"/>
      <c r="B31" s="66"/>
      <c r="C31" s="66"/>
      <c r="D31" s="66"/>
      <c r="E31" s="66"/>
      <c r="F31" s="66"/>
      <c r="G31" s="66"/>
      <c r="H31" s="66"/>
      <c r="I31" s="66"/>
      <c r="J31" s="66"/>
      <c r="K31" s="66"/>
      <c r="L31" s="66"/>
      <c r="M31" s="66"/>
      <c r="N31" s="66"/>
      <c r="O31" s="66"/>
      <c r="P31" s="66"/>
      <c r="Q31" s="66"/>
      <c r="R31" s="66"/>
      <c r="S31" s="66"/>
      <c r="T31" s="66"/>
      <c r="U31" s="66"/>
      <c r="V31" s="66"/>
      <c r="W31" s="66"/>
      <c r="X31" s="66"/>
      <c r="Y31" s="66"/>
      <c r="Z31" s="66"/>
      <c r="AA31" s="66"/>
      <c r="AB31" s="66"/>
      <c r="AC31" s="66"/>
      <c r="AD31" s="66"/>
      <c r="AE31" s="66"/>
      <c r="AF31" s="66"/>
      <c r="AG31" s="66"/>
      <c r="AH31" s="66"/>
      <c r="AI31" s="66"/>
      <c r="AJ31" s="66"/>
      <c r="AK31" s="66"/>
    </row>
    <row r="32" spans="1:37" x14ac:dyDescent="0.3">
      <c r="A32" s="66"/>
      <c r="B32" s="66"/>
      <c r="C32" s="66"/>
      <c r="D32" s="66"/>
      <c r="E32" s="66"/>
      <c r="F32" s="66"/>
      <c r="G32" s="66"/>
      <c r="H32" s="66"/>
      <c r="I32" s="66"/>
      <c r="J32" s="66"/>
      <c r="K32" s="66"/>
      <c r="L32" s="66"/>
      <c r="M32" s="66"/>
      <c r="N32" s="66"/>
      <c r="O32" s="66"/>
      <c r="P32" s="66"/>
      <c r="Q32" s="66"/>
      <c r="R32" s="66"/>
      <c r="S32" s="66"/>
      <c r="T32" s="66"/>
      <c r="U32" s="66"/>
      <c r="V32" s="66"/>
      <c r="W32" s="66"/>
      <c r="X32" s="66"/>
      <c r="Y32" s="66"/>
      <c r="Z32" s="66"/>
      <c r="AA32" s="66"/>
      <c r="AB32" s="66"/>
      <c r="AC32" s="66"/>
      <c r="AD32" s="66"/>
      <c r="AE32" s="66"/>
      <c r="AF32" s="66"/>
      <c r="AG32" s="66"/>
      <c r="AH32" s="66"/>
      <c r="AI32" s="66"/>
      <c r="AJ32" s="66"/>
      <c r="AK32" s="66"/>
    </row>
    <row r="33" spans="1:31" x14ac:dyDescent="0.3">
      <c r="A33" s="66"/>
      <c r="E33" s="66"/>
      <c r="F33" s="66"/>
      <c r="G33" s="66"/>
      <c r="H33" s="66"/>
      <c r="I33" s="66"/>
      <c r="J33" s="66"/>
      <c r="K33" s="66"/>
      <c r="L33" s="66"/>
      <c r="M33" s="66"/>
      <c r="N33" s="66"/>
      <c r="O33" s="66"/>
      <c r="P33" s="66"/>
      <c r="Q33" s="66"/>
      <c r="R33" s="66"/>
      <c r="S33" s="66"/>
      <c r="T33" s="66"/>
      <c r="U33" s="66"/>
      <c r="V33" s="66"/>
      <c r="W33" s="66"/>
      <c r="X33" s="66"/>
      <c r="Y33" s="66"/>
      <c r="Z33" s="66"/>
      <c r="AA33" s="66"/>
      <c r="AB33" s="66"/>
      <c r="AC33" s="66"/>
      <c r="AD33" s="66"/>
      <c r="AE33" s="66"/>
    </row>
    <row r="34" spans="1:31" x14ac:dyDescent="0.3">
      <c r="A34" s="66"/>
      <c r="E34" s="66"/>
      <c r="F34" s="66"/>
      <c r="G34" s="66"/>
      <c r="H34" s="66"/>
      <c r="I34" s="66"/>
      <c r="J34" s="66"/>
      <c r="K34" s="66"/>
      <c r="L34" s="66"/>
      <c r="M34" s="66"/>
      <c r="N34" s="66"/>
      <c r="O34" s="66"/>
      <c r="P34" s="66"/>
      <c r="Q34" s="66"/>
      <c r="R34" s="66"/>
      <c r="S34" s="66"/>
      <c r="T34" s="66"/>
      <c r="U34" s="66"/>
      <c r="V34" s="66"/>
      <c r="W34" s="66"/>
      <c r="X34" s="66"/>
      <c r="Y34" s="66"/>
      <c r="Z34" s="66"/>
      <c r="AA34" s="66"/>
      <c r="AB34" s="66"/>
      <c r="AC34" s="66"/>
      <c r="AD34" s="66"/>
      <c r="AE34" s="66"/>
    </row>
    <row r="35" spans="1:31" x14ac:dyDescent="0.3">
      <c r="A35" s="66"/>
    </row>
    <row r="36" spans="1:31" x14ac:dyDescent="0.3">
      <c r="A36" s="66"/>
    </row>
    <row r="37" spans="1:31" x14ac:dyDescent="0.3">
      <c r="A37" s="66"/>
    </row>
    <row r="38" spans="1:31" x14ac:dyDescent="0.3">
      <c r="A38" s="66"/>
    </row>
    <row r="39" spans="1:31" x14ac:dyDescent="0.3">
      <c r="A39" s="66"/>
    </row>
    <row r="40" spans="1:31" x14ac:dyDescent="0.3">
      <c r="A40" s="66"/>
    </row>
    <row r="41" spans="1:31" x14ac:dyDescent="0.3">
      <c r="A41" s="66"/>
    </row>
    <row r="42" spans="1:31" x14ac:dyDescent="0.3">
      <c r="A42" s="66"/>
    </row>
    <row r="43" spans="1:31" x14ac:dyDescent="0.3">
      <c r="A43" s="66"/>
    </row>
    <row r="44" spans="1:31" x14ac:dyDescent="0.3">
      <c r="A44" s="66"/>
    </row>
    <row r="45" spans="1:31" x14ac:dyDescent="0.3">
      <c r="A45" s="66"/>
    </row>
    <row r="46" spans="1:31" x14ac:dyDescent="0.3">
      <c r="A46" s="66"/>
    </row>
    <row r="47" spans="1:31" x14ac:dyDescent="0.3">
      <c r="A47" s="66"/>
    </row>
    <row r="48" spans="1:31" x14ac:dyDescent="0.3">
      <c r="A48" s="66"/>
    </row>
    <row r="49" spans="1:1" x14ac:dyDescent="0.3">
      <c r="A49" s="66"/>
    </row>
    <row r="50" spans="1:1" x14ac:dyDescent="0.3">
      <c r="A50" s="66"/>
    </row>
    <row r="51" spans="1:1" x14ac:dyDescent="0.3">
      <c r="A51" s="66"/>
    </row>
    <row r="52" spans="1:1" x14ac:dyDescent="0.3">
      <c r="A52" s="66"/>
    </row>
    <row r="53" spans="1:1" x14ac:dyDescent="0.3">
      <c r="A53" s="66"/>
    </row>
    <row r="54" spans="1:1" x14ac:dyDescent="0.3">
      <c r="A54" s="66"/>
    </row>
    <row r="55" spans="1:1" x14ac:dyDescent="0.3">
      <c r="A55" s="66"/>
    </row>
  </sheetData>
  <mergeCells count="1">
    <mergeCell ref="B1:D1"/>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U233"/>
  <sheetViews>
    <sheetView zoomScale="50" zoomScaleNormal="50" workbookViewId="0">
      <selection activeCell="F218" sqref="F218:F222"/>
    </sheetView>
  </sheetViews>
  <sheetFormatPr baseColWidth="10" defaultColWidth="11.44140625" defaultRowHeight="14.4" x14ac:dyDescent="0.3"/>
  <cols>
    <col min="1" max="1" width="5.33203125" customWidth="1"/>
    <col min="2" max="2" width="56.88671875" customWidth="1"/>
    <col min="3" max="3" width="75.109375" customWidth="1"/>
    <col min="4" max="4" width="87.5546875" customWidth="1"/>
    <col min="5" max="5" width="46.44140625" customWidth="1"/>
    <col min="6" max="6" width="23.44140625" style="114" customWidth="1"/>
    <col min="7" max="7" width="26.88671875" customWidth="1"/>
  </cols>
  <sheetData>
    <row r="2" spans="1:21" s="184" customFormat="1" ht="45.75" customHeight="1" x14ac:dyDescent="0.3">
      <c r="A2" s="182"/>
      <c r="B2" s="545" t="s">
        <v>360</v>
      </c>
      <c r="C2" s="545"/>
      <c r="D2" s="545"/>
      <c r="E2" s="545"/>
      <c r="F2" s="183"/>
      <c r="G2" s="182"/>
      <c r="H2" s="182"/>
      <c r="I2" s="182"/>
      <c r="J2" s="182"/>
      <c r="K2" s="182"/>
      <c r="L2" s="182"/>
      <c r="M2" s="182"/>
      <c r="N2" s="182"/>
      <c r="O2" s="182"/>
      <c r="P2" s="182"/>
      <c r="Q2" s="182"/>
      <c r="R2" s="182"/>
      <c r="S2" s="182"/>
      <c r="T2" s="182"/>
      <c r="U2" s="182"/>
    </row>
    <row r="3" spans="1:21" s="184" customFormat="1" ht="18.75" customHeight="1" x14ac:dyDescent="0.3">
      <c r="A3" s="182"/>
      <c r="B3" s="185"/>
      <c r="C3" s="182"/>
      <c r="D3" s="182"/>
      <c r="E3" s="182"/>
      <c r="F3" s="183"/>
      <c r="G3" s="182"/>
      <c r="H3" s="182"/>
      <c r="I3" s="182"/>
      <c r="J3" s="182"/>
      <c r="K3" s="182"/>
      <c r="L3" s="182"/>
      <c r="M3" s="182"/>
      <c r="N3" s="182"/>
      <c r="O3" s="182"/>
      <c r="P3" s="182"/>
      <c r="Q3" s="182"/>
      <c r="R3" s="182"/>
      <c r="S3" s="182"/>
      <c r="T3" s="182"/>
      <c r="U3" s="182"/>
    </row>
    <row r="4" spans="1:21" ht="67.5" customHeight="1" x14ac:dyDescent="0.3">
      <c r="A4" s="66"/>
      <c r="B4" s="106"/>
      <c r="C4" s="21" t="s">
        <v>361</v>
      </c>
      <c r="D4" s="21" t="s">
        <v>362</v>
      </c>
      <c r="E4" s="21" t="s">
        <v>363</v>
      </c>
      <c r="F4" s="112"/>
      <c r="G4" s="66"/>
      <c r="H4" s="66"/>
      <c r="I4" s="66"/>
      <c r="J4" s="66"/>
      <c r="K4" s="66"/>
      <c r="L4" s="66"/>
      <c r="M4" s="66"/>
      <c r="N4" s="66"/>
      <c r="O4" s="66"/>
      <c r="P4" s="66"/>
      <c r="Q4" s="66"/>
      <c r="R4" s="66"/>
      <c r="S4" s="66"/>
      <c r="T4" s="66"/>
      <c r="U4" s="66"/>
    </row>
    <row r="5" spans="1:21" ht="67.5" customHeight="1" x14ac:dyDescent="0.3">
      <c r="A5" s="86" t="s">
        <v>364</v>
      </c>
      <c r="B5" s="22" t="s">
        <v>365</v>
      </c>
      <c r="C5" s="27" t="s">
        <v>366</v>
      </c>
      <c r="D5" s="104" t="s">
        <v>367</v>
      </c>
      <c r="E5" s="220">
        <f>908526*130</f>
        <v>118108380</v>
      </c>
      <c r="F5" s="66"/>
      <c r="G5" s="66"/>
      <c r="H5" s="66"/>
      <c r="I5" s="66"/>
      <c r="J5" s="66"/>
      <c r="K5" s="66"/>
      <c r="L5" s="66"/>
      <c r="M5" s="66"/>
      <c r="N5" s="66"/>
      <c r="O5" s="66"/>
      <c r="P5" s="66"/>
      <c r="Q5" s="66"/>
      <c r="R5" s="66"/>
      <c r="S5" s="66"/>
      <c r="T5" s="66"/>
      <c r="U5" s="66"/>
    </row>
    <row r="6" spans="1:21" ht="129" customHeight="1" x14ac:dyDescent="0.3">
      <c r="A6" s="86" t="s">
        <v>368</v>
      </c>
      <c r="B6" s="23" t="s">
        <v>369</v>
      </c>
      <c r="C6" s="28" t="s">
        <v>370</v>
      </c>
      <c r="D6" s="105" t="s">
        <v>371</v>
      </c>
      <c r="E6" s="220">
        <f>908526*650</f>
        <v>590541900</v>
      </c>
      <c r="F6" s="66"/>
      <c r="G6" s="66"/>
      <c r="H6" s="66"/>
      <c r="I6" s="66"/>
      <c r="J6" s="66"/>
      <c r="K6" s="66"/>
      <c r="L6" s="66"/>
      <c r="M6" s="66"/>
      <c r="N6" s="66"/>
      <c r="O6" s="66"/>
      <c r="P6" s="66"/>
      <c r="Q6" s="66"/>
      <c r="R6" s="66"/>
      <c r="S6" s="66"/>
      <c r="T6" s="66"/>
      <c r="U6" s="66"/>
    </row>
    <row r="7" spans="1:21" ht="97.2" x14ac:dyDescent="0.3">
      <c r="A7" s="86" t="s">
        <v>301</v>
      </c>
      <c r="B7" s="24" t="s">
        <v>372</v>
      </c>
      <c r="C7" s="28" t="s">
        <v>373</v>
      </c>
      <c r="D7" s="105" t="s">
        <v>374</v>
      </c>
      <c r="E7" s="220">
        <f>908526*1300</f>
        <v>1181083800</v>
      </c>
      <c r="F7" s="66"/>
      <c r="G7" s="66"/>
      <c r="H7" s="66"/>
      <c r="I7" s="66"/>
      <c r="J7" s="66"/>
      <c r="K7" s="66"/>
      <c r="L7" s="66"/>
      <c r="M7" s="66"/>
      <c r="N7" s="66"/>
      <c r="O7" s="66"/>
      <c r="P7" s="66"/>
      <c r="Q7" s="66"/>
      <c r="R7" s="66"/>
      <c r="S7" s="66"/>
      <c r="T7" s="66"/>
      <c r="U7" s="66"/>
    </row>
    <row r="8" spans="1:21" ht="97.2" x14ac:dyDescent="0.3">
      <c r="A8" s="86" t="s">
        <v>375</v>
      </c>
      <c r="B8" s="25" t="s">
        <v>376</v>
      </c>
      <c r="C8" s="28" t="s">
        <v>377</v>
      </c>
      <c r="D8" s="105" t="s">
        <v>378</v>
      </c>
      <c r="E8" s="220">
        <f>908526*6500</f>
        <v>5905419000</v>
      </c>
      <c r="F8" s="66"/>
      <c r="G8" s="66"/>
      <c r="H8" s="66"/>
      <c r="I8" s="66"/>
      <c r="J8" s="66"/>
      <c r="K8" s="66"/>
      <c r="L8" s="66"/>
      <c r="M8" s="66"/>
      <c r="N8" s="66"/>
      <c r="O8" s="66"/>
      <c r="P8" s="66"/>
      <c r="Q8" s="66"/>
      <c r="R8" s="66"/>
      <c r="S8" s="66"/>
      <c r="T8" s="66"/>
      <c r="U8" s="66"/>
    </row>
    <row r="9" spans="1:21" ht="97.2" x14ac:dyDescent="0.3">
      <c r="A9" s="86" t="s">
        <v>379</v>
      </c>
      <c r="B9" s="26" t="s">
        <v>380</v>
      </c>
      <c r="C9" s="28" t="s">
        <v>381</v>
      </c>
      <c r="D9" s="105" t="s">
        <v>382</v>
      </c>
      <c r="E9" s="220"/>
      <c r="F9" s="107"/>
      <c r="G9" s="107"/>
      <c r="H9" s="66"/>
      <c r="I9" s="66"/>
      <c r="J9" s="66"/>
      <c r="K9" s="66"/>
      <c r="L9" s="66"/>
      <c r="M9" s="66"/>
      <c r="N9" s="66"/>
      <c r="O9" s="66"/>
      <c r="P9" s="66"/>
      <c r="Q9" s="66"/>
      <c r="R9" s="66"/>
      <c r="S9" s="66"/>
      <c r="T9" s="66"/>
      <c r="U9" s="66"/>
    </row>
    <row r="10" spans="1:21" s="110" customFormat="1" ht="20.399999999999999" hidden="1" x14ac:dyDescent="0.3">
      <c r="A10" s="108"/>
      <c r="B10" s="108"/>
      <c r="C10" s="109"/>
      <c r="D10" s="109"/>
      <c r="E10" s="108"/>
      <c r="F10" s="108"/>
      <c r="G10" s="108"/>
      <c r="H10" s="108"/>
      <c r="I10" s="108"/>
      <c r="J10" s="108"/>
      <c r="K10" s="108"/>
      <c r="L10" s="108"/>
      <c r="M10" s="108"/>
      <c r="N10" s="108"/>
      <c r="O10" s="108"/>
      <c r="P10" s="108"/>
      <c r="Q10" s="108"/>
      <c r="R10" s="108"/>
      <c r="S10" s="108"/>
      <c r="T10" s="108"/>
      <c r="U10" s="108"/>
    </row>
    <row r="11" spans="1:21" s="110" customFormat="1" hidden="1" x14ac:dyDescent="0.3">
      <c r="A11" s="108"/>
      <c r="B11" s="111"/>
      <c r="C11" s="111"/>
      <c r="D11" s="111"/>
      <c r="E11" s="108"/>
      <c r="F11" s="108"/>
      <c r="G11" s="108"/>
      <c r="H11" s="108"/>
      <c r="I11" s="108"/>
      <c r="J11" s="108"/>
      <c r="K11" s="108"/>
      <c r="L11" s="108"/>
      <c r="M11" s="108"/>
      <c r="N11" s="108"/>
      <c r="O11" s="108"/>
      <c r="P11" s="108"/>
      <c r="Q11" s="108"/>
      <c r="R11" s="108"/>
      <c r="S11" s="108"/>
      <c r="T11" s="108"/>
      <c r="U11" s="108"/>
    </row>
    <row r="12" spans="1:21" s="110" customFormat="1" hidden="1" x14ac:dyDescent="0.3">
      <c r="A12" s="108"/>
      <c r="B12" s="108" t="s">
        <v>383</v>
      </c>
      <c r="C12" s="108" t="s">
        <v>384</v>
      </c>
      <c r="D12" s="108" t="s">
        <v>385</v>
      </c>
      <c r="E12" s="108"/>
      <c r="F12" s="108"/>
      <c r="G12" s="108"/>
      <c r="H12" s="108"/>
      <c r="I12" s="108"/>
      <c r="J12" s="108"/>
      <c r="K12" s="108"/>
      <c r="L12" s="108"/>
      <c r="M12" s="108"/>
      <c r="N12" s="108"/>
      <c r="O12" s="108"/>
      <c r="P12" s="108"/>
      <c r="Q12" s="108"/>
      <c r="R12" s="108"/>
      <c r="S12" s="108"/>
      <c r="T12" s="108"/>
      <c r="U12" s="108"/>
    </row>
    <row r="13" spans="1:21" s="110" customFormat="1" hidden="1" x14ac:dyDescent="0.3">
      <c r="A13" s="108"/>
      <c r="B13" s="108" t="s">
        <v>386</v>
      </c>
      <c r="C13" s="108" t="s">
        <v>259</v>
      </c>
      <c r="D13" s="108" t="s">
        <v>279</v>
      </c>
      <c r="E13" s="108"/>
      <c r="F13" s="108"/>
      <c r="G13" s="108"/>
      <c r="H13" s="108"/>
      <c r="I13" s="108"/>
      <c r="J13" s="108"/>
      <c r="K13" s="108"/>
      <c r="L13" s="108"/>
      <c r="M13" s="108"/>
      <c r="N13" s="108"/>
      <c r="O13" s="108"/>
      <c r="P13" s="108"/>
      <c r="Q13" s="108"/>
      <c r="R13" s="108"/>
      <c r="S13" s="108"/>
      <c r="T13" s="108"/>
      <c r="U13" s="108"/>
    </row>
    <row r="14" spans="1:21" s="110" customFormat="1" hidden="1" x14ac:dyDescent="0.3">
      <c r="A14" s="108"/>
      <c r="B14" s="108"/>
      <c r="C14" s="108" t="s">
        <v>387</v>
      </c>
      <c r="D14" s="108" t="s">
        <v>388</v>
      </c>
      <c r="E14" s="108"/>
      <c r="F14" s="108"/>
      <c r="G14" s="108"/>
      <c r="H14" s="108"/>
      <c r="I14" s="108"/>
      <c r="J14" s="108"/>
      <c r="K14" s="108"/>
      <c r="L14" s="108"/>
      <c r="M14" s="108"/>
      <c r="N14" s="108"/>
      <c r="O14" s="108"/>
      <c r="P14" s="108"/>
      <c r="Q14" s="108"/>
      <c r="R14" s="108"/>
      <c r="S14" s="108"/>
      <c r="T14" s="108"/>
      <c r="U14" s="108"/>
    </row>
    <row r="15" spans="1:21" s="110" customFormat="1" hidden="1" x14ac:dyDescent="0.3">
      <c r="A15" s="108"/>
      <c r="B15" s="108"/>
      <c r="C15" s="108" t="s">
        <v>389</v>
      </c>
      <c r="D15" s="108" t="s">
        <v>390</v>
      </c>
      <c r="E15" s="108"/>
      <c r="F15" s="108"/>
      <c r="G15" s="108"/>
      <c r="H15" s="108"/>
      <c r="I15" s="108"/>
      <c r="J15" s="108"/>
      <c r="K15" s="108"/>
      <c r="L15" s="108"/>
      <c r="M15" s="108"/>
      <c r="N15" s="108"/>
      <c r="O15" s="108"/>
      <c r="P15" s="108"/>
      <c r="Q15" s="108"/>
      <c r="R15" s="108"/>
      <c r="S15" s="108"/>
      <c r="T15" s="108"/>
      <c r="U15" s="108"/>
    </row>
    <row r="16" spans="1:21" s="110" customFormat="1" hidden="1" x14ac:dyDescent="0.3">
      <c r="A16" s="108"/>
      <c r="B16" s="108"/>
      <c r="C16" s="108" t="s">
        <v>391</v>
      </c>
      <c r="D16" s="108" t="s">
        <v>392</v>
      </c>
      <c r="E16" s="108"/>
      <c r="F16" s="108"/>
      <c r="G16" s="108"/>
      <c r="H16" s="108"/>
      <c r="I16" s="108"/>
      <c r="J16" s="108"/>
      <c r="K16" s="108"/>
      <c r="L16" s="108"/>
      <c r="M16" s="108"/>
      <c r="N16" s="108"/>
      <c r="O16" s="108"/>
      <c r="P16" s="108"/>
      <c r="Q16" s="108"/>
      <c r="R16" s="108"/>
      <c r="S16" s="108"/>
      <c r="T16" s="108"/>
      <c r="U16" s="108"/>
    </row>
    <row r="17" spans="1:15" s="110" customFormat="1" hidden="1" x14ac:dyDescent="0.3">
      <c r="A17" s="108"/>
      <c r="B17" s="108"/>
      <c r="C17" s="108"/>
      <c r="D17" s="108"/>
      <c r="E17" s="108"/>
      <c r="F17" s="108"/>
      <c r="G17" s="108"/>
      <c r="H17" s="108"/>
      <c r="I17" s="108"/>
      <c r="J17" s="108"/>
      <c r="K17" s="108"/>
      <c r="L17" s="108"/>
      <c r="M17" s="108"/>
      <c r="N17" s="108"/>
      <c r="O17" s="108"/>
    </row>
    <row r="18" spans="1:15" s="110" customFormat="1" x14ac:dyDescent="0.3">
      <c r="A18" s="108"/>
      <c r="B18" s="108"/>
      <c r="C18" s="108"/>
      <c r="D18" s="108"/>
      <c r="E18" s="108"/>
      <c r="F18" s="108"/>
      <c r="G18" s="108"/>
      <c r="H18" s="108"/>
      <c r="I18" s="108"/>
      <c r="J18" s="108"/>
      <c r="K18" s="108"/>
      <c r="L18" s="108"/>
      <c r="M18" s="108"/>
      <c r="N18" s="108"/>
      <c r="O18" s="108"/>
    </row>
    <row r="19" spans="1:15" s="110" customFormat="1" x14ac:dyDescent="0.3">
      <c r="A19" s="108"/>
      <c r="B19" s="108"/>
      <c r="C19" s="108"/>
      <c r="D19" s="108"/>
      <c r="E19" s="108"/>
      <c r="F19" s="108"/>
      <c r="G19" s="108"/>
      <c r="H19" s="108"/>
      <c r="I19" s="108"/>
      <c r="J19" s="108"/>
      <c r="K19" s="108"/>
      <c r="L19" s="108"/>
      <c r="M19" s="108"/>
      <c r="N19" s="108"/>
      <c r="O19" s="108"/>
    </row>
    <row r="20" spans="1:15" s="110" customFormat="1" x14ac:dyDescent="0.3">
      <c r="A20" s="108"/>
      <c r="B20" s="108"/>
      <c r="C20" s="108"/>
      <c r="D20" s="108"/>
      <c r="E20" s="108"/>
      <c r="F20" s="108"/>
      <c r="G20" s="108"/>
      <c r="H20" s="108"/>
      <c r="I20" s="108"/>
      <c r="J20" s="108"/>
      <c r="K20" s="108"/>
      <c r="L20" s="108"/>
      <c r="M20" s="108"/>
      <c r="N20" s="108"/>
      <c r="O20" s="108"/>
    </row>
    <row r="21" spans="1:15" s="110" customFormat="1" x14ac:dyDescent="0.3">
      <c r="A21" s="108"/>
      <c r="B21" s="108"/>
      <c r="C21" s="108"/>
      <c r="D21" s="108"/>
      <c r="E21" s="108"/>
      <c r="F21" s="113"/>
      <c r="G21" s="108"/>
      <c r="H21" s="108"/>
      <c r="I21" s="108"/>
      <c r="J21" s="108"/>
      <c r="K21" s="108"/>
      <c r="L21" s="108"/>
      <c r="M21" s="108"/>
      <c r="N21" s="108"/>
      <c r="O21" s="108"/>
    </row>
    <row r="22" spans="1:15" s="110" customFormat="1" x14ac:dyDescent="0.3">
      <c r="A22" s="108"/>
      <c r="B22" s="108"/>
      <c r="C22" s="108"/>
      <c r="D22" s="108"/>
      <c r="E22" s="108"/>
      <c r="F22" s="113"/>
      <c r="G22" s="108"/>
      <c r="H22" s="108"/>
      <c r="I22" s="108"/>
      <c r="J22" s="108"/>
      <c r="K22" s="108"/>
      <c r="L22" s="108"/>
      <c r="M22" s="108"/>
      <c r="N22" s="108"/>
      <c r="O22" s="108"/>
    </row>
    <row r="23" spans="1:15" s="110" customFormat="1" ht="20.399999999999999" x14ac:dyDescent="0.3">
      <c r="A23" s="108"/>
      <c r="B23" s="108"/>
      <c r="C23" s="109"/>
      <c r="D23" s="109"/>
      <c r="E23" s="108"/>
      <c r="F23" s="113"/>
      <c r="G23" s="108"/>
      <c r="H23" s="108"/>
      <c r="I23" s="108"/>
      <c r="J23" s="108"/>
      <c r="K23" s="108"/>
      <c r="L23" s="108"/>
      <c r="M23" s="108"/>
      <c r="N23" s="108"/>
      <c r="O23" s="108"/>
    </row>
    <row r="24" spans="1:15" s="110" customFormat="1" ht="20.399999999999999" x14ac:dyDescent="0.3">
      <c r="A24" s="108"/>
      <c r="B24" s="108"/>
      <c r="C24" s="109"/>
      <c r="D24" s="109"/>
      <c r="E24" s="108"/>
      <c r="F24" s="113"/>
      <c r="G24" s="108"/>
      <c r="H24" s="108"/>
      <c r="I24" s="108"/>
      <c r="J24" s="108"/>
      <c r="K24" s="108"/>
      <c r="L24" s="108"/>
      <c r="M24" s="108"/>
      <c r="N24" s="108"/>
      <c r="O24" s="108"/>
    </row>
    <row r="25" spans="1:15" s="110" customFormat="1" ht="20.399999999999999" x14ac:dyDescent="0.3">
      <c r="A25" s="108"/>
      <c r="B25" s="108"/>
      <c r="C25" s="109"/>
      <c r="D25" s="109"/>
      <c r="E25" s="108"/>
      <c r="F25" s="113"/>
      <c r="G25" s="108"/>
      <c r="H25" s="108"/>
      <c r="I25" s="108"/>
      <c r="J25" s="108"/>
      <c r="K25" s="108"/>
      <c r="L25" s="108"/>
      <c r="M25" s="108"/>
      <c r="N25" s="108"/>
      <c r="O25" s="108"/>
    </row>
    <row r="26" spans="1:15" s="110" customFormat="1" ht="20.399999999999999" x14ac:dyDescent="0.3">
      <c r="A26" s="108"/>
      <c r="B26" s="108"/>
      <c r="C26" s="109"/>
      <c r="D26" s="109"/>
      <c r="E26" s="108"/>
      <c r="F26" s="113"/>
      <c r="G26" s="108"/>
      <c r="H26" s="108"/>
      <c r="I26" s="108"/>
      <c r="J26" s="108"/>
      <c r="K26" s="108"/>
      <c r="L26" s="108"/>
      <c r="M26" s="108"/>
      <c r="N26" s="108"/>
      <c r="O26" s="108"/>
    </row>
    <row r="27" spans="1:15" s="110" customFormat="1" ht="20.399999999999999" x14ac:dyDescent="0.3">
      <c r="A27" s="108"/>
      <c r="B27" s="108"/>
      <c r="C27" s="109"/>
      <c r="D27" s="109"/>
      <c r="E27" s="108"/>
      <c r="F27" s="113"/>
      <c r="G27" s="108"/>
      <c r="H27" s="108"/>
      <c r="I27" s="108"/>
      <c r="J27" s="108"/>
      <c r="K27" s="108"/>
      <c r="L27" s="108"/>
      <c r="M27" s="108"/>
      <c r="N27" s="108"/>
      <c r="O27" s="108"/>
    </row>
    <row r="28" spans="1:15" s="110" customFormat="1" ht="20.399999999999999" x14ac:dyDescent="0.3">
      <c r="A28" s="108"/>
      <c r="B28" s="108"/>
      <c r="C28" s="109"/>
      <c r="D28" s="109"/>
      <c r="E28" s="108"/>
      <c r="F28" s="113"/>
      <c r="G28" s="108"/>
      <c r="H28" s="108"/>
      <c r="I28" s="108"/>
      <c r="J28" s="108"/>
      <c r="K28" s="108"/>
      <c r="L28" s="108"/>
      <c r="M28" s="108"/>
      <c r="N28" s="108"/>
      <c r="O28" s="108"/>
    </row>
    <row r="29" spans="1:15" s="110" customFormat="1" ht="20.399999999999999" x14ac:dyDescent="0.3">
      <c r="A29" s="108"/>
      <c r="B29" s="108"/>
      <c r="C29" s="109"/>
      <c r="D29" s="109"/>
      <c r="E29" s="108"/>
      <c r="F29" s="113"/>
      <c r="G29" s="108"/>
      <c r="H29" s="108"/>
      <c r="I29" s="108"/>
      <c r="J29" s="108"/>
      <c r="K29" s="108"/>
      <c r="L29" s="108"/>
      <c r="M29" s="108"/>
      <c r="N29" s="108"/>
      <c r="O29" s="108"/>
    </row>
    <row r="30" spans="1:15" s="110" customFormat="1" ht="20.399999999999999" x14ac:dyDescent="0.3">
      <c r="A30" s="108"/>
      <c r="B30" s="108"/>
      <c r="C30" s="109"/>
      <c r="D30" s="109"/>
      <c r="E30" s="108"/>
      <c r="F30" s="113"/>
      <c r="G30" s="108"/>
      <c r="H30" s="108"/>
      <c r="I30" s="108"/>
      <c r="J30" s="108"/>
      <c r="K30" s="108"/>
      <c r="L30" s="108"/>
      <c r="M30" s="108"/>
      <c r="N30" s="108"/>
      <c r="O30" s="108"/>
    </row>
    <row r="31" spans="1:15" s="110" customFormat="1" ht="20.399999999999999" x14ac:dyDescent="0.3">
      <c r="A31" s="108"/>
      <c r="B31" s="108"/>
      <c r="C31" s="109"/>
      <c r="D31" s="109"/>
      <c r="E31" s="108"/>
      <c r="F31" s="113"/>
      <c r="G31" s="108"/>
      <c r="H31" s="108"/>
      <c r="I31" s="108"/>
      <c r="J31" s="108"/>
      <c r="K31" s="108"/>
      <c r="L31" s="108"/>
      <c r="M31" s="108"/>
      <c r="N31" s="108"/>
      <c r="O31" s="108"/>
    </row>
    <row r="32" spans="1:15" s="110" customFormat="1" ht="20.399999999999999" x14ac:dyDescent="0.3">
      <c r="A32" s="108"/>
      <c r="B32" s="108"/>
      <c r="C32" s="109"/>
      <c r="D32" s="109"/>
      <c r="E32" s="108"/>
      <c r="F32" s="113"/>
      <c r="G32" s="108"/>
      <c r="H32" s="108"/>
      <c r="I32" s="108"/>
      <c r="J32" s="108"/>
      <c r="K32" s="108"/>
      <c r="L32" s="108"/>
      <c r="M32" s="108"/>
      <c r="N32" s="108"/>
      <c r="O32" s="108"/>
    </row>
    <row r="33" spans="1:15" s="110" customFormat="1" ht="20.399999999999999" x14ac:dyDescent="0.3">
      <c r="A33" s="108"/>
      <c r="B33" s="108"/>
      <c r="C33" s="109"/>
      <c r="D33" s="109"/>
      <c r="E33" s="108"/>
      <c r="F33" s="113"/>
      <c r="G33" s="108"/>
      <c r="H33" s="108"/>
      <c r="I33" s="108"/>
      <c r="J33" s="108"/>
      <c r="K33" s="108"/>
      <c r="L33" s="108"/>
      <c r="M33" s="108"/>
      <c r="N33" s="108"/>
      <c r="O33" s="108"/>
    </row>
    <row r="34" spans="1:15" s="110" customFormat="1" ht="20.399999999999999" x14ac:dyDescent="0.3">
      <c r="A34" s="108"/>
      <c r="B34" s="108"/>
      <c r="C34" s="109"/>
      <c r="D34" s="109"/>
      <c r="E34" s="108"/>
      <c r="F34" s="113"/>
      <c r="G34" s="108"/>
      <c r="H34" s="108"/>
      <c r="I34" s="108"/>
      <c r="J34" s="108"/>
      <c r="K34" s="108"/>
      <c r="L34" s="108"/>
      <c r="M34" s="108"/>
      <c r="N34" s="108"/>
      <c r="O34" s="108"/>
    </row>
    <row r="35" spans="1:15" s="110" customFormat="1" ht="20.399999999999999" x14ac:dyDescent="0.3">
      <c r="A35" s="108"/>
      <c r="B35" s="108"/>
      <c r="C35" s="109"/>
      <c r="D35" s="109"/>
      <c r="E35" s="108"/>
      <c r="F35" s="113"/>
      <c r="G35" s="108"/>
      <c r="H35" s="108"/>
      <c r="I35" s="108"/>
      <c r="J35" s="108"/>
      <c r="K35" s="108"/>
      <c r="L35" s="108"/>
      <c r="M35" s="108"/>
      <c r="N35" s="108"/>
      <c r="O35" s="108"/>
    </row>
    <row r="36" spans="1:15" s="110" customFormat="1" ht="20.399999999999999" x14ac:dyDescent="0.3">
      <c r="A36" s="108"/>
      <c r="B36" s="108"/>
      <c r="C36" s="109"/>
      <c r="D36" s="109"/>
      <c r="E36" s="108"/>
      <c r="F36" s="113"/>
      <c r="G36" s="108"/>
      <c r="H36" s="108"/>
      <c r="I36" s="108"/>
      <c r="J36" s="108"/>
      <c r="K36" s="108"/>
      <c r="L36" s="108"/>
      <c r="M36" s="108"/>
      <c r="N36" s="108"/>
      <c r="O36" s="108"/>
    </row>
    <row r="37" spans="1:15" s="110" customFormat="1" ht="20.399999999999999" x14ac:dyDescent="0.3">
      <c r="A37" s="108"/>
      <c r="B37" s="108"/>
      <c r="C37" s="109"/>
      <c r="D37" s="109"/>
      <c r="E37" s="108"/>
      <c r="F37" s="113"/>
      <c r="G37" s="108"/>
      <c r="H37" s="108"/>
      <c r="I37" s="108"/>
      <c r="J37" s="108"/>
      <c r="K37" s="108"/>
      <c r="L37" s="108"/>
      <c r="M37" s="108"/>
      <c r="N37" s="108"/>
      <c r="O37" s="108"/>
    </row>
    <row r="38" spans="1:15" s="110" customFormat="1" ht="20.399999999999999" x14ac:dyDescent="0.3">
      <c r="A38" s="108"/>
      <c r="B38" s="108"/>
      <c r="C38" s="109"/>
      <c r="D38" s="109"/>
      <c r="E38" s="108"/>
      <c r="F38" s="113"/>
      <c r="G38" s="108"/>
      <c r="H38" s="108"/>
      <c r="I38" s="108"/>
      <c r="J38" s="108"/>
      <c r="K38" s="108"/>
      <c r="L38" s="108"/>
      <c r="M38" s="108"/>
      <c r="N38" s="108"/>
      <c r="O38" s="108"/>
    </row>
    <row r="39" spans="1:15" s="110" customFormat="1" ht="20.399999999999999" x14ac:dyDescent="0.3">
      <c r="A39" s="108"/>
      <c r="B39" s="108"/>
      <c r="C39" s="109"/>
      <c r="D39" s="109"/>
      <c r="E39" s="108"/>
      <c r="F39" s="113"/>
      <c r="G39" s="108"/>
      <c r="H39" s="108"/>
      <c r="I39" s="108"/>
      <c r="J39" s="108"/>
      <c r="K39" s="108"/>
      <c r="L39" s="108"/>
      <c r="M39" s="108"/>
      <c r="N39" s="108"/>
      <c r="O39" s="108"/>
    </row>
    <row r="40" spans="1:15" s="110" customFormat="1" ht="20.399999999999999" x14ac:dyDescent="0.3">
      <c r="A40" s="108"/>
      <c r="B40" s="108"/>
      <c r="C40" s="109"/>
      <c r="D40" s="109"/>
      <c r="E40" s="108"/>
      <c r="F40" s="113"/>
      <c r="G40" s="108"/>
      <c r="H40" s="108"/>
      <c r="I40" s="108"/>
      <c r="J40" s="108"/>
      <c r="K40" s="108"/>
      <c r="L40" s="108"/>
      <c r="M40" s="108"/>
      <c r="N40" s="108"/>
      <c r="O40" s="108"/>
    </row>
    <row r="41" spans="1:15" s="110" customFormat="1" ht="20.399999999999999" x14ac:dyDescent="0.3">
      <c r="A41" s="108"/>
      <c r="B41" s="108"/>
      <c r="C41" s="109"/>
      <c r="D41" s="109"/>
      <c r="E41" s="108"/>
      <c r="F41" s="113"/>
      <c r="G41" s="108"/>
      <c r="H41" s="108"/>
      <c r="I41" s="108"/>
      <c r="J41" s="108"/>
      <c r="K41" s="108"/>
      <c r="L41" s="108"/>
      <c r="M41" s="108"/>
      <c r="N41" s="108"/>
      <c r="O41" s="108"/>
    </row>
    <row r="42" spans="1:15" s="110" customFormat="1" ht="20.399999999999999" x14ac:dyDescent="0.3">
      <c r="A42" s="108"/>
      <c r="B42" s="108"/>
      <c r="C42" s="109"/>
      <c r="D42" s="109"/>
      <c r="E42" s="108"/>
      <c r="F42" s="113"/>
      <c r="G42" s="108"/>
      <c r="H42" s="108"/>
      <c r="I42" s="108"/>
      <c r="J42" s="108"/>
      <c r="K42" s="108"/>
      <c r="L42" s="108"/>
      <c r="M42" s="108"/>
      <c r="N42" s="108"/>
      <c r="O42" s="108"/>
    </row>
    <row r="43" spans="1:15" s="110" customFormat="1" ht="20.399999999999999" x14ac:dyDescent="0.3">
      <c r="A43" s="108"/>
      <c r="B43" s="108"/>
      <c r="C43" s="109"/>
      <c r="D43" s="109"/>
      <c r="E43" s="108"/>
      <c r="F43" s="113"/>
      <c r="G43" s="108"/>
      <c r="H43" s="108"/>
      <c r="I43" s="108"/>
      <c r="J43" s="108"/>
      <c r="K43" s="108"/>
      <c r="L43" s="108"/>
      <c r="M43" s="108"/>
      <c r="N43" s="108"/>
      <c r="O43" s="108"/>
    </row>
    <row r="44" spans="1:15" s="110" customFormat="1" ht="20.399999999999999" x14ac:dyDescent="0.3">
      <c r="A44" s="108"/>
      <c r="B44" s="108"/>
      <c r="C44" s="109"/>
      <c r="D44" s="109"/>
      <c r="E44" s="108"/>
      <c r="F44" s="113"/>
      <c r="G44" s="108"/>
      <c r="H44" s="108"/>
      <c r="I44" s="108"/>
      <c r="J44" s="108"/>
      <c r="K44" s="108"/>
      <c r="L44" s="108"/>
      <c r="M44" s="108"/>
      <c r="N44" s="108"/>
      <c r="O44" s="108"/>
    </row>
    <row r="45" spans="1:15" s="110" customFormat="1" ht="20.399999999999999" x14ac:dyDescent="0.3">
      <c r="A45" s="108"/>
      <c r="B45" s="108"/>
      <c r="C45" s="109"/>
      <c r="D45" s="109"/>
      <c r="E45" s="108"/>
      <c r="F45" s="113"/>
      <c r="G45" s="108"/>
      <c r="H45" s="108"/>
      <c r="I45" s="108"/>
      <c r="J45" s="108"/>
      <c r="K45" s="108"/>
      <c r="L45" s="108"/>
      <c r="M45" s="108"/>
      <c r="N45" s="108"/>
      <c r="O45" s="108"/>
    </row>
    <row r="46" spans="1:15" s="110" customFormat="1" ht="20.399999999999999" x14ac:dyDescent="0.3">
      <c r="A46" s="108"/>
      <c r="B46" s="108"/>
      <c r="C46" s="109"/>
      <c r="D46" s="109"/>
      <c r="E46" s="108"/>
      <c r="F46" s="113"/>
      <c r="G46" s="108"/>
      <c r="H46" s="108"/>
      <c r="I46" s="108"/>
      <c r="J46" s="108"/>
      <c r="K46" s="108"/>
      <c r="L46" s="108"/>
      <c r="M46" s="108"/>
      <c r="N46" s="108"/>
      <c r="O46" s="108"/>
    </row>
    <row r="47" spans="1:15" ht="20.399999999999999" x14ac:dyDescent="0.3">
      <c r="A47" s="86"/>
      <c r="B47" s="86"/>
      <c r="C47" s="87"/>
      <c r="D47" s="87"/>
      <c r="E47" s="66"/>
      <c r="F47" s="112"/>
      <c r="G47" s="66"/>
      <c r="H47" s="66"/>
      <c r="I47" s="66"/>
      <c r="J47" s="66"/>
      <c r="K47" s="66"/>
      <c r="L47" s="66"/>
      <c r="M47" s="66"/>
      <c r="N47" s="66"/>
      <c r="O47" s="66"/>
    </row>
    <row r="48" spans="1:15" ht="20.399999999999999" x14ac:dyDescent="0.3">
      <c r="A48" s="86"/>
      <c r="B48" s="86"/>
      <c r="C48" s="87"/>
      <c r="D48" s="87"/>
      <c r="E48" s="66"/>
      <c r="F48" s="112"/>
      <c r="G48" s="66"/>
      <c r="H48" s="66"/>
      <c r="I48" s="66"/>
      <c r="J48" s="66"/>
      <c r="K48" s="66"/>
      <c r="L48" s="66"/>
      <c r="M48" s="66"/>
      <c r="N48" s="66"/>
      <c r="O48" s="66"/>
    </row>
    <row r="49" spans="1:15" ht="20.399999999999999" x14ac:dyDescent="0.3">
      <c r="A49" s="86"/>
      <c r="B49" s="86"/>
      <c r="C49" s="87"/>
      <c r="D49" s="87"/>
      <c r="E49" s="66"/>
      <c r="F49" s="112"/>
      <c r="G49" s="66"/>
      <c r="H49" s="66"/>
      <c r="I49" s="66"/>
      <c r="J49" s="66"/>
      <c r="K49" s="66"/>
      <c r="L49" s="66"/>
      <c r="M49" s="66"/>
      <c r="N49" s="66"/>
      <c r="O49" s="66"/>
    </row>
    <row r="50" spans="1:15" ht="20.399999999999999" x14ac:dyDescent="0.3">
      <c r="A50" s="86"/>
      <c r="B50" s="86"/>
      <c r="C50" s="87"/>
      <c r="D50" s="87"/>
      <c r="E50" s="66"/>
      <c r="F50" s="112"/>
      <c r="G50" s="66"/>
      <c r="H50" s="66"/>
      <c r="I50" s="66"/>
      <c r="J50" s="66"/>
      <c r="K50" s="66"/>
      <c r="L50" s="66"/>
      <c r="M50" s="66"/>
      <c r="N50" s="66"/>
      <c r="O50" s="66"/>
    </row>
    <row r="51" spans="1:15" ht="20.399999999999999" x14ac:dyDescent="0.3">
      <c r="A51" s="86"/>
      <c r="B51" s="86"/>
      <c r="C51" s="87"/>
      <c r="D51" s="87"/>
      <c r="E51" s="66"/>
      <c r="F51" s="112"/>
      <c r="G51" s="66"/>
      <c r="H51" s="66"/>
      <c r="I51" s="66"/>
      <c r="J51" s="66"/>
      <c r="K51" s="66"/>
      <c r="L51" s="66"/>
      <c r="M51" s="66"/>
      <c r="N51" s="66"/>
      <c r="O51" s="66"/>
    </row>
    <row r="52" spans="1:15" ht="20.399999999999999" x14ac:dyDescent="0.3">
      <c r="A52" s="86"/>
      <c r="B52" s="86"/>
      <c r="C52" s="87"/>
      <c r="D52" s="87"/>
      <c r="E52" s="66"/>
      <c r="F52" s="112"/>
      <c r="G52" s="66"/>
      <c r="H52" s="66"/>
      <c r="I52" s="66"/>
      <c r="J52" s="66"/>
      <c r="K52" s="66"/>
      <c r="L52" s="66"/>
      <c r="M52" s="66"/>
      <c r="N52" s="66"/>
      <c r="O52" s="66"/>
    </row>
    <row r="53" spans="1:15" ht="20.399999999999999" x14ac:dyDescent="0.3">
      <c r="A53" s="86"/>
      <c r="B53" s="15"/>
      <c r="C53" s="20"/>
      <c r="D53" s="20"/>
    </row>
    <row r="54" spans="1:15" ht="20.399999999999999" x14ac:dyDescent="0.3">
      <c r="A54" s="86"/>
      <c r="B54" s="15"/>
      <c r="C54" s="20"/>
      <c r="D54" s="20"/>
    </row>
    <row r="55" spans="1:15" ht="20.399999999999999" x14ac:dyDescent="0.3">
      <c r="A55" s="86"/>
      <c r="B55" s="15"/>
      <c r="C55" s="20"/>
      <c r="D55" s="20"/>
    </row>
    <row r="56" spans="1:15" ht="20.399999999999999" x14ac:dyDescent="0.3">
      <c r="A56" s="86"/>
      <c r="B56" s="15"/>
      <c r="C56" s="20"/>
      <c r="D56" s="20"/>
    </row>
    <row r="57" spans="1:15" ht="20.399999999999999" x14ac:dyDescent="0.3">
      <c r="A57" s="86"/>
      <c r="B57" s="15"/>
      <c r="C57" s="20"/>
      <c r="D57" s="20"/>
    </row>
    <row r="58" spans="1:15" ht="20.399999999999999" x14ac:dyDescent="0.3">
      <c r="A58" s="86"/>
      <c r="B58" s="15"/>
      <c r="C58" s="20"/>
      <c r="D58" s="20"/>
    </row>
    <row r="59" spans="1:15" ht="20.399999999999999" x14ac:dyDescent="0.3">
      <c r="A59" s="86"/>
      <c r="B59" s="15"/>
      <c r="C59" s="20"/>
      <c r="D59" s="20"/>
    </row>
    <row r="60" spans="1:15" ht="20.399999999999999" x14ac:dyDescent="0.3">
      <c r="A60" s="86"/>
      <c r="B60" s="15"/>
      <c r="C60" s="20"/>
      <c r="D60" s="20"/>
    </row>
    <row r="61" spans="1:15" ht="20.399999999999999" x14ac:dyDescent="0.3">
      <c r="A61" s="86"/>
      <c r="B61" s="15"/>
      <c r="C61" s="20"/>
      <c r="D61" s="20"/>
    </row>
    <row r="62" spans="1:15" ht="20.399999999999999" x14ac:dyDescent="0.3">
      <c r="A62" s="86"/>
      <c r="B62" s="15"/>
      <c r="C62" s="20"/>
      <c r="D62" s="20"/>
    </row>
    <row r="63" spans="1:15" ht="20.399999999999999" x14ac:dyDescent="0.3">
      <c r="A63" s="86"/>
      <c r="B63" s="15"/>
      <c r="C63" s="20"/>
      <c r="D63" s="20"/>
    </row>
    <row r="64" spans="1:15" ht="20.399999999999999" x14ac:dyDescent="0.3">
      <c r="A64" s="86"/>
      <c r="B64" s="15"/>
      <c r="C64" s="20"/>
      <c r="D64" s="20"/>
    </row>
    <row r="65" spans="1:4" ht="20.399999999999999" x14ac:dyDescent="0.3">
      <c r="A65" s="86"/>
      <c r="B65" s="15"/>
      <c r="C65" s="20"/>
      <c r="D65" s="20"/>
    </row>
    <row r="66" spans="1:4" ht="20.399999999999999" x14ac:dyDescent="0.3">
      <c r="A66" s="86"/>
      <c r="B66" s="15"/>
      <c r="C66" s="20"/>
      <c r="D66" s="20"/>
    </row>
    <row r="67" spans="1:4" ht="20.399999999999999" x14ac:dyDescent="0.3">
      <c r="A67" s="86"/>
      <c r="B67" s="15"/>
      <c r="C67" s="20"/>
      <c r="D67" s="20"/>
    </row>
    <row r="68" spans="1:4" ht="20.399999999999999" x14ac:dyDescent="0.3">
      <c r="A68" s="86"/>
      <c r="B68" s="15"/>
      <c r="C68" s="20"/>
      <c r="D68" s="20"/>
    </row>
    <row r="69" spans="1:4" ht="20.399999999999999" x14ac:dyDescent="0.3">
      <c r="A69" s="86"/>
      <c r="B69" s="15"/>
      <c r="C69" s="20"/>
      <c r="D69" s="20"/>
    </row>
    <row r="70" spans="1:4" ht="20.399999999999999" x14ac:dyDescent="0.3">
      <c r="A70" s="86"/>
      <c r="B70" s="15"/>
      <c r="C70" s="20"/>
      <c r="D70" s="20"/>
    </row>
    <row r="71" spans="1:4" ht="20.399999999999999" x14ac:dyDescent="0.3">
      <c r="A71" s="86"/>
      <c r="B71" s="15"/>
      <c r="C71" s="20"/>
      <c r="D71" s="20"/>
    </row>
    <row r="72" spans="1:4" ht="20.399999999999999" x14ac:dyDescent="0.3">
      <c r="A72" s="86"/>
      <c r="B72" s="15"/>
      <c r="C72" s="20"/>
      <c r="D72" s="20"/>
    </row>
    <row r="73" spans="1:4" ht="20.399999999999999" x14ac:dyDescent="0.3">
      <c r="A73" s="86"/>
      <c r="B73" s="15"/>
      <c r="C73" s="20"/>
      <c r="D73" s="20"/>
    </row>
    <row r="74" spans="1:4" ht="20.399999999999999" x14ac:dyDescent="0.3">
      <c r="A74" s="86"/>
      <c r="B74" s="15"/>
      <c r="C74" s="20"/>
      <c r="D74" s="20"/>
    </row>
    <row r="75" spans="1:4" ht="20.399999999999999" x14ac:dyDescent="0.3">
      <c r="A75" s="86"/>
      <c r="B75" s="15"/>
      <c r="C75" s="20"/>
      <c r="D75" s="20"/>
    </row>
    <row r="76" spans="1:4" ht="20.399999999999999" x14ac:dyDescent="0.3">
      <c r="A76" s="86"/>
      <c r="B76" s="15"/>
      <c r="C76" s="20"/>
      <c r="D76" s="20"/>
    </row>
    <row r="77" spans="1:4" ht="20.399999999999999" x14ac:dyDescent="0.3">
      <c r="A77" s="86"/>
      <c r="B77" s="15"/>
      <c r="C77" s="20"/>
      <c r="D77" s="20"/>
    </row>
    <row r="78" spans="1:4" ht="20.399999999999999" x14ac:dyDescent="0.3">
      <c r="A78" s="86"/>
      <c r="B78" s="15"/>
      <c r="C78" s="20"/>
      <c r="D78" s="20"/>
    </row>
    <row r="79" spans="1:4" ht="20.399999999999999" x14ac:dyDescent="0.3">
      <c r="A79" s="86"/>
      <c r="B79" s="15"/>
      <c r="C79" s="20"/>
      <c r="D79" s="20"/>
    </row>
    <row r="80" spans="1:4" ht="20.399999999999999" x14ac:dyDescent="0.3">
      <c r="A80" s="86"/>
      <c r="B80" s="15"/>
      <c r="C80" s="20"/>
      <c r="D80" s="20"/>
    </row>
    <row r="81" spans="1:4" ht="20.399999999999999" x14ac:dyDescent="0.3">
      <c r="A81" s="86"/>
      <c r="B81" s="15"/>
      <c r="C81" s="20"/>
      <c r="D81" s="20"/>
    </row>
    <row r="82" spans="1:4" ht="20.399999999999999" x14ac:dyDescent="0.3">
      <c r="A82" s="86"/>
      <c r="B82" s="15"/>
      <c r="C82" s="20"/>
      <c r="D82" s="20"/>
    </row>
    <row r="83" spans="1:4" ht="20.399999999999999" x14ac:dyDescent="0.3">
      <c r="A83" s="86"/>
      <c r="B83" s="15"/>
      <c r="C83" s="20"/>
      <c r="D83" s="20"/>
    </row>
    <row r="84" spans="1:4" ht="20.399999999999999" x14ac:dyDescent="0.3">
      <c r="A84" s="86"/>
      <c r="B84" s="15"/>
      <c r="C84" s="20"/>
      <c r="D84" s="20"/>
    </row>
    <row r="85" spans="1:4" ht="20.399999999999999" x14ac:dyDescent="0.3">
      <c r="A85" s="86"/>
      <c r="B85" s="15"/>
      <c r="C85" s="20"/>
      <c r="D85" s="20"/>
    </row>
    <row r="86" spans="1:4" ht="20.399999999999999" x14ac:dyDescent="0.3">
      <c r="A86" s="86"/>
      <c r="B86" s="15"/>
      <c r="C86" s="20"/>
      <c r="D86" s="20"/>
    </row>
    <row r="87" spans="1:4" ht="20.399999999999999" x14ac:dyDescent="0.3">
      <c r="A87" s="86"/>
      <c r="B87" s="15"/>
      <c r="C87" s="20"/>
      <c r="D87" s="20"/>
    </row>
    <row r="88" spans="1:4" ht="20.399999999999999" x14ac:dyDescent="0.3">
      <c r="A88" s="86"/>
      <c r="B88" s="15"/>
      <c r="C88" s="20"/>
      <c r="D88" s="20"/>
    </row>
    <row r="89" spans="1:4" ht="20.399999999999999" x14ac:dyDescent="0.3">
      <c r="A89" s="86"/>
      <c r="B89" s="15"/>
      <c r="C89" s="20"/>
      <c r="D89" s="20"/>
    </row>
    <row r="90" spans="1:4" ht="20.399999999999999" x14ac:dyDescent="0.3">
      <c r="A90" s="86"/>
      <c r="B90" s="15"/>
      <c r="C90" s="20"/>
      <c r="D90" s="20"/>
    </row>
    <row r="91" spans="1:4" ht="20.399999999999999" x14ac:dyDescent="0.3">
      <c r="A91" s="86"/>
      <c r="B91" s="15"/>
      <c r="C91" s="20"/>
      <c r="D91" s="20"/>
    </row>
    <row r="92" spans="1:4" ht="20.399999999999999" x14ac:dyDescent="0.3">
      <c r="A92" s="86"/>
      <c r="B92" s="15"/>
      <c r="C92" s="20"/>
      <c r="D92" s="20"/>
    </row>
    <row r="93" spans="1:4" ht="20.399999999999999" x14ac:dyDescent="0.3">
      <c r="A93" s="86"/>
      <c r="B93" s="15"/>
      <c r="C93" s="20"/>
      <c r="D93" s="20"/>
    </row>
    <row r="94" spans="1:4" ht="20.399999999999999" x14ac:dyDescent="0.3">
      <c r="A94" s="86"/>
      <c r="B94" s="15"/>
      <c r="C94" s="20"/>
      <c r="D94" s="20"/>
    </row>
    <row r="95" spans="1:4" ht="20.399999999999999" x14ac:dyDescent="0.3">
      <c r="A95" s="86"/>
      <c r="B95" s="15"/>
      <c r="C95" s="20"/>
      <c r="D95" s="20"/>
    </row>
    <row r="96" spans="1:4" ht="20.399999999999999" x14ac:dyDescent="0.3">
      <c r="A96" s="86"/>
      <c r="B96" s="15"/>
      <c r="C96" s="20"/>
      <c r="D96" s="20"/>
    </row>
    <row r="97" spans="1:4" ht="20.399999999999999" x14ac:dyDescent="0.3">
      <c r="A97" s="86"/>
      <c r="B97" s="15"/>
      <c r="C97" s="20"/>
      <c r="D97" s="20"/>
    </row>
    <row r="98" spans="1:4" ht="20.399999999999999" x14ac:dyDescent="0.3">
      <c r="A98" s="86"/>
      <c r="B98" s="15"/>
      <c r="C98" s="20"/>
      <c r="D98" s="20"/>
    </row>
    <row r="99" spans="1:4" ht="20.399999999999999" x14ac:dyDescent="0.3">
      <c r="A99" s="86"/>
      <c r="B99" s="15"/>
      <c r="C99" s="20"/>
      <c r="D99" s="20"/>
    </row>
    <row r="100" spans="1:4" ht="20.399999999999999" x14ac:dyDescent="0.3">
      <c r="A100" s="86"/>
      <c r="B100" s="15"/>
      <c r="C100" s="20"/>
      <c r="D100" s="20"/>
    </row>
    <row r="101" spans="1:4" ht="20.399999999999999" x14ac:dyDescent="0.3">
      <c r="A101" s="86"/>
      <c r="B101" s="15"/>
      <c r="C101" s="20"/>
      <c r="D101" s="20"/>
    </row>
    <row r="102" spans="1:4" ht="20.399999999999999" x14ac:dyDescent="0.3">
      <c r="A102" s="86"/>
      <c r="B102" s="15"/>
      <c r="C102" s="20"/>
      <c r="D102" s="20"/>
    </row>
    <row r="103" spans="1:4" ht="20.399999999999999" x14ac:dyDescent="0.3">
      <c r="A103" s="86"/>
      <c r="B103" s="15"/>
      <c r="C103" s="20"/>
      <c r="D103" s="20"/>
    </row>
    <row r="104" spans="1:4" ht="20.399999999999999" x14ac:dyDescent="0.3">
      <c r="A104" s="86"/>
      <c r="B104" s="15"/>
      <c r="C104" s="20"/>
      <c r="D104" s="20"/>
    </row>
    <row r="105" spans="1:4" ht="20.399999999999999" x14ac:dyDescent="0.3">
      <c r="A105" s="86"/>
      <c r="B105" s="15"/>
      <c r="C105" s="20"/>
      <c r="D105" s="20"/>
    </row>
    <row r="106" spans="1:4" ht="20.399999999999999" x14ac:dyDescent="0.3">
      <c r="A106" s="86"/>
      <c r="B106" s="15"/>
      <c r="C106" s="20"/>
      <c r="D106" s="20"/>
    </row>
    <row r="107" spans="1:4" ht="20.399999999999999" x14ac:dyDescent="0.3">
      <c r="A107" s="86"/>
      <c r="B107" s="15"/>
      <c r="C107" s="20"/>
      <c r="D107" s="20"/>
    </row>
    <row r="108" spans="1:4" ht="20.399999999999999" x14ac:dyDescent="0.3">
      <c r="A108" s="86"/>
      <c r="B108" s="15"/>
      <c r="C108" s="20"/>
      <c r="D108" s="20"/>
    </row>
    <row r="109" spans="1:4" ht="20.399999999999999" x14ac:dyDescent="0.3">
      <c r="A109" s="86"/>
      <c r="B109" s="15"/>
      <c r="C109" s="20"/>
      <c r="D109" s="20"/>
    </row>
    <row r="110" spans="1:4" ht="20.399999999999999" x14ac:dyDescent="0.3">
      <c r="A110" s="86"/>
      <c r="B110" s="15"/>
      <c r="C110" s="20"/>
      <c r="D110" s="20"/>
    </row>
    <row r="111" spans="1:4" ht="20.399999999999999" x14ac:dyDescent="0.3">
      <c r="A111" s="86"/>
      <c r="B111" s="15"/>
      <c r="C111" s="20"/>
      <c r="D111" s="20"/>
    </row>
    <row r="112" spans="1:4" ht="20.399999999999999" x14ac:dyDescent="0.3">
      <c r="A112" s="86"/>
      <c r="B112" s="15"/>
      <c r="C112" s="20"/>
      <c r="D112" s="20"/>
    </row>
    <row r="113" spans="1:4" ht="20.399999999999999" x14ac:dyDescent="0.3">
      <c r="A113" s="86"/>
      <c r="B113" s="15"/>
      <c r="C113" s="20"/>
      <c r="D113" s="20"/>
    </row>
    <row r="114" spans="1:4" ht="20.399999999999999" x14ac:dyDescent="0.3">
      <c r="A114" s="86"/>
      <c r="B114" s="15"/>
      <c r="C114" s="20"/>
      <c r="D114" s="20"/>
    </row>
    <row r="115" spans="1:4" ht="20.399999999999999" x14ac:dyDescent="0.3">
      <c r="A115" s="86"/>
      <c r="B115" s="15"/>
      <c r="C115" s="20"/>
      <c r="D115" s="20"/>
    </row>
    <row r="116" spans="1:4" ht="20.399999999999999" x14ac:dyDescent="0.3">
      <c r="A116" s="86"/>
      <c r="B116" s="15"/>
      <c r="C116" s="20"/>
      <c r="D116" s="20"/>
    </row>
    <row r="117" spans="1:4" ht="20.399999999999999" x14ac:dyDescent="0.3">
      <c r="A117" s="86"/>
      <c r="B117" s="15"/>
      <c r="C117" s="20"/>
      <c r="D117" s="20"/>
    </row>
    <row r="118" spans="1:4" ht="20.399999999999999" x14ac:dyDescent="0.3">
      <c r="A118" s="86"/>
      <c r="B118" s="15"/>
      <c r="C118" s="20"/>
      <c r="D118" s="20"/>
    </row>
    <row r="119" spans="1:4" ht="20.399999999999999" x14ac:dyDescent="0.3">
      <c r="A119" s="86"/>
      <c r="B119" s="15"/>
      <c r="C119" s="20"/>
      <c r="D119" s="20"/>
    </row>
    <row r="120" spans="1:4" ht="20.399999999999999" x14ac:dyDescent="0.3">
      <c r="A120" s="86"/>
      <c r="B120" s="15"/>
      <c r="C120" s="20"/>
      <c r="D120" s="20"/>
    </row>
    <row r="121" spans="1:4" ht="20.399999999999999" x14ac:dyDescent="0.3">
      <c r="A121" s="86"/>
      <c r="B121" s="15"/>
      <c r="C121" s="20"/>
      <c r="D121" s="20"/>
    </row>
    <row r="122" spans="1:4" ht="20.399999999999999" x14ac:dyDescent="0.3">
      <c r="A122" s="86"/>
      <c r="B122" s="15"/>
      <c r="C122" s="20"/>
      <c r="D122" s="20"/>
    </row>
    <row r="123" spans="1:4" ht="20.399999999999999" x14ac:dyDescent="0.3">
      <c r="A123" s="86"/>
      <c r="B123" s="15"/>
      <c r="C123" s="20"/>
      <c r="D123" s="20"/>
    </row>
    <row r="124" spans="1:4" ht="20.399999999999999" x14ac:dyDescent="0.3">
      <c r="A124" s="86"/>
      <c r="B124" s="15"/>
      <c r="C124" s="20"/>
      <c r="D124" s="20"/>
    </row>
    <row r="125" spans="1:4" ht="20.399999999999999" x14ac:dyDescent="0.3">
      <c r="A125" s="86"/>
      <c r="B125" s="15"/>
      <c r="C125" s="20"/>
      <c r="D125" s="20"/>
    </row>
    <row r="126" spans="1:4" ht="20.399999999999999" x14ac:dyDescent="0.3">
      <c r="A126" s="86"/>
      <c r="B126" s="15"/>
      <c r="C126" s="20"/>
      <c r="D126" s="20"/>
    </row>
    <row r="127" spans="1:4" ht="20.399999999999999" x14ac:dyDescent="0.3">
      <c r="A127" s="86"/>
      <c r="B127" s="15"/>
      <c r="C127" s="20"/>
      <c r="D127" s="20"/>
    </row>
    <row r="128" spans="1:4" ht="20.399999999999999" x14ac:dyDescent="0.3">
      <c r="A128" s="86"/>
      <c r="B128" s="15"/>
      <c r="C128" s="20"/>
      <c r="D128" s="20"/>
    </row>
    <row r="129" spans="1:4" ht="20.399999999999999" x14ac:dyDescent="0.3">
      <c r="A129" s="86"/>
      <c r="B129" s="15"/>
      <c r="C129" s="20"/>
      <c r="D129" s="20"/>
    </row>
    <row r="130" spans="1:4" ht="20.399999999999999" x14ac:dyDescent="0.3">
      <c r="A130" s="86"/>
      <c r="B130" s="15"/>
      <c r="C130" s="20"/>
      <c r="D130" s="20"/>
    </row>
    <row r="131" spans="1:4" ht="20.399999999999999" x14ac:dyDescent="0.3">
      <c r="A131" s="86"/>
      <c r="B131" s="15"/>
      <c r="C131" s="20"/>
      <c r="D131" s="20"/>
    </row>
    <row r="132" spans="1:4" ht="20.399999999999999" x14ac:dyDescent="0.3">
      <c r="A132" s="86"/>
      <c r="B132" s="15"/>
      <c r="C132" s="20"/>
      <c r="D132" s="20"/>
    </row>
    <row r="133" spans="1:4" ht="20.399999999999999" x14ac:dyDescent="0.3">
      <c r="A133" s="86"/>
      <c r="B133" s="15"/>
      <c r="C133" s="20"/>
      <c r="D133" s="20"/>
    </row>
    <row r="134" spans="1:4" ht="20.399999999999999" x14ac:dyDescent="0.3">
      <c r="A134" s="86"/>
      <c r="B134" s="15"/>
      <c r="C134" s="20"/>
      <c r="D134" s="20"/>
    </row>
    <row r="135" spans="1:4" ht="20.399999999999999" x14ac:dyDescent="0.3">
      <c r="A135" s="86"/>
      <c r="B135" s="15"/>
      <c r="C135" s="20"/>
      <c r="D135" s="20"/>
    </row>
    <row r="136" spans="1:4" ht="20.399999999999999" x14ac:dyDescent="0.3">
      <c r="A136" s="86"/>
      <c r="B136" s="15"/>
      <c r="C136" s="20"/>
      <c r="D136" s="20"/>
    </row>
    <row r="137" spans="1:4" ht="20.399999999999999" x14ac:dyDescent="0.3">
      <c r="A137" s="86"/>
      <c r="B137" s="15"/>
      <c r="C137" s="20"/>
      <c r="D137" s="20"/>
    </row>
    <row r="138" spans="1:4" ht="20.399999999999999" x14ac:dyDescent="0.3">
      <c r="A138" s="86"/>
      <c r="B138" s="15"/>
      <c r="C138" s="20"/>
      <c r="D138" s="20"/>
    </row>
    <row r="139" spans="1:4" ht="20.399999999999999" x14ac:dyDescent="0.3">
      <c r="A139" s="86"/>
      <c r="B139" s="15"/>
      <c r="C139" s="20"/>
      <c r="D139" s="20"/>
    </row>
    <row r="140" spans="1:4" ht="20.399999999999999" x14ac:dyDescent="0.3">
      <c r="A140" s="86"/>
      <c r="B140" s="15"/>
      <c r="C140" s="20"/>
      <c r="D140" s="20"/>
    </row>
    <row r="141" spans="1:4" ht="20.399999999999999" x14ac:dyDescent="0.3">
      <c r="A141" s="86"/>
      <c r="B141" s="15"/>
      <c r="C141" s="20"/>
      <c r="D141" s="20"/>
    </row>
    <row r="142" spans="1:4" ht="20.399999999999999" x14ac:dyDescent="0.3">
      <c r="A142" s="86"/>
      <c r="B142" s="15"/>
      <c r="C142" s="20"/>
      <c r="D142" s="20"/>
    </row>
    <row r="143" spans="1:4" ht="20.399999999999999" x14ac:dyDescent="0.3">
      <c r="A143" s="86"/>
      <c r="B143" s="15"/>
      <c r="C143" s="20"/>
      <c r="D143" s="20"/>
    </row>
    <row r="144" spans="1:4" ht="20.399999999999999" x14ac:dyDescent="0.3">
      <c r="A144" s="86"/>
      <c r="B144" s="15"/>
      <c r="C144" s="20"/>
      <c r="D144" s="20"/>
    </row>
    <row r="145" spans="1:4" ht="20.399999999999999" x14ac:dyDescent="0.3">
      <c r="A145" s="86"/>
      <c r="B145" s="15"/>
      <c r="C145" s="20"/>
      <c r="D145" s="20"/>
    </row>
    <row r="146" spans="1:4" ht="20.399999999999999" x14ac:dyDescent="0.3">
      <c r="A146" s="86"/>
      <c r="B146" s="15"/>
      <c r="C146" s="20"/>
      <c r="D146" s="20"/>
    </row>
    <row r="147" spans="1:4" ht="20.399999999999999" x14ac:dyDescent="0.3">
      <c r="A147" s="86"/>
      <c r="B147" s="15"/>
      <c r="C147" s="20"/>
      <c r="D147" s="20"/>
    </row>
    <row r="148" spans="1:4" ht="20.399999999999999" x14ac:dyDescent="0.3">
      <c r="A148" s="86"/>
      <c r="B148" s="15"/>
      <c r="C148" s="20"/>
      <c r="D148" s="20"/>
    </row>
    <row r="149" spans="1:4" ht="20.399999999999999" x14ac:dyDescent="0.3">
      <c r="A149" s="86"/>
      <c r="B149" s="15"/>
      <c r="C149" s="20"/>
      <c r="D149" s="20"/>
    </row>
    <row r="150" spans="1:4" ht="20.399999999999999" x14ac:dyDescent="0.3">
      <c r="A150" s="86"/>
      <c r="B150" s="15"/>
      <c r="C150" s="20"/>
      <c r="D150" s="20"/>
    </row>
    <row r="151" spans="1:4" ht="20.399999999999999" x14ac:dyDescent="0.3">
      <c r="A151" s="86"/>
      <c r="B151" s="15"/>
      <c r="C151" s="20"/>
      <c r="D151" s="20"/>
    </row>
    <row r="152" spans="1:4" ht="20.399999999999999" x14ac:dyDescent="0.3">
      <c r="A152" s="86"/>
      <c r="B152" s="15"/>
      <c r="C152" s="20"/>
      <c r="D152" s="20"/>
    </row>
    <row r="153" spans="1:4" ht="20.399999999999999" x14ac:dyDescent="0.3">
      <c r="A153" s="86"/>
      <c r="B153" s="15"/>
      <c r="C153" s="20"/>
      <c r="D153" s="20"/>
    </row>
    <row r="154" spans="1:4" ht="20.399999999999999" x14ac:dyDescent="0.3">
      <c r="A154" s="86"/>
      <c r="B154" s="15"/>
      <c r="C154" s="20"/>
      <c r="D154" s="20"/>
    </row>
    <row r="155" spans="1:4" ht="20.399999999999999" x14ac:dyDescent="0.3">
      <c r="A155" s="86"/>
      <c r="B155" s="15"/>
      <c r="C155" s="20"/>
      <c r="D155" s="20"/>
    </row>
    <row r="156" spans="1:4" ht="20.399999999999999" x14ac:dyDescent="0.3">
      <c r="A156" s="86"/>
      <c r="B156" s="15"/>
      <c r="C156" s="20"/>
      <c r="D156" s="20"/>
    </row>
    <row r="157" spans="1:4" ht="20.399999999999999" x14ac:dyDescent="0.3">
      <c r="A157" s="86"/>
      <c r="B157" s="15"/>
      <c r="C157" s="20"/>
      <c r="D157" s="20"/>
    </row>
    <row r="158" spans="1:4" ht="20.399999999999999" x14ac:dyDescent="0.3">
      <c r="A158" s="86"/>
      <c r="B158" s="15"/>
      <c r="C158" s="20"/>
      <c r="D158" s="20"/>
    </row>
    <row r="159" spans="1:4" ht="20.399999999999999" x14ac:dyDescent="0.3">
      <c r="A159" s="86"/>
      <c r="B159" s="15"/>
      <c r="C159" s="20"/>
      <c r="D159" s="20"/>
    </row>
    <row r="160" spans="1:4" ht="20.399999999999999" x14ac:dyDescent="0.3">
      <c r="A160" s="86"/>
      <c r="B160" s="15"/>
      <c r="C160" s="20"/>
      <c r="D160" s="20"/>
    </row>
    <row r="161" spans="1:4" ht="20.399999999999999" x14ac:dyDescent="0.3">
      <c r="A161" s="86"/>
      <c r="B161" s="15"/>
      <c r="C161" s="20"/>
      <c r="D161" s="20"/>
    </row>
    <row r="162" spans="1:4" ht="20.399999999999999" x14ac:dyDescent="0.3">
      <c r="A162" s="86"/>
      <c r="B162" s="15"/>
      <c r="C162" s="20"/>
      <c r="D162" s="20"/>
    </row>
    <row r="163" spans="1:4" ht="20.399999999999999" x14ac:dyDescent="0.3">
      <c r="A163" s="86"/>
      <c r="B163" s="15"/>
      <c r="C163" s="20"/>
      <c r="D163" s="20"/>
    </row>
    <row r="164" spans="1:4" ht="20.399999999999999" x14ac:dyDescent="0.3">
      <c r="A164" s="86"/>
      <c r="B164" s="15"/>
      <c r="C164" s="20"/>
      <c r="D164" s="20"/>
    </row>
    <row r="165" spans="1:4" ht="20.399999999999999" x14ac:dyDescent="0.3">
      <c r="A165" s="86"/>
      <c r="B165" s="15"/>
      <c r="C165" s="20"/>
      <c r="D165" s="20"/>
    </row>
    <row r="166" spans="1:4" ht="20.399999999999999" x14ac:dyDescent="0.3">
      <c r="A166" s="86"/>
      <c r="B166" s="15"/>
      <c r="C166" s="20"/>
      <c r="D166" s="20"/>
    </row>
    <row r="167" spans="1:4" ht="20.399999999999999" x14ac:dyDescent="0.3">
      <c r="A167" s="86"/>
      <c r="B167" s="15"/>
      <c r="C167" s="20"/>
      <c r="D167" s="20"/>
    </row>
    <row r="168" spans="1:4" ht="20.399999999999999" x14ac:dyDescent="0.3">
      <c r="A168" s="86"/>
      <c r="B168" s="15"/>
      <c r="C168" s="20"/>
      <c r="D168" s="20"/>
    </row>
    <row r="169" spans="1:4" ht="20.399999999999999" x14ac:dyDescent="0.3">
      <c r="A169" s="86"/>
      <c r="B169" s="15"/>
      <c r="C169" s="20"/>
      <c r="D169" s="20"/>
    </row>
    <row r="170" spans="1:4" ht="20.399999999999999" x14ac:dyDescent="0.3">
      <c r="A170" s="86"/>
      <c r="B170" s="15"/>
      <c r="C170" s="20"/>
      <c r="D170" s="20"/>
    </row>
    <row r="171" spans="1:4" ht="20.399999999999999" x14ac:dyDescent="0.3">
      <c r="A171" s="86"/>
      <c r="B171" s="15"/>
      <c r="C171" s="20"/>
      <c r="D171" s="20"/>
    </row>
    <row r="172" spans="1:4" ht="20.399999999999999" x14ac:dyDescent="0.3">
      <c r="A172" s="86"/>
      <c r="B172" s="15"/>
      <c r="C172" s="20"/>
      <c r="D172" s="20"/>
    </row>
    <row r="173" spans="1:4" ht="20.399999999999999" x14ac:dyDescent="0.3">
      <c r="A173" s="86"/>
      <c r="B173" s="15"/>
      <c r="C173" s="20"/>
      <c r="D173" s="20"/>
    </row>
    <row r="174" spans="1:4" ht="20.399999999999999" x14ac:dyDescent="0.3">
      <c r="A174" s="86"/>
      <c r="B174" s="15"/>
      <c r="C174" s="20"/>
      <c r="D174" s="20"/>
    </row>
    <row r="175" spans="1:4" ht="20.399999999999999" x14ac:dyDescent="0.3">
      <c r="A175" s="86"/>
      <c r="B175" s="15"/>
      <c r="C175" s="20"/>
      <c r="D175" s="20"/>
    </row>
    <row r="176" spans="1:4" ht="20.399999999999999" x14ac:dyDescent="0.3">
      <c r="A176" s="86"/>
      <c r="B176" s="15"/>
      <c r="C176" s="20"/>
      <c r="D176" s="20"/>
    </row>
    <row r="177" spans="1:4" ht="20.399999999999999" x14ac:dyDescent="0.3">
      <c r="A177" s="86"/>
      <c r="B177" s="15"/>
      <c r="C177" s="20"/>
      <c r="D177" s="20"/>
    </row>
    <row r="178" spans="1:4" ht="20.399999999999999" x14ac:dyDescent="0.3">
      <c r="A178" s="86"/>
      <c r="B178" s="15"/>
      <c r="C178" s="20"/>
      <c r="D178" s="20"/>
    </row>
    <row r="179" spans="1:4" ht="20.399999999999999" x14ac:dyDescent="0.3">
      <c r="A179" s="86"/>
      <c r="B179" s="15"/>
      <c r="C179" s="20"/>
      <c r="D179" s="20"/>
    </row>
    <row r="180" spans="1:4" ht="20.399999999999999" x14ac:dyDescent="0.3">
      <c r="A180" s="86"/>
      <c r="B180" s="15"/>
      <c r="C180" s="20"/>
      <c r="D180" s="20"/>
    </row>
    <row r="181" spans="1:4" ht="20.399999999999999" x14ac:dyDescent="0.3">
      <c r="A181" s="86"/>
      <c r="B181" s="15"/>
      <c r="C181" s="20"/>
      <c r="D181" s="20"/>
    </row>
    <row r="182" spans="1:4" ht="20.399999999999999" x14ac:dyDescent="0.3">
      <c r="A182" s="86"/>
      <c r="B182" s="15"/>
      <c r="C182" s="20"/>
      <c r="D182" s="20"/>
    </row>
    <row r="183" spans="1:4" ht="20.399999999999999" x14ac:dyDescent="0.3">
      <c r="A183" s="86"/>
      <c r="B183" s="15"/>
      <c r="C183" s="20"/>
      <c r="D183" s="20"/>
    </row>
    <row r="184" spans="1:4" ht="20.399999999999999" x14ac:dyDescent="0.3">
      <c r="A184" s="86"/>
      <c r="B184" s="15"/>
      <c r="C184" s="20"/>
      <c r="D184" s="20"/>
    </row>
    <row r="185" spans="1:4" ht="20.399999999999999" x14ac:dyDescent="0.3">
      <c r="A185" s="86"/>
      <c r="B185" s="15"/>
      <c r="C185" s="20"/>
      <c r="D185" s="20"/>
    </row>
    <row r="186" spans="1:4" ht="20.399999999999999" x14ac:dyDescent="0.3">
      <c r="A186" s="86"/>
      <c r="B186" s="15"/>
      <c r="C186" s="20"/>
      <c r="D186" s="20"/>
    </row>
    <row r="187" spans="1:4" ht="20.399999999999999" x14ac:dyDescent="0.3">
      <c r="A187" s="86"/>
      <c r="B187" s="15"/>
      <c r="C187" s="20"/>
      <c r="D187" s="20"/>
    </row>
    <row r="188" spans="1:4" ht="20.399999999999999" x14ac:dyDescent="0.3">
      <c r="A188" s="86"/>
      <c r="B188" s="15"/>
      <c r="C188" s="20"/>
      <c r="D188" s="20"/>
    </row>
    <row r="189" spans="1:4" ht="20.399999999999999" x14ac:dyDescent="0.3">
      <c r="A189" s="86"/>
      <c r="B189" s="15"/>
      <c r="C189" s="20"/>
      <c r="D189" s="20"/>
    </row>
    <row r="190" spans="1:4" ht="20.399999999999999" x14ac:dyDescent="0.3">
      <c r="A190" s="86"/>
      <c r="B190" s="15"/>
      <c r="C190" s="20"/>
      <c r="D190" s="20"/>
    </row>
    <row r="191" spans="1:4" ht="20.399999999999999" x14ac:dyDescent="0.3">
      <c r="A191" s="86"/>
      <c r="B191" s="15"/>
      <c r="C191" s="20"/>
      <c r="D191" s="20"/>
    </row>
    <row r="192" spans="1:4" ht="20.399999999999999" x14ac:dyDescent="0.3">
      <c r="A192" s="86"/>
      <c r="B192" s="15"/>
      <c r="C192" s="20"/>
      <c r="D192" s="20"/>
    </row>
    <row r="193" spans="1:6" ht="20.399999999999999" x14ac:dyDescent="0.3">
      <c r="A193" s="86"/>
      <c r="B193" s="15"/>
      <c r="C193" s="20"/>
      <c r="D193" s="20"/>
    </row>
    <row r="194" spans="1:6" ht="20.399999999999999" x14ac:dyDescent="0.3">
      <c r="A194" s="86"/>
      <c r="B194" s="15"/>
      <c r="C194" s="20"/>
      <c r="D194" s="20"/>
    </row>
    <row r="195" spans="1:6" ht="20.399999999999999" x14ac:dyDescent="0.3">
      <c r="A195" s="86"/>
      <c r="B195" s="15"/>
      <c r="C195" s="20"/>
      <c r="D195" s="20"/>
    </row>
    <row r="196" spans="1:6" ht="20.399999999999999" x14ac:dyDescent="0.3">
      <c r="A196" s="86"/>
      <c r="B196" s="15"/>
      <c r="C196" s="20"/>
      <c r="D196" s="20"/>
    </row>
    <row r="197" spans="1:6" ht="20.399999999999999" x14ac:dyDescent="0.3">
      <c r="A197" s="86"/>
      <c r="B197" s="15"/>
      <c r="C197" s="20"/>
      <c r="D197" s="20"/>
    </row>
    <row r="198" spans="1:6" ht="20.399999999999999" x14ac:dyDescent="0.3">
      <c r="A198" s="86"/>
      <c r="B198" s="15"/>
      <c r="C198" s="20"/>
      <c r="D198" s="20"/>
    </row>
    <row r="199" spans="1:6" ht="20.399999999999999" x14ac:dyDescent="0.3">
      <c r="A199" s="86"/>
      <c r="B199" s="15"/>
      <c r="C199" s="20"/>
      <c r="D199" s="20"/>
    </row>
    <row r="200" spans="1:6" ht="20.399999999999999" x14ac:dyDescent="0.3">
      <c r="A200" s="86"/>
      <c r="B200" s="15"/>
      <c r="C200" s="20"/>
      <c r="D200" s="20"/>
    </row>
    <row r="201" spans="1:6" ht="20.399999999999999" x14ac:dyDescent="0.3">
      <c r="A201" s="86"/>
      <c r="B201" s="15"/>
      <c r="C201" s="20"/>
      <c r="D201" s="20"/>
    </row>
    <row r="202" spans="1:6" ht="20.399999999999999" x14ac:dyDescent="0.3">
      <c r="A202" s="86"/>
      <c r="B202" s="15"/>
      <c r="C202" s="20"/>
      <c r="D202" s="20"/>
    </row>
    <row r="203" spans="1:6" ht="20.399999999999999" x14ac:dyDescent="0.3">
      <c r="A203" s="86"/>
      <c r="B203" s="15"/>
      <c r="C203" s="20"/>
      <c r="D203" s="20"/>
    </row>
    <row r="204" spans="1:6" ht="20.399999999999999" x14ac:dyDescent="0.3">
      <c r="A204" s="86"/>
      <c r="B204" s="15"/>
      <c r="C204" s="20"/>
      <c r="D204" s="20"/>
    </row>
    <row r="205" spans="1:6" ht="20.399999999999999" x14ac:dyDescent="0.3">
      <c r="A205" s="86"/>
      <c r="B205" s="15"/>
      <c r="C205" s="20"/>
      <c r="D205" s="20"/>
    </row>
    <row r="206" spans="1:6" ht="20.399999999999999" x14ac:dyDescent="0.3">
      <c r="A206" s="86"/>
      <c r="B206" s="15"/>
      <c r="C206" s="20"/>
      <c r="D206" s="20"/>
    </row>
    <row r="207" spans="1:6" ht="20.399999999999999" x14ac:dyDescent="0.3">
      <c r="A207" s="86"/>
      <c r="B207" s="15"/>
      <c r="C207" s="20"/>
      <c r="D207" s="20"/>
    </row>
    <row r="208" spans="1:6" ht="20.399999999999999" x14ac:dyDescent="0.3">
      <c r="A208" s="86"/>
      <c r="B208" s="15"/>
      <c r="C208" s="20"/>
      <c r="D208" s="20"/>
      <c r="F208" s="114" t="s">
        <v>301</v>
      </c>
    </row>
    <row r="209" spans="1:8" x14ac:dyDescent="0.3">
      <c r="A209" s="66"/>
      <c r="B209" s="15"/>
      <c r="C209" s="15"/>
      <c r="D209" s="15"/>
      <c r="F209" s="114" t="s">
        <v>375</v>
      </c>
    </row>
    <row r="210" spans="1:8" ht="20.399999999999999" x14ac:dyDescent="0.3">
      <c r="A210" s="66"/>
      <c r="B210" s="16" t="s">
        <v>393</v>
      </c>
      <c r="C210" s="16" t="s">
        <v>394</v>
      </c>
      <c r="D210" s="19" t="s">
        <v>393</v>
      </c>
      <c r="E210" s="19" t="s">
        <v>394</v>
      </c>
      <c r="F210" s="114" t="s">
        <v>395</v>
      </c>
    </row>
    <row r="211" spans="1:8" ht="21" x14ac:dyDescent="0.4">
      <c r="A211" s="66"/>
      <c r="B211" s="17" t="s">
        <v>396</v>
      </c>
      <c r="C211" s="117" t="s">
        <v>397</v>
      </c>
      <c r="D211" s="116" t="s">
        <v>396</v>
      </c>
      <c r="F211" s="114" t="str">
        <f>IF(NOT(ISBLANK(D211)),D211,IF(NOT(ISBLANK(E211)),"     "&amp;E211,FALSE))</f>
        <v>Afectación Económica o presupuestal</v>
      </c>
      <c r="G211" t="s">
        <v>396</v>
      </c>
      <c r="H211" t="str">
        <f>IF(NOT(ISERROR(MATCH(G211,_xlfn.ANCHORARRAY(B222),0))),F224&amp;"Por favor no seleccionar los criterios de impacto",G211)</f>
        <v>❌Por favor no seleccionar los criterios de impacto</v>
      </c>
    </row>
    <row r="212" spans="1:8" ht="21" x14ac:dyDescent="0.4">
      <c r="A212" s="66"/>
      <c r="B212" s="17" t="s">
        <v>396</v>
      </c>
      <c r="C212" s="117" t="s">
        <v>370</v>
      </c>
      <c r="E212" t="s">
        <v>397</v>
      </c>
      <c r="F212" s="114" t="str">
        <f t="shared" ref="F212:F222" si="0">IF(NOT(ISBLANK(D212)),D212,IF(NOT(ISBLANK(E212)),"     "&amp;E212,FALSE))</f>
        <v xml:space="preserve">     Afectación menor a 130 SMLMV .</v>
      </c>
    </row>
    <row r="213" spans="1:8" ht="21" x14ac:dyDescent="0.4">
      <c r="A213" s="66"/>
      <c r="B213" s="17" t="s">
        <v>396</v>
      </c>
      <c r="C213" s="117" t="s">
        <v>373</v>
      </c>
      <c r="E213" t="s">
        <v>370</v>
      </c>
      <c r="F213" s="114" t="str">
        <f t="shared" si="0"/>
        <v xml:space="preserve">     Entre 130 y 650 SMLMV </v>
      </c>
    </row>
    <row r="214" spans="1:8" ht="21" x14ac:dyDescent="0.4">
      <c r="A214" s="66"/>
      <c r="B214" s="17" t="s">
        <v>396</v>
      </c>
      <c r="C214" s="117" t="s">
        <v>377</v>
      </c>
      <c r="E214" t="s">
        <v>373</v>
      </c>
      <c r="F214" s="114" t="str">
        <f t="shared" si="0"/>
        <v xml:space="preserve">     Entre 650 y 1300 SMLMV </v>
      </c>
    </row>
    <row r="215" spans="1:8" ht="21" x14ac:dyDescent="0.4">
      <c r="A215" s="66"/>
      <c r="B215" s="17" t="s">
        <v>396</v>
      </c>
      <c r="C215" s="117" t="s">
        <v>381</v>
      </c>
      <c r="E215" t="s">
        <v>377</v>
      </c>
      <c r="F215" s="114" t="str">
        <f t="shared" si="0"/>
        <v xml:space="preserve">     Entre 1300 y 6500 SMLMV </v>
      </c>
    </row>
    <row r="216" spans="1:8" ht="21" x14ac:dyDescent="0.4">
      <c r="A216" s="66"/>
      <c r="B216" s="17" t="s">
        <v>362</v>
      </c>
      <c r="C216" s="117" t="s">
        <v>367</v>
      </c>
      <c r="E216" t="s">
        <v>381</v>
      </c>
      <c r="F216" s="114" t="str">
        <f t="shared" si="0"/>
        <v xml:space="preserve">     Mayor a 6500 SMLMV </v>
      </c>
    </row>
    <row r="217" spans="1:8" ht="63" x14ac:dyDescent="0.4">
      <c r="A217" s="66"/>
      <c r="B217" s="17" t="s">
        <v>362</v>
      </c>
      <c r="C217" s="117" t="s">
        <v>371</v>
      </c>
      <c r="D217" s="116" t="s">
        <v>362</v>
      </c>
      <c r="F217" s="114" t="str">
        <f t="shared" si="0"/>
        <v>Pérdida Reputacional</v>
      </c>
    </row>
    <row r="218" spans="1:8" ht="42" x14ac:dyDescent="0.4">
      <c r="A218" s="66"/>
      <c r="B218" s="17" t="s">
        <v>362</v>
      </c>
      <c r="C218" s="117" t="s">
        <v>374</v>
      </c>
      <c r="D218" s="116"/>
      <c r="E218" s="118" t="s">
        <v>367</v>
      </c>
      <c r="F218" s="114" t="str">
        <f t="shared" si="0"/>
        <v xml:space="preserve">     El riesgo afecta la imagen de alguna área de la organización</v>
      </c>
    </row>
    <row r="219" spans="1:8" ht="63" x14ac:dyDescent="0.4">
      <c r="A219" s="66"/>
      <c r="B219" s="17" t="s">
        <v>362</v>
      </c>
      <c r="C219" s="117" t="s">
        <v>398</v>
      </c>
      <c r="D219" s="116"/>
      <c r="E219" s="118" t="s">
        <v>371</v>
      </c>
      <c r="F219" s="114" t="str">
        <f t="shared" si="0"/>
        <v xml:space="preserve">     El riesgo afecta la imagen de la entidad internamente, de conocimiento general, nivel interno, de junta dircetiva y accionistas y/o de provedores</v>
      </c>
    </row>
    <row r="220" spans="1:8" ht="42" x14ac:dyDescent="0.4">
      <c r="A220" s="66"/>
      <c r="B220" s="17" t="s">
        <v>362</v>
      </c>
      <c r="C220" s="117" t="s">
        <v>382</v>
      </c>
      <c r="D220" s="116"/>
      <c r="E220" s="118" t="s">
        <v>374</v>
      </c>
      <c r="F220" s="114" t="str">
        <f t="shared" si="0"/>
        <v xml:space="preserve">     El riesgo afecta la imagen de la entidad con algunos usuarios de relevancia frente al logro de los objetivos</v>
      </c>
    </row>
    <row r="221" spans="1:8" ht="43.2" x14ac:dyDescent="0.3">
      <c r="A221" s="66"/>
      <c r="B221" s="18"/>
      <c r="C221" s="18"/>
      <c r="D221" s="116"/>
      <c r="E221" s="118" t="s">
        <v>398</v>
      </c>
      <c r="F221" s="114" t="str">
        <f t="shared" si="0"/>
        <v xml:space="preserve">     El riesgo afecta la imagen de de la entidad con efecto publicitario sostenido a nivel de sector administrativo, nivel departamental o municipal</v>
      </c>
    </row>
    <row r="222" spans="1:8" ht="58.5" customHeight="1" x14ac:dyDescent="0.3">
      <c r="A222" s="66"/>
      <c r="B222" s="18" t="str" cm="1">
        <f t="array" ref="B222:B224">_xlfn.UNIQUE(Tabla1[[#All],[Criterios]])</f>
        <v>Criterios</v>
      </c>
      <c r="C222" s="18"/>
      <c r="D222" s="116"/>
      <c r="E222" s="118" t="s">
        <v>382</v>
      </c>
      <c r="F222" s="114" t="str">
        <f t="shared" si="0"/>
        <v xml:space="preserve">     El riesgo afecta la imagen de la entidad a nivel nacional, con efecto publicitarios sostenible a nivel país</v>
      </c>
    </row>
    <row r="223" spans="1:8" x14ac:dyDescent="0.3">
      <c r="A223" s="66"/>
      <c r="B223" s="18" t="str">
        <v>Afectación Económica o presupuestal</v>
      </c>
      <c r="C223" s="18"/>
    </row>
    <row r="224" spans="1:8" x14ac:dyDescent="0.3">
      <c r="B224" s="18" t="str">
        <v>Pérdida Reputacional</v>
      </c>
      <c r="C224" s="18"/>
      <c r="F224" s="115" t="s">
        <v>399</v>
      </c>
    </row>
    <row r="225" spans="2:6" x14ac:dyDescent="0.3">
      <c r="B225" s="14"/>
      <c r="C225" s="14"/>
      <c r="F225" s="115" t="s">
        <v>400</v>
      </c>
    </row>
    <row r="226" spans="2:6" x14ac:dyDescent="0.3">
      <c r="B226" s="14"/>
      <c r="C226" s="14"/>
    </row>
    <row r="227" spans="2:6" x14ac:dyDescent="0.3">
      <c r="B227" s="14"/>
      <c r="C227" s="14"/>
    </row>
    <row r="228" spans="2:6" x14ac:dyDescent="0.3">
      <c r="B228" s="14"/>
      <c r="C228" s="14"/>
      <c r="D228" s="14"/>
    </row>
    <row r="229" spans="2:6" x14ac:dyDescent="0.3">
      <c r="B229" s="14"/>
      <c r="C229" s="14"/>
      <c r="D229" s="14"/>
    </row>
    <row r="230" spans="2:6" x14ac:dyDescent="0.3">
      <c r="B230" s="14"/>
      <c r="C230" s="14"/>
      <c r="D230" s="14"/>
    </row>
    <row r="231" spans="2:6" x14ac:dyDescent="0.3">
      <c r="B231" s="14"/>
      <c r="C231" s="14"/>
      <c r="D231" s="14"/>
    </row>
    <row r="232" spans="2:6" x14ac:dyDescent="0.3">
      <c r="B232" s="14"/>
      <c r="C232" s="14"/>
      <c r="D232" s="14"/>
    </row>
    <row r="233" spans="2:6" x14ac:dyDescent="0.3">
      <c r="B233" s="14"/>
      <c r="C233" s="14"/>
      <c r="D233" s="14"/>
    </row>
  </sheetData>
  <mergeCells count="1">
    <mergeCell ref="B2:E2"/>
  </mergeCells>
  <dataValidations disablePrompts="1" count="1">
    <dataValidation type="list" allowBlank="1" showInputMessage="1" showErrorMessage="1" sqref="G211">
      <formula1>$F$211:$F$222</formula1>
    </dataValidation>
  </dataValidations>
  <pageMargins left="0.7" right="0.7" top="0.75" bottom="0.75" header="0.3" footer="0.3"/>
  <pageSetup orientation="portrait" r:id="rId2"/>
  <tableParts count="1">
    <tablePart r:id="rId3"/>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X18"/>
  <sheetViews>
    <sheetView zoomScale="140" zoomScaleNormal="140" workbookViewId="0">
      <pane xSplit="4" ySplit="2" topLeftCell="E3" activePane="bottomRight" state="frozen"/>
      <selection pane="topRight" activeCell="E1" sqref="E1"/>
      <selection pane="bottomLeft" activeCell="A3" sqref="A3"/>
      <selection pane="bottomRight" activeCell="C3" sqref="C3:D3"/>
    </sheetView>
  </sheetViews>
  <sheetFormatPr baseColWidth="10" defaultColWidth="11.44140625" defaultRowHeight="14.4" x14ac:dyDescent="0.3"/>
  <cols>
    <col min="2" max="2" width="18" customWidth="1"/>
    <col min="3" max="3" width="26.5546875" customWidth="1"/>
    <col min="4" max="4" width="41.88671875" customWidth="1"/>
    <col min="50" max="50" width="15.44140625" customWidth="1"/>
  </cols>
  <sheetData>
    <row r="2" spans="2:50" ht="15" thickBot="1" x14ac:dyDescent="0.35"/>
    <row r="3" spans="2:50" ht="33.75" customHeight="1" thickBot="1" x14ac:dyDescent="0.35">
      <c r="B3" s="546" t="s">
        <v>401</v>
      </c>
      <c r="C3" s="155" t="s">
        <v>402</v>
      </c>
      <c r="D3" s="153" t="s">
        <v>403</v>
      </c>
      <c r="AX3" t="s">
        <v>401</v>
      </c>
    </row>
    <row r="4" spans="2:50" ht="34.799999999999997" thickBot="1" x14ac:dyDescent="0.35">
      <c r="B4" s="547"/>
      <c r="C4" s="156" t="s">
        <v>404</v>
      </c>
      <c r="D4" s="154" t="s">
        <v>405</v>
      </c>
      <c r="AX4" t="s">
        <v>146</v>
      </c>
    </row>
    <row r="5" spans="2:50" ht="34.799999999999997" thickBot="1" x14ac:dyDescent="0.35">
      <c r="B5" s="547"/>
      <c r="C5" s="156" t="s">
        <v>406</v>
      </c>
      <c r="D5" s="154" t="s">
        <v>407</v>
      </c>
      <c r="AX5" t="s">
        <v>408</v>
      </c>
    </row>
    <row r="6" spans="2:50" ht="23.4" thickBot="1" x14ac:dyDescent="0.35">
      <c r="B6" s="548"/>
      <c r="C6" s="156" t="s">
        <v>409</v>
      </c>
      <c r="D6" s="154" t="s">
        <v>410</v>
      </c>
    </row>
    <row r="7" spans="2:50" ht="34.799999999999997" thickBot="1" x14ac:dyDescent="0.35">
      <c r="B7" s="546" t="s">
        <v>146</v>
      </c>
      <c r="C7" s="156" t="s">
        <v>411</v>
      </c>
      <c r="D7" s="154" t="s">
        <v>412</v>
      </c>
    </row>
    <row r="8" spans="2:50" ht="91.8" thickBot="1" x14ac:dyDescent="0.35">
      <c r="B8" s="547"/>
      <c r="C8" s="156" t="s">
        <v>413</v>
      </c>
      <c r="D8" s="154" t="s">
        <v>414</v>
      </c>
    </row>
    <row r="9" spans="2:50" ht="46.2" thickBot="1" x14ac:dyDescent="0.35">
      <c r="B9" s="548"/>
      <c r="C9" s="156" t="s">
        <v>150</v>
      </c>
      <c r="D9" s="154" t="s">
        <v>415</v>
      </c>
    </row>
    <row r="10" spans="2:50" x14ac:dyDescent="0.3">
      <c r="B10" s="546" t="s">
        <v>408</v>
      </c>
      <c r="C10" s="157"/>
      <c r="D10" s="549" t="s">
        <v>416</v>
      </c>
    </row>
    <row r="11" spans="2:50" x14ac:dyDescent="0.3">
      <c r="B11" s="547"/>
      <c r="C11" s="157" t="s">
        <v>153</v>
      </c>
      <c r="D11" s="550"/>
    </row>
    <row r="12" spans="2:50" ht="15" thickBot="1" x14ac:dyDescent="0.35">
      <c r="B12" s="547"/>
      <c r="C12" s="156"/>
      <c r="D12" s="551"/>
    </row>
    <row r="13" spans="2:50" ht="22.5" customHeight="1" x14ac:dyDescent="0.3">
      <c r="B13" s="547"/>
      <c r="C13" s="157"/>
      <c r="D13" s="549" t="s">
        <v>417</v>
      </c>
    </row>
    <row r="14" spans="2:50" ht="22.5" customHeight="1" x14ac:dyDescent="0.3">
      <c r="B14" s="547"/>
      <c r="C14" s="157" t="s">
        <v>152</v>
      </c>
      <c r="D14" s="550"/>
    </row>
    <row r="15" spans="2:50" ht="22.5" customHeight="1" thickBot="1" x14ac:dyDescent="0.35">
      <c r="B15" s="547"/>
      <c r="C15" s="156"/>
      <c r="D15" s="551"/>
    </row>
    <row r="16" spans="2:50" ht="25.5" customHeight="1" x14ac:dyDescent="0.3">
      <c r="B16" s="547"/>
      <c r="C16" s="157"/>
      <c r="D16" s="549" t="s">
        <v>418</v>
      </c>
    </row>
    <row r="17" spans="2:4" ht="25.5" customHeight="1" x14ac:dyDescent="0.3">
      <c r="B17" s="547"/>
      <c r="C17" s="157" t="s">
        <v>154</v>
      </c>
      <c r="D17" s="550"/>
    </row>
    <row r="18" spans="2:4" ht="25.5" customHeight="1" thickBot="1" x14ac:dyDescent="0.35">
      <c r="B18" s="548"/>
      <c r="C18" s="156"/>
      <c r="D18" s="551"/>
    </row>
  </sheetData>
  <mergeCells count="6">
    <mergeCell ref="B3:B6"/>
    <mergeCell ref="B7:B9"/>
    <mergeCell ref="B10:B18"/>
    <mergeCell ref="D10:D12"/>
    <mergeCell ref="D13:D15"/>
    <mergeCell ref="D16:D18"/>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F48"/>
  <sheetViews>
    <sheetView topLeftCell="A3" zoomScale="110" zoomScaleNormal="110" workbookViewId="0">
      <selection activeCell="C14" sqref="C14"/>
    </sheetView>
  </sheetViews>
  <sheetFormatPr baseColWidth="10" defaultColWidth="11.44140625" defaultRowHeight="14.4" x14ac:dyDescent="0.3"/>
  <cols>
    <col min="1" max="1" width="3.6640625" customWidth="1"/>
    <col min="2" max="2" width="8.33203125" customWidth="1"/>
    <col min="3" max="3" width="27" customWidth="1"/>
    <col min="5" max="5" width="15" customWidth="1"/>
    <col min="6" max="6" width="33.44140625" customWidth="1"/>
  </cols>
  <sheetData>
    <row r="1" spans="3:6" ht="15" thickBot="1" x14ac:dyDescent="0.35">
      <c r="C1" s="175" t="s">
        <v>419</v>
      </c>
    </row>
    <row r="2" spans="3:6" ht="15" thickBot="1" x14ac:dyDescent="0.35">
      <c r="C2" s="173" t="s">
        <v>420</v>
      </c>
      <c r="E2" s="176" t="s">
        <v>159</v>
      </c>
      <c r="F2" s="177" t="s">
        <v>160</v>
      </c>
    </row>
    <row r="3" spans="3:6" ht="15" thickBot="1" x14ac:dyDescent="0.35">
      <c r="C3" s="173" t="s">
        <v>421</v>
      </c>
      <c r="E3" s="313" t="s">
        <v>158</v>
      </c>
      <c r="F3" s="162" t="s">
        <v>162</v>
      </c>
    </row>
    <row r="4" spans="3:6" ht="15" thickBot="1" x14ac:dyDescent="0.35">
      <c r="C4" s="173" t="s">
        <v>422</v>
      </c>
      <c r="E4" s="311"/>
      <c r="F4" s="162" t="s">
        <v>164</v>
      </c>
    </row>
    <row r="5" spans="3:6" ht="15" thickBot="1" x14ac:dyDescent="0.35">
      <c r="C5" s="173" t="s">
        <v>423</v>
      </c>
      <c r="E5" s="311"/>
      <c r="F5" s="162" t="s">
        <v>166</v>
      </c>
    </row>
    <row r="6" spans="3:6" ht="15" thickBot="1" x14ac:dyDescent="0.35">
      <c r="C6" s="173" t="s">
        <v>424</v>
      </c>
      <c r="E6" s="311"/>
      <c r="F6" s="162" t="s">
        <v>168</v>
      </c>
    </row>
    <row r="7" spans="3:6" ht="15" thickBot="1" x14ac:dyDescent="0.35">
      <c r="C7" s="174" t="s">
        <v>425</v>
      </c>
      <c r="E7" s="311"/>
      <c r="F7" s="162" t="s">
        <v>169</v>
      </c>
    </row>
    <row r="8" spans="3:6" ht="15" thickBot="1" x14ac:dyDescent="0.35">
      <c r="C8" s="173" t="s">
        <v>426</v>
      </c>
      <c r="E8" s="312"/>
      <c r="F8" s="162" t="s">
        <v>170</v>
      </c>
    </row>
    <row r="9" spans="3:6" ht="15" thickBot="1" x14ac:dyDescent="0.35">
      <c r="C9" s="173" t="s">
        <v>427</v>
      </c>
      <c r="E9" s="310" t="s">
        <v>167</v>
      </c>
      <c r="F9" s="162" t="s">
        <v>171</v>
      </c>
    </row>
    <row r="10" spans="3:6" ht="15" thickBot="1" x14ac:dyDescent="0.35">
      <c r="C10" s="172" t="s">
        <v>428</v>
      </c>
      <c r="E10" s="311"/>
      <c r="F10" s="162" t="s">
        <v>172</v>
      </c>
    </row>
    <row r="11" spans="3:6" ht="15" thickBot="1" x14ac:dyDescent="0.35">
      <c r="C11" s="248" t="s">
        <v>429</v>
      </c>
      <c r="E11" s="311"/>
      <c r="F11" s="162" t="s">
        <v>173</v>
      </c>
    </row>
    <row r="12" spans="3:6" ht="15" thickBot="1" x14ac:dyDescent="0.35">
      <c r="E12" s="311"/>
      <c r="F12" s="162" t="s">
        <v>174</v>
      </c>
    </row>
    <row r="13" spans="3:6" ht="15" thickBot="1" x14ac:dyDescent="0.35">
      <c r="E13" s="312"/>
      <c r="F13" s="162" t="s">
        <v>175</v>
      </c>
    </row>
    <row r="14" spans="3:6" ht="23.4" thickBot="1" x14ac:dyDescent="0.35">
      <c r="E14" s="310" t="s">
        <v>163</v>
      </c>
      <c r="F14" s="162" t="s">
        <v>176</v>
      </c>
    </row>
    <row r="15" spans="3:6" ht="15" thickBot="1" x14ac:dyDescent="0.35">
      <c r="E15" s="311"/>
      <c r="F15" s="162" t="s">
        <v>177</v>
      </c>
    </row>
    <row r="16" spans="3:6" ht="15" thickBot="1" x14ac:dyDescent="0.35">
      <c r="E16" s="312"/>
      <c r="F16" s="162" t="s">
        <v>178</v>
      </c>
    </row>
    <row r="17" spans="5:6" ht="15" thickBot="1" x14ac:dyDescent="0.35">
      <c r="E17" s="310" t="s">
        <v>165</v>
      </c>
      <c r="F17" s="162" t="s">
        <v>179</v>
      </c>
    </row>
    <row r="18" spans="5:6" ht="15" thickBot="1" x14ac:dyDescent="0.35">
      <c r="E18" s="311"/>
      <c r="F18" s="162" t="s">
        <v>180</v>
      </c>
    </row>
    <row r="19" spans="5:6" ht="15" thickBot="1" x14ac:dyDescent="0.35">
      <c r="E19" s="312"/>
      <c r="F19" s="162" t="s">
        <v>181</v>
      </c>
    </row>
    <row r="20" spans="5:6" ht="23.4" thickBot="1" x14ac:dyDescent="0.35">
      <c r="E20" s="310" t="s">
        <v>156</v>
      </c>
      <c r="F20" s="162" t="s">
        <v>182</v>
      </c>
    </row>
    <row r="21" spans="5:6" ht="15" thickBot="1" x14ac:dyDescent="0.35">
      <c r="E21" s="311"/>
      <c r="F21" s="162" t="s">
        <v>183</v>
      </c>
    </row>
    <row r="22" spans="5:6" ht="15" thickBot="1" x14ac:dyDescent="0.35">
      <c r="E22" s="311"/>
      <c r="F22" s="162" t="s">
        <v>184</v>
      </c>
    </row>
    <row r="23" spans="5:6" ht="15" thickBot="1" x14ac:dyDescent="0.35">
      <c r="E23" s="311"/>
      <c r="F23" s="162" t="s">
        <v>185</v>
      </c>
    </row>
    <row r="24" spans="5:6" ht="15" thickBot="1" x14ac:dyDescent="0.35">
      <c r="E24" s="311"/>
      <c r="F24" s="162" t="s">
        <v>186</v>
      </c>
    </row>
    <row r="25" spans="5:6" ht="23.4" thickBot="1" x14ac:dyDescent="0.35">
      <c r="E25" s="311"/>
      <c r="F25" s="162" t="s">
        <v>187</v>
      </c>
    </row>
    <row r="26" spans="5:6" ht="15" thickBot="1" x14ac:dyDescent="0.35">
      <c r="E26" s="311"/>
      <c r="F26" s="162" t="s">
        <v>188</v>
      </c>
    </row>
    <row r="27" spans="5:6" ht="23.4" thickBot="1" x14ac:dyDescent="0.35">
      <c r="E27" s="311"/>
      <c r="F27" s="162" t="s">
        <v>189</v>
      </c>
    </row>
    <row r="28" spans="5:6" ht="15" thickBot="1" x14ac:dyDescent="0.35">
      <c r="E28" s="311"/>
      <c r="F28" s="162" t="s">
        <v>190</v>
      </c>
    </row>
    <row r="29" spans="5:6" ht="15" thickBot="1" x14ac:dyDescent="0.35">
      <c r="E29" s="311"/>
      <c r="F29" s="162" t="s">
        <v>191</v>
      </c>
    </row>
    <row r="30" spans="5:6" ht="15" thickBot="1" x14ac:dyDescent="0.35">
      <c r="E30" s="312"/>
      <c r="F30" s="162" t="s">
        <v>192</v>
      </c>
    </row>
    <row r="31" spans="5:6" ht="15" thickBot="1" x14ac:dyDescent="0.35">
      <c r="E31" s="310" t="s">
        <v>161</v>
      </c>
      <c r="F31" s="162" t="s">
        <v>193</v>
      </c>
    </row>
    <row r="32" spans="5:6" ht="15" thickBot="1" x14ac:dyDescent="0.35">
      <c r="E32" s="311"/>
      <c r="F32" s="162" t="s">
        <v>194</v>
      </c>
    </row>
    <row r="33" spans="5:6" ht="15" thickBot="1" x14ac:dyDescent="0.35">
      <c r="E33" s="311"/>
      <c r="F33" s="162" t="s">
        <v>195</v>
      </c>
    </row>
    <row r="34" spans="5:6" ht="15" thickBot="1" x14ac:dyDescent="0.35">
      <c r="E34" s="311"/>
      <c r="F34" s="162" t="s">
        <v>196</v>
      </c>
    </row>
    <row r="35" spans="5:6" ht="23.4" thickBot="1" x14ac:dyDescent="0.35">
      <c r="E35" s="312"/>
      <c r="F35" s="162" t="s">
        <v>197</v>
      </c>
    </row>
    <row r="36" spans="5:6" ht="15" thickBot="1" x14ac:dyDescent="0.35">
      <c r="E36" s="310" t="s">
        <v>155</v>
      </c>
      <c r="F36" s="162" t="s">
        <v>198</v>
      </c>
    </row>
    <row r="37" spans="5:6" ht="15" thickBot="1" x14ac:dyDescent="0.35">
      <c r="E37" s="311"/>
      <c r="F37" s="162" t="s">
        <v>199</v>
      </c>
    </row>
    <row r="38" spans="5:6" ht="15" thickBot="1" x14ac:dyDescent="0.35">
      <c r="E38" s="311"/>
      <c r="F38" s="162" t="s">
        <v>200</v>
      </c>
    </row>
    <row r="39" spans="5:6" ht="15" thickBot="1" x14ac:dyDescent="0.35">
      <c r="E39" s="311"/>
      <c r="F39" s="162" t="s">
        <v>201</v>
      </c>
    </row>
    <row r="40" spans="5:6" ht="15" thickBot="1" x14ac:dyDescent="0.35">
      <c r="E40" s="312"/>
      <c r="F40" s="162" t="s">
        <v>202</v>
      </c>
    </row>
    <row r="41" spans="5:6" ht="15" thickBot="1" x14ac:dyDescent="0.35">
      <c r="E41" s="310" t="s">
        <v>157</v>
      </c>
      <c r="F41" s="162" t="s">
        <v>203</v>
      </c>
    </row>
    <row r="42" spans="5:6" ht="15" thickBot="1" x14ac:dyDescent="0.35">
      <c r="E42" s="311"/>
      <c r="F42" s="162" t="s">
        <v>204</v>
      </c>
    </row>
    <row r="43" spans="5:6" ht="15" thickBot="1" x14ac:dyDescent="0.35">
      <c r="E43" s="311"/>
      <c r="F43" s="162" t="s">
        <v>205</v>
      </c>
    </row>
    <row r="44" spans="5:6" ht="15" thickBot="1" x14ac:dyDescent="0.35">
      <c r="E44" s="311"/>
      <c r="F44" s="162" t="s">
        <v>206</v>
      </c>
    </row>
    <row r="45" spans="5:6" ht="23.4" thickBot="1" x14ac:dyDescent="0.35">
      <c r="E45" s="312"/>
      <c r="F45" s="162" t="s">
        <v>207</v>
      </c>
    </row>
    <row r="48" spans="5:6" ht="15" customHeight="1" x14ac:dyDescent="0.3"/>
  </sheetData>
  <mergeCells count="8">
    <mergeCell ref="E36:E40"/>
    <mergeCell ref="E41:E45"/>
    <mergeCell ref="E3:E8"/>
    <mergeCell ref="E9:E13"/>
    <mergeCell ref="E14:E16"/>
    <mergeCell ref="E17:E19"/>
    <mergeCell ref="E20:E30"/>
    <mergeCell ref="E31:E35"/>
  </mergeCells>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2" workbookViewId="0">
      <selection activeCell="AA44" sqref="AA44"/>
    </sheetView>
  </sheetViews>
  <sheetFormatPr baseColWidth="10" defaultColWidth="11.44140625" defaultRowHeight="14.4" x14ac:dyDescent="0.3"/>
  <cols>
    <col min="27" max="27" width="36" customWidth="1"/>
  </cols>
  <sheetData/>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249977111117893"/>
  </sheetPr>
  <dimension ref="B1:F16"/>
  <sheetViews>
    <sheetView topLeftCell="A7" workbookViewId="0">
      <selection activeCell="B1" sqref="B1:F1"/>
    </sheetView>
  </sheetViews>
  <sheetFormatPr baseColWidth="10" defaultColWidth="14.33203125" defaultRowHeight="13.8" x14ac:dyDescent="0.3"/>
  <cols>
    <col min="1" max="2" width="14.33203125" style="71"/>
    <col min="3" max="3" width="17" style="71" customWidth="1"/>
    <col min="4" max="4" width="14.33203125" style="71"/>
    <col min="5" max="5" width="46" style="71" customWidth="1"/>
    <col min="6" max="16384" width="14.33203125" style="71"/>
  </cols>
  <sheetData>
    <row r="1" spans="2:6" ht="24" customHeight="1" thickBot="1" x14ac:dyDescent="0.35">
      <c r="B1" s="552" t="s">
        <v>430</v>
      </c>
      <c r="C1" s="553"/>
      <c r="D1" s="553"/>
      <c r="E1" s="553"/>
      <c r="F1" s="554"/>
    </row>
    <row r="2" spans="2:6" ht="16.2" thickBot="1" x14ac:dyDescent="0.35">
      <c r="B2" s="72"/>
      <c r="C2" s="72"/>
      <c r="D2" s="72"/>
      <c r="E2" s="72"/>
      <c r="F2" s="72"/>
    </row>
    <row r="3" spans="2:6" ht="16.2" thickBot="1" x14ac:dyDescent="0.35">
      <c r="B3" s="556" t="s">
        <v>431</v>
      </c>
      <c r="C3" s="557"/>
      <c r="D3" s="557"/>
      <c r="E3" s="84" t="s">
        <v>432</v>
      </c>
      <c r="F3" s="85" t="s">
        <v>433</v>
      </c>
    </row>
    <row r="4" spans="2:6" ht="31.2" x14ac:dyDescent="0.3">
      <c r="B4" s="558" t="s">
        <v>434</v>
      </c>
      <c r="C4" s="560" t="s">
        <v>248</v>
      </c>
      <c r="D4" s="73" t="s">
        <v>261</v>
      </c>
      <c r="E4" s="74" t="s">
        <v>435</v>
      </c>
      <c r="F4" s="75">
        <v>0.25</v>
      </c>
    </row>
    <row r="5" spans="2:6" ht="46.8" x14ac:dyDescent="0.3">
      <c r="B5" s="559"/>
      <c r="C5" s="561"/>
      <c r="D5" s="76" t="s">
        <v>281</v>
      </c>
      <c r="E5" s="77" t="s">
        <v>436</v>
      </c>
      <c r="F5" s="78">
        <v>0.15</v>
      </c>
    </row>
    <row r="6" spans="2:6" ht="46.8" x14ac:dyDescent="0.3">
      <c r="B6" s="559"/>
      <c r="C6" s="561"/>
      <c r="D6" s="76" t="s">
        <v>437</v>
      </c>
      <c r="E6" s="77" t="s">
        <v>438</v>
      </c>
      <c r="F6" s="78">
        <v>0.1</v>
      </c>
    </row>
    <row r="7" spans="2:6" ht="62.4" x14ac:dyDescent="0.3">
      <c r="B7" s="559"/>
      <c r="C7" s="561" t="s">
        <v>249</v>
      </c>
      <c r="D7" s="76" t="s">
        <v>285</v>
      </c>
      <c r="E7" s="77" t="s">
        <v>439</v>
      </c>
      <c r="F7" s="78">
        <v>0.25</v>
      </c>
    </row>
    <row r="8" spans="2:6" ht="31.2" x14ac:dyDescent="0.3">
      <c r="B8" s="559"/>
      <c r="C8" s="561"/>
      <c r="D8" s="76" t="s">
        <v>262</v>
      </c>
      <c r="E8" s="77" t="s">
        <v>440</v>
      </c>
      <c r="F8" s="78">
        <v>0.15</v>
      </c>
    </row>
    <row r="9" spans="2:6" ht="46.8" x14ac:dyDescent="0.3">
      <c r="B9" s="559" t="s">
        <v>441</v>
      </c>
      <c r="C9" s="561" t="s">
        <v>251</v>
      </c>
      <c r="D9" s="76" t="s">
        <v>263</v>
      </c>
      <c r="E9" s="77" t="s">
        <v>442</v>
      </c>
      <c r="F9" s="79" t="s">
        <v>443</v>
      </c>
    </row>
    <row r="10" spans="2:6" ht="46.8" x14ac:dyDescent="0.3">
      <c r="B10" s="559"/>
      <c r="C10" s="561"/>
      <c r="D10" s="76" t="s">
        <v>444</v>
      </c>
      <c r="E10" s="77" t="s">
        <v>445</v>
      </c>
      <c r="F10" s="79" t="s">
        <v>443</v>
      </c>
    </row>
    <row r="11" spans="2:6" ht="46.8" x14ac:dyDescent="0.3">
      <c r="B11" s="559"/>
      <c r="C11" s="561" t="s">
        <v>252</v>
      </c>
      <c r="D11" s="76" t="s">
        <v>264</v>
      </c>
      <c r="E11" s="77" t="s">
        <v>446</v>
      </c>
      <c r="F11" s="79" t="s">
        <v>443</v>
      </c>
    </row>
    <row r="12" spans="2:6" ht="46.8" x14ac:dyDescent="0.3">
      <c r="B12" s="559"/>
      <c r="C12" s="561"/>
      <c r="D12" s="76" t="s">
        <v>447</v>
      </c>
      <c r="E12" s="77" t="s">
        <v>448</v>
      </c>
      <c r="F12" s="79" t="s">
        <v>443</v>
      </c>
    </row>
    <row r="13" spans="2:6" ht="31.2" x14ac:dyDescent="0.3">
      <c r="B13" s="559"/>
      <c r="C13" s="561" t="s">
        <v>253</v>
      </c>
      <c r="D13" s="76" t="s">
        <v>265</v>
      </c>
      <c r="E13" s="77" t="s">
        <v>449</v>
      </c>
      <c r="F13" s="79" t="s">
        <v>443</v>
      </c>
    </row>
    <row r="14" spans="2:6" ht="16.2" thickBot="1" x14ac:dyDescent="0.35">
      <c r="B14" s="562"/>
      <c r="C14" s="563"/>
      <c r="D14" s="80" t="s">
        <v>450</v>
      </c>
      <c r="E14" s="81" t="s">
        <v>451</v>
      </c>
      <c r="F14" s="82" t="s">
        <v>443</v>
      </c>
    </row>
    <row r="15" spans="2:6" ht="49.5" customHeight="1" x14ac:dyDescent="0.3">
      <c r="B15" s="555" t="s">
        <v>452</v>
      </c>
      <c r="C15" s="555"/>
      <c r="D15" s="555"/>
      <c r="E15" s="555"/>
      <c r="F15" s="555"/>
    </row>
    <row r="16" spans="2:6" ht="27" customHeight="1" x14ac:dyDescent="0.3">
      <c r="B16" s="83"/>
    </row>
  </sheetData>
  <mergeCells count="10">
    <mergeCell ref="B1:F1"/>
    <mergeCell ref="B15:F15"/>
    <mergeCell ref="B3:D3"/>
    <mergeCell ref="B4:B8"/>
    <mergeCell ref="C4:C6"/>
    <mergeCell ref="C7:C8"/>
    <mergeCell ref="B9:B14"/>
    <mergeCell ref="C9:C10"/>
    <mergeCell ref="C11:C12"/>
    <mergeCell ref="C13:C14"/>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A21"/>
  <sheetViews>
    <sheetView workbookViewId="0">
      <selection activeCell="A19" sqref="A19"/>
    </sheetView>
  </sheetViews>
  <sheetFormatPr baseColWidth="10" defaultColWidth="11.44140625" defaultRowHeight="13.8" x14ac:dyDescent="0.3"/>
  <cols>
    <col min="1" max="1" width="32.88671875" style="1" customWidth="1"/>
    <col min="2" max="16384" width="11.44140625" style="1"/>
  </cols>
  <sheetData>
    <row r="3" spans="1:1" x14ac:dyDescent="0.3">
      <c r="A3" s="2" t="s">
        <v>261</v>
      </c>
    </row>
    <row r="4" spans="1:1" x14ac:dyDescent="0.3">
      <c r="A4" s="2" t="s">
        <v>281</v>
      </c>
    </row>
    <row r="5" spans="1:1" x14ac:dyDescent="0.3">
      <c r="A5" s="2" t="s">
        <v>437</v>
      </c>
    </row>
    <row r="6" spans="1:1" x14ac:dyDescent="0.3">
      <c r="A6" s="2" t="s">
        <v>285</v>
      </c>
    </row>
    <row r="7" spans="1:1" x14ac:dyDescent="0.3">
      <c r="A7" s="2" t="s">
        <v>262</v>
      </c>
    </row>
    <row r="8" spans="1:1" x14ac:dyDescent="0.3">
      <c r="A8" s="2" t="s">
        <v>263</v>
      </c>
    </row>
    <row r="9" spans="1:1" x14ac:dyDescent="0.3">
      <c r="A9" s="2" t="s">
        <v>444</v>
      </c>
    </row>
    <row r="10" spans="1:1" x14ac:dyDescent="0.3">
      <c r="A10" s="2" t="s">
        <v>264</v>
      </c>
    </row>
    <row r="11" spans="1:1" x14ac:dyDescent="0.3">
      <c r="A11" s="2" t="s">
        <v>447</v>
      </c>
    </row>
    <row r="12" spans="1:1" x14ac:dyDescent="0.3">
      <c r="A12" s="2" t="s">
        <v>453</v>
      </c>
    </row>
    <row r="13" spans="1:1" x14ac:dyDescent="0.3">
      <c r="A13" s="2" t="s">
        <v>454</v>
      </c>
    </row>
    <row r="14" spans="1:1" x14ac:dyDescent="0.3">
      <c r="A14" s="2" t="s">
        <v>455</v>
      </c>
    </row>
    <row r="16" spans="1:1" x14ac:dyDescent="0.3">
      <c r="A16" s="2" t="s">
        <v>456</v>
      </c>
    </row>
    <row r="17" spans="1:1" x14ac:dyDescent="0.3">
      <c r="A17" s="2" t="s">
        <v>117</v>
      </c>
    </row>
    <row r="18" spans="1:1" x14ac:dyDescent="0.3">
      <c r="A18" s="2" t="s">
        <v>119</v>
      </c>
    </row>
    <row r="20" spans="1:1" x14ac:dyDescent="0.3">
      <c r="A20" s="2" t="s">
        <v>129</v>
      </c>
    </row>
    <row r="21" spans="1:1" x14ac:dyDescent="0.3">
      <c r="A21" s="2" t="s">
        <v>132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9"/>
  <sheetViews>
    <sheetView topLeftCell="B1" zoomScale="50" zoomScaleNormal="50" workbookViewId="0">
      <selection activeCell="I4" sqref="I4"/>
    </sheetView>
  </sheetViews>
  <sheetFormatPr baseColWidth="10" defaultColWidth="11.44140625" defaultRowHeight="26.4" x14ac:dyDescent="0.45"/>
  <cols>
    <col min="1" max="1" width="11.88671875" style="119" customWidth="1"/>
    <col min="2" max="2" width="7.44140625" style="120" customWidth="1"/>
    <col min="3" max="3" width="36.88671875" style="121" customWidth="1"/>
    <col min="4" max="4" width="150" style="147" customWidth="1"/>
    <col min="5" max="5" width="168" style="121" customWidth="1"/>
    <col min="6" max="6" width="51.6640625" style="119" customWidth="1"/>
    <col min="7" max="16384" width="11.44140625" style="119"/>
  </cols>
  <sheetData>
    <row r="1" spans="1:6" x14ac:dyDescent="0.45">
      <c r="D1" s="122"/>
      <c r="E1" s="123"/>
    </row>
    <row r="2" spans="1:6" ht="40.5" customHeight="1" thickBot="1" x14ac:dyDescent="0.35">
      <c r="A2" s="124"/>
      <c r="B2" s="303" t="s">
        <v>90</v>
      </c>
      <c r="C2" s="303"/>
      <c r="D2" s="303"/>
      <c r="E2" s="304"/>
      <c r="F2" s="308" t="s">
        <v>91</v>
      </c>
    </row>
    <row r="3" spans="1:6" s="129" customFormat="1" ht="40.5" customHeight="1" thickBot="1" x14ac:dyDescent="0.45">
      <c r="A3" s="125"/>
      <c r="B3" s="305" t="s">
        <v>92</v>
      </c>
      <c r="C3" s="126" t="s">
        <v>93</v>
      </c>
      <c r="D3" s="127" t="s">
        <v>94</v>
      </c>
      <c r="E3" s="128" t="s">
        <v>95</v>
      </c>
      <c r="F3" s="309"/>
    </row>
    <row r="4" spans="1:6" s="129" customFormat="1" ht="228.75" customHeight="1" thickBot="1" x14ac:dyDescent="0.45">
      <c r="A4" s="125"/>
      <c r="B4" s="306"/>
      <c r="C4" s="130" t="s">
        <v>96</v>
      </c>
      <c r="D4" s="131" t="s">
        <v>97</v>
      </c>
      <c r="E4" s="163" t="s">
        <v>98</v>
      </c>
      <c r="F4" s="168" t="s">
        <v>99</v>
      </c>
    </row>
    <row r="5" spans="1:6" s="129" customFormat="1" ht="238.2" thickBot="1" x14ac:dyDescent="0.45">
      <c r="A5" s="125"/>
      <c r="B5" s="306"/>
      <c r="C5" s="132" t="s">
        <v>100</v>
      </c>
      <c r="D5" s="133" t="s">
        <v>101</v>
      </c>
      <c r="E5" s="164" t="s">
        <v>102</v>
      </c>
      <c r="F5" s="167" t="s">
        <v>103</v>
      </c>
    </row>
    <row r="6" spans="1:6" s="129" customFormat="1" ht="213.6" thickBot="1" x14ac:dyDescent="0.45">
      <c r="A6" s="125"/>
      <c r="B6" s="306"/>
      <c r="C6" s="134" t="s">
        <v>104</v>
      </c>
      <c r="D6" s="135" t="s">
        <v>105</v>
      </c>
      <c r="E6" s="165" t="s">
        <v>106</v>
      </c>
      <c r="F6" s="167"/>
    </row>
    <row r="7" spans="1:6" s="129" customFormat="1" ht="154.5" customHeight="1" thickBot="1" x14ac:dyDescent="0.45">
      <c r="A7" s="125"/>
      <c r="B7" s="306"/>
      <c r="C7" s="136" t="s">
        <v>107</v>
      </c>
      <c r="D7" s="137"/>
      <c r="E7" s="164"/>
      <c r="F7" s="167"/>
    </row>
    <row r="8" spans="1:6" s="129" customFormat="1" ht="180" thickBot="1" x14ac:dyDescent="0.45">
      <c r="A8" s="125"/>
      <c r="B8" s="306"/>
      <c r="C8" s="138" t="s">
        <v>108</v>
      </c>
      <c r="D8" s="135" t="s">
        <v>109</v>
      </c>
      <c r="E8" s="166" t="s">
        <v>110</v>
      </c>
      <c r="F8" s="167"/>
    </row>
    <row r="9" spans="1:6" s="129" customFormat="1" ht="174.6" thickBot="1" x14ac:dyDescent="0.45">
      <c r="A9" s="125"/>
      <c r="B9" s="306"/>
      <c r="C9" s="136" t="s">
        <v>111</v>
      </c>
      <c r="D9" s="133" t="s">
        <v>112</v>
      </c>
      <c r="E9" s="166" t="s">
        <v>113</v>
      </c>
      <c r="F9" s="167"/>
    </row>
    <row r="10" spans="1:6" s="141" customFormat="1" ht="241.2" thickBot="1" x14ac:dyDescent="0.5">
      <c r="A10" s="139"/>
      <c r="B10" s="306"/>
      <c r="C10" s="140" t="s">
        <v>114</v>
      </c>
      <c r="D10" s="133" t="s">
        <v>115</v>
      </c>
      <c r="E10" s="165" t="s">
        <v>116</v>
      </c>
      <c r="F10" s="169"/>
    </row>
    <row r="11" spans="1:6" s="141" customFormat="1" ht="28.8" thickBot="1" x14ac:dyDescent="0.5">
      <c r="A11" s="139"/>
      <c r="B11" s="307"/>
      <c r="C11" s="142"/>
      <c r="D11" s="143"/>
      <c r="E11" s="144"/>
    </row>
    <row r="12" spans="1:6" ht="27" x14ac:dyDescent="0.45">
      <c r="D12" s="145"/>
      <c r="E12" s="146"/>
    </row>
    <row r="17" spans="4:4" x14ac:dyDescent="0.45">
      <c r="D17" s="122"/>
    </row>
    <row r="18" spans="4:4" x14ac:dyDescent="0.45">
      <c r="D18" s="122"/>
    </row>
    <row r="19" spans="4:4" x14ac:dyDescent="0.45">
      <c r="D19" s="122"/>
    </row>
  </sheetData>
  <mergeCells count="3">
    <mergeCell ref="B2:E2"/>
    <mergeCell ref="B3:B11"/>
    <mergeCell ref="F2:F3"/>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71"/>
  <sheetViews>
    <sheetView topLeftCell="A21" workbookViewId="0">
      <selection activeCell="B35" sqref="B35"/>
    </sheetView>
  </sheetViews>
  <sheetFormatPr baseColWidth="10" defaultColWidth="11.44140625" defaultRowHeight="14.4" x14ac:dyDescent="0.3"/>
  <cols>
    <col min="2" max="2" width="22.88671875" customWidth="1"/>
    <col min="6" max="6" width="17.109375" customWidth="1"/>
    <col min="7" max="7" width="29.33203125" customWidth="1"/>
  </cols>
  <sheetData>
    <row r="2" spans="1:8" x14ac:dyDescent="0.3">
      <c r="B2" t="s">
        <v>117</v>
      </c>
      <c r="E2" t="s">
        <v>118</v>
      </c>
    </row>
    <row r="3" spans="1:8" x14ac:dyDescent="0.3">
      <c r="B3" t="s">
        <v>119</v>
      </c>
      <c r="E3" t="s">
        <v>120</v>
      </c>
    </row>
    <row r="4" spans="1:8" x14ac:dyDescent="0.3">
      <c r="B4" t="s">
        <v>121</v>
      </c>
      <c r="E4" t="s">
        <v>122</v>
      </c>
    </row>
    <row r="5" spans="1:8" x14ac:dyDescent="0.3">
      <c r="B5" t="s">
        <v>123</v>
      </c>
    </row>
    <row r="7" spans="1:8" x14ac:dyDescent="0.3">
      <c r="F7" t="s">
        <v>124</v>
      </c>
      <c r="H7" t="s">
        <v>125</v>
      </c>
    </row>
    <row r="8" spans="1:8" x14ac:dyDescent="0.3">
      <c r="B8" t="s">
        <v>126</v>
      </c>
      <c r="F8" t="s">
        <v>127</v>
      </c>
      <c r="H8" t="s">
        <v>128</v>
      </c>
    </row>
    <row r="9" spans="1:8" x14ac:dyDescent="0.3">
      <c r="B9" t="s">
        <v>129</v>
      </c>
      <c r="F9" t="s">
        <v>130</v>
      </c>
      <c r="H9" t="s">
        <v>131</v>
      </c>
    </row>
    <row r="10" spans="1:8" ht="15" thickBot="1" x14ac:dyDescent="0.35">
      <c r="B10" t="s">
        <v>132</v>
      </c>
      <c r="H10" t="s">
        <v>133</v>
      </c>
    </row>
    <row r="11" spans="1:8" ht="15" thickBot="1" x14ac:dyDescent="0.35">
      <c r="A11" s="236" t="s">
        <v>23</v>
      </c>
      <c r="B11" s="237"/>
      <c r="C11" s="238"/>
      <c r="D11" s="239"/>
      <c r="H11" t="s">
        <v>134</v>
      </c>
    </row>
    <row r="12" spans="1:8" x14ac:dyDescent="0.3">
      <c r="A12" s="225" t="s">
        <v>135</v>
      </c>
      <c r="B12" s="226" t="s">
        <v>136</v>
      </c>
      <c r="D12" s="227"/>
      <c r="H12" t="s">
        <v>137</v>
      </c>
    </row>
    <row r="13" spans="1:8" x14ac:dyDescent="0.3">
      <c r="A13" s="225"/>
      <c r="B13" s="226" t="s">
        <v>138</v>
      </c>
      <c r="D13" s="227"/>
      <c r="H13" t="s">
        <v>139</v>
      </c>
    </row>
    <row r="14" spans="1:8" x14ac:dyDescent="0.3">
      <c r="A14" s="225"/>
      <c r="B14" s="226" t="s">
        <v>140</v>
      </c>
      <c r="D14" s="227"/>
      <c r="H14" t="s">
        <v>141</v>
      </c>
    </row>
    <row r="15" spans="1:8" x14ac:dyDescent="0.3">
      <c r="A15" s="225"/>
      <c r="B15" s="226" t="s">
        <v>142</v>
      </c>
      <c r="D15" s="227"/>
      <c r="H15" t="s">
        <v>143</v>
      </c>
    </row>
    <row r="16" spans="1:8" x14ac:dyDescent="0.3">
      <c r="A16" s="225"/>
      <c r="B16" s="226" t="s">
        <v>144</v>
      </c>
      <c r="D16" s="227"/>
      <c r="H16" t="s">
        <v>145</v>
      </c>
    </row>
    <row r="17" spans="1:8" x14ac:dyDescent="0.3">
      <c r="A17" s="228" t="s">
        <v>146</v>
      </c>
      <c r="B17" s="229" t="s">
        <v>147</v>
      </c>
      <c r="D17" s="227"/>
      <c r="H17" t="s">
        <v>148</v>
      </c>
    </row>
    <row r="18" spans="1:8" x14ac:dyDescent="0.3">
      <c r="A18" s="228"/>
      <c r="B18" s="229" t="s">
        <v>149</v>
      </c>
      <c r="D18" s="227"/>
      <c r="H18" t="s">
        <v>137</v>
      </c>
    </row>
    <row r="19" spans="1:8" x14ac:dyDescent="0.3">
      <c r="A19" s="228"/>
      <c r="B19" s="229" t="s">
        <v>150</v>
      </c>
      <c r="D19" s="227"/>
    </row>
    <row r="20" spans="1:8" x14ac:dyDescent="0.3">
      <c r="A20" s="230" t="s">
        <v>151</v>
      </c>
      <c r="B20" s="231" t="s">
        <v>152</v>
      </c>
      <c r="D20" s="227"/>
    </row>
    <row r="21" spans="1:8" x14ac:dyDescent="0.3">
      <c r="A21" s="230"/>
      <c r="B21" s="231" t="s">
        <v>153</v>
      </c>
      <c r="D21" s="227"/>
    </row>
    <row r="22" spans="1:8" ht="15" thickBot="1" x14ac:dyDescent="0.35">
      <c r="A22" s="232"/>
      <c r="B22" s="233" t="s">
        <v>154</v>
      </c>
      <c r="C22" s="234"/>
      <c r="D22" s="235"/>
    </row>
    <row r="25" spans="1:8" x14ac:dyDescent="0.3">
      <c r="B25" t="s">
        <v>155</v>
      </c>
    </row>
    <row r="26" spans="1:8" x14ac:dyDescent="0.3">
      <c r="B26" t="s">
        <v>156</v>
      </c>
    </row>
    <row r="27" spans="1:8" ht="15" thickBot="1" x14ac:dyDescent="0.35">
      <c r="B27" t="s">
        <v>157</v>
      </c>
    </row>
    <row r="28" spans="1:8" ht="15" thickBot="1" x14ac:dyDescent="0.35">
      <c r="B28" t="s">
        <v>158</v>
      </c>
      <c r="F28" s="160" t="s">
        <v>159</v>
      </c>
      <c r="G28" s="161" t="s">
        <v>160</v>
      </c>
    </row>
    <row r="29" spans="1:8" ht="15" thickBot="1" x14ac:dyDescent="0.35">
      <c r="B29" t="s">
        <v>161</v>
      </c>
      <c r="F29" s="313" t="s">
        <v>158</v>
      </c>
      <c r="G29" s="162" t="s">
        <v>162</v>
      </c>
    </row>
    <row r="30" spans="1:8" ht="15" thickBot="1" x14ac:dyDescent="0.35">
      <c r="B30" t="s">
        <v>163</v>
      </c>
      <c r="F30" s="311"/>
      <c r="G30" s="162" t="s">
        <v>164</v>
      </c>
    </row>
    <row r="31" spans="1:8" ht="15" thickBot="1" x14ac:dyDescent="0.35">
      <c r="B31" t="s">
        <v>165</v>
      </c>
      <c r="F31" s="311"/>
      <c r="G31" s="162" t="s">
        <v>166</v>
      </c>
    </row>
    <row r="32" spans="1:8" ht="15" thickBot="1" x14ac:dyDescent="0.35">
      <c r="B32" t="s">
        <v>167</v>
      </c>
      <c r="F32" s="311"/>
      <c r="G32" s="162" t="s">
        <v>168</v>
      </c>
    </row>
    <row r="33" spans="6:7" ht="15" thickBot="1" x14ac:dyDescent="0.35">
      <c r="F33" s="311"/>
      <c r="G33" s="162" t="s">
        <v>169</v>
      </c>
    </row>
    <row r="34" spans="6:7" ht="15" thickBot="1" x14ac:dyDescent="0.35">
      <c r="F34" s="312"/>
      <c r="G34" s="162" t="s">
        <v>170</v>
      </c>
    </row>
    <row r="35" spans="6:7" ht="15" thickBot="1" x14ac:dyDescent="0.35">
      <c r="F35" s="310" t="s">
        <v>167</v>
      </c>
      <c r="G35" s="162" t="s">
        <v>171</v>
      </c>
    </row>
    <row r="36" spans="6:7" ht="15" thickBot="1" x14ac:dyDescent="0.35">
      <c r="F36" s="311"/>
      <c r="G36" s="162" t="s">
        <v>172</v>
      </c>
    </row>
    <row r="37" spans="6:7" ht="15" thickBot="1" x14ac:dyDescent="0.35">
      <c r="F37" s="311"/>
      <c r="G37" s="162" t="s">
        <v>173</v>
      </c>
    </row>
    <row r="38" spans="6:7" ht="21.75" customHeight="1" thickBot="1" x14ac:dyDescent="0.35">
      <c r="F38" s="311"/>
      <c r="G38" s="162" t="s">
        <v>174</v>
      </c>
    </row>
    <row r="39" spans="6:7" ht="15" thickBot="1" x14ac:dyDescent="0.35">
      <c r="F39" s="312"/>
      <c r="G39" s="162" t="s">
        <v>175</v>
      </c>
    </row>
    <row r="40" spans="6:7" ht="45.75" customHeight="1" thickBot="1" x14ac:dyDescent="0.35">
      <c r="F40" s="310" t="s">
        <v>163</v>
      </c>
      <c r="G40" s="162" t="s">
        <v>176</v>
      </c>
    </row>
    <row r="41" spans="6:7" ht="15" thickBot="1" x14ac:dyDescent="0.35">
      <c r="F41" s="311"/>
      <c r="G41" s="162" t="s">
        <v>177</v>
      </c>
    </row>
    <row r="42" spans="6:7" ht="30" customHeight="1" thickBot="1" x14ac:dyDescent="0.35">
      <c r="F42" s="312"/>
      <c r="G42" s="162" t="s">
        <v>178</v>
      </c>
    </row>
    <row r="43" spans="6:7" ht="15" thickBot="1" x14ac:dyDescent="0.35">
      <c r="F43" s="310" t="s">
        <v>165</v>
      </c>
      <c r="G43" s="162" t="s">
        <v>179</v>
      </c>
    </row>
    <row r="44" spans="6:7" ht="15" thickBot="1" x14ac:dyDescent="0.35">
      <c r="F44" s="311"/>
      <c r="G44" s="162" t="s">
        <v>180</v>
      </c>
    </row>
    <row r="45" spans="6:7" ht="15" thickBot="1" x14ac:dyDescent="0.35">
      <c r="F45" s="312"/>
      <c r="G45" s="162" t="s">
        <v>181</v>
      </c>
    </row>
    <row r="46" spans="6:7" ht="23.4" thickBot="1" x14ac:dyDescent="0.35">
      <c r="F46" s="310" t="s">
        <v>156</v>
      </c>
      <c r="G46" s="162" t="s">
        <v>182</v>
      </c>
    </row>
    <row r="47" spans="6:7" ht="15" thickBot="1" x14ac:dyDescent="0.35">
      <c r="F47" s="311"/>
      <c r="G47" s="162" t="s">
        <v>183</v>
      </c>
    </row>
    <row r="48" spans="6:7" ht="15" thickBot="1" x14ac:dyDescent="0.35">
      <c r="F48" s="311"/>
      <c r="G48" s="162" t="s">
        <v>184</v>
      </c>
    </row>
    <row r="49" spans="6:7" ht="15" thickBot="1" x14ac:dyDescent="0.35">
      <c r="F49" s="311"/>
      <c r="G49" s="162" t="s">
        <v>185</v>
      </c>
    </row>
    <row r="50" spans="6:7" ht="15" thickBot="1" x14ac:dyDescent="0.35">
      <c r="F50" s="311"/>
      <c r="G50" s="162" t="s">
        <v>186</v>
      </c>
    </row>
    <row r="51" spans="6:7" ht="23.4" thickBot="1" x14ac:dyDescent="0.35">
      <c r="F51" s="311"/>
      <c r="G51" s="162" t="s">
        <v>187</v>
      </c>
    </row>
    <row r="52" spans="6:7" ht="15" thickBot="1" x14ac:dyDescent="0.35">
      <c r="F52" s="311"/>
      <c r="G52" s="162" t="s">
        <v>188</v>
      </c>
    </row>
    <row r="53" spans="6:7" ht="23.4" thickBot="1" x14ac:dyDescent="0.35">
      <c r="F53" s="311"/>
      <c r="G53" s="162" t="s">
        <v>189</v>
      </c>
    </row>
    <row r="54" spans="6:7" ht="15" thickBot="1" x14ac:dyDescent="0.35">
      <c r="F54" s="311"/>
      <c r="G54" s="162" t="s">
        <v>190</v>
      </c>
    </row>
    <row r="55" spans="6:7" ht="15" thickBot="1" x14ac:dyDescent="0.35">
      <c r="F55" s="311"/>
      <c r="G55" s="162" t="s">
        <v>191</v>
      </c>
    </row>
    <row r="56" spans="6:7" ht="15" thickBot="1" x14ac:dyDescent="0.35">
      <c r="F56" s="312"/>
      <c r="G56" s="162" t="s">
        <v>192</v>
      </c>
    </row>
    <row r="57" spans="6:7" ht="15" thickBot="1" x14ac:dyDescent="0.35">
      <c r="F57" s="310" t="s">
        <v>161</v>
      </c>
      <c r="G57" s="162" t="s">
        <v>193</v>
      </c>
    </row>
    <row r="58" spans="6:7" ht="15" thickBot="1" x14ac:dyDescent="0.35">
      <c r="F58" s="311"/>
      <c r="G58" s="162" t="s">
        <v>194</v>
      </c>
    </row>
    <row r="59" spans="6:7" ht="15" thickBot="1" x14ac:dyDescent="0.35">
      <c r="F59" s="311"/>
      <c r="G59" s="162" t="s">
        <v>195</v>
      </c>
    </row>
    <row r="60" spans="6:7" ht="15" thickBot="1" x14ac:dyDescent="0.35">
      <c r="F60" s="311"/>
      <c r="G60" s="162" t="s">
        <v>196</v>
      </c>
    </row>
    <row r="61" spans="6:7" ht="23.4" thickBot="1" x14ac:dyDescent="0.35">
      <c r="F61" s="312"/>
      <c r="G61" s="162" t="s">
        <v>197</v>
      </c>
    </row>
    <row r="62" spans="6:7" ht="15" thickBot="1" x14ac:dyDescent="0.35">
      <c r="F62" s="310" t="s">
        <v>155</v>
      </c>
      <c r="G62" s="162" t="s">
        <v>198</v>
      </c>
    </row>
    <row r="63" spans="6:7" ht="15" thickBot="1" x14ac:dyDescent="0.35">
      <c r="F63" s="311"/>
      <c r="G63" s="162" t="s">
        <v>199</v>
      </c>
    </row>
    <row r="64" spans="6:7" ht="15" thickBot="1" x14ac:dyDescent="0.35">
      <c r="F64" s="311"/>
      <c r="G64" s="162" t="s">
        <v>200</v>
      </c>
    </row>
    <row r="65" spans="6:7" ht="15" thickBot="1" x14ac:dyDescent="0.35">
      <c r="F65" s="311"/>
      <c r="G65" s="162" t="s">
        <v>201</v>
      </c>
    </row>
    <row r="66" spans="6:7" ht="15" thickBot="1" x14ac:dyDescent="0.35">
      <c r="F66" s="312"/>
      <c r="G66" s="162" t="s">
        <v>202</v>
      </c>
    </row>
    <row r="67" spans="6:7" ht="15" thickBot="1" x14ac:dyDescent="0.35">
      <c r="F67" s="310" t="s">
        <v>157</v>
      </c>
      <c r="G67" s="162" t="s">
        <v>203</v>
      </c>
    </row>
    <row r="68" spans="6:7" ht="15" thickBot="1" x14ac:dyDescent="0.35">
      <c r="F68" s="311"/>
      <c r="G68" s="162" t="s">
        <v>204</v>
      </c>
    </row>
    <row r="69" spans="6:7" ht="15" thickBot="1" x14ac:dyDescent="0.35">
      <c r="F69" s="311"/>
      <c r="G69" s="162" t="s">
        <v>205</v>
      </c>
    </row>
    <row r="70" spans="6:7" ht="15" thickBot="1" x14ac:dyDescent="0.35">
      <c r="F70" s="311"/>
      <c r="G70" s="162" t="s">
        <v>206</v>
      </c>
    </row>
    <row r="71" spans="6:7" ht="23.4" thickBot="1" x14ac:dyDescent="0.35">
      <c r="F71" s="312"/>
      <c r="G71" s="162" t="s">
        <v>207</v>
      </c>
    </row>
  </sheetData>
  <sortState ref="B2:B5">
    <sortCondition ref="B2:B5"/>
  </sortState>
  <mergeCells count="8">
    <mergeCell ref="F62:F66"/>
    <mergeCell ref="F67:F71"/>
    <mergeCell ref="F29:F34"/>
    <mergeCell ref="F35:F39"/>
    <mergeCell ref="F40:F42"/>
    <mergeCell ref="F43:F45"/>
    <mergeCell ref="F46:F56"/>
    <mergeCell ref="F57:F6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JL76"/>
  <sheetViews>
    <sheetView tabSelected="1" topLeftCell="A13" zoomScale="30" zoomScaleNormal="30" zoomScaleSheetLayoutView="50" zoomScalePageLayoutView="60" workbookViewId="0">
      <selection activeCell="I19" sqref="I19:I24"/>
    </sheetView>
  </sheetViews>
  <sheetFormatPr baseColWidth="10" defaultColWidth="11.44140625" defaultRowHeight="15" x14ac:dyDescent="0.25"/>
  <cols>
    <col min="1" max="1" width="6.5546875" style="218" customWidth="1"/>
    <col min="2" max="2" width="16" style="218" customWidth="1"/>
    <col min="3" max="3" width="19.109375" style="218" customWidth="1"/>
    <col min="4" max="4" width="32.44140625" style="218" customWidth="1"/>
    <col min="5" max="5" width="51.109375" style="218" customWidth="1"/>
    <col min="6" max="6" width="21" style="198" customWidth="1"/>
    <col min="7" max="7" width="17.6640625" style="198" customWidth="1"/>
    <col min="8" max="8" width="24.33203125" style="198" customWidth="1"/>
    <col min="9" max="10" width="29.44140625" style="198" customWidth="1"/>
    <col min="11" max="11" width="24.33203125" style="198" customWidth="1"/>
    <col min="12" max="12" width="19.44140625" style="198" customWidth="1"/>
    <col min="13" max="13" width="20.5546875" style="198" customWidth="1"/>
    <col min="14" max="14" width="16.6640625" style="219" customWidth="1"/>
    <col min="15" max="15" width="16.6640625" style="198" customWidth="1"/>
    <col min="16" max="16" width="20.44140625" style="198" hidden="1" customWidth="1"/>
    <col min="17" max="17" width="12.88671875" style="198" customWidth="1"/>
    <col min="18" max="18" width="35.88671875" style="198" hidden="1" customWidth="1"/>
    <col min="19" max="19" width="19" style="198" customWidth="1"/>
    <col min="20" max="20" width="17.5546875" style="198" hidden="1" customWidth="1"/>
    <col min="21" max="21" width="15" style="198" customWidth="1"/>
    <col min="22" max="22" width="16" style="198" customWidth="1"/>
    <col min="23" max="23" width="55.5546875" style="198" customWidth="1"/>
    <col min="24" max="24" width="14.5546875" style="198" customWidth="1"/>
    <col min="25" max="25" width="5.88671875" style="198" customWidth="1"/>
    <col min="26" max="26" width="6.88671875" style="198" customWidth="1"/>
    <col min="27" max="27" width="5" style="198" hidden="1" customWidth="1"/>
    <col min="28" max="28" width="5.5546875" style="198" customWidth="1"/>
    <col min="29" max="29" width="7.109375" style="198" customWidth="1"/>
    <col min="30" max="30" width="6.6640625" style="198" customWidth="1"/>
    <col min="31" max="31" width="7.5546875" style="198" hidden="1" customWidth="1"/>
    <col min="32" max="32" width="8.5546875" style="198" customWidth="1"/>
    <col min="33" max="37" width="10.88671875" style="198" customWidth="1"/>
    <col min="38" max="38" width="28.5546875" style="217" customWidth="1"/>
    <col min="39" max="39" width="23" style="198" customWidth="1"/>
    <col min="40" max="40" width="18.88671875" style="198" customWidth="1"/>
    <col min="41" max="41" width="23.6640625" style="198" customWidth="1"/>
    <col min="42" max="42" width="22.44140625" style="198" customWidth="1"/>
    <col min="43" max="43" width="18.5546875" style="198" customWidth="1"/>
    <col min="44" max="44" width="20.5546875" style="198" customWidth="1"/>
    <col min="45" max="16384" width="11.44140625" style="198"/>
  </cols>
  <sheetData>
    <row r="1" spans="1:272" s="201" customFormat="1" ht="21" x14ac:dyDescent="0.35">
      <c r="A1" s="379"/>
      <c r="B1" s="380"/>
      <c r="C1" s="381"/>
      <c r="D1" s="370" t="s">
        <v>208</v>
      </c>
      <c r="E1" s="371"/>
      <c r="F1" s="371"/>
      <c r="G1" s="371"/>
      <c r="H1" s="371"/>
      <c r="I1" s="371"/>
      <c r="J1" s="371"/>
      <c r="K1" s="371"/>
      <c r="L1" s="371"/>
      <c r="M1" s="371"/>
      <c r="N1" s="371"/>
      <c r="O1" s="371"/>
      <c r="P1" s="371"/>
      <c r="Q1" s="371"/>
      <c r="R1" s="371"/>
      <c r="S1" s="371"/>
      <c r="T1" s="372"/>
      <c r="U1" s="252"/>
      <c r="V1" s="252"/>
      <c r="W1" s="252"/>
      <c r="X1" s="352"/>
      <c r="Y1" s="352"/>
      <c r="Z1" s="352"/>
      <c r="AA1" s="352"/>
      <c r="AB1" s="352"/>
      <c r="AC1" s="352"/>
      <c r="AD1" s="352"/>
      <c r="AE1" s="352"/>
      <c r="AF1" s="352"/>
      <c r="AG1" s="352"/>
      <c r="AH1" s="352"/>
      <c r="AI1" s="352"/>
      <c r="AJ1" s="352"/>
      <c r="AK1" s="352"/>
      <c r="AL1" s="352"/>
      <c r="AM1" s="352"/>
      <c r="AN1" s="352"/>
      <c r="AO1" s="352"/>
      <c r="AP1" s="352"/>
      <c r="AQ1" s="352"/>
      <c r="AR1" s="352"/>
      <c r="AS1" s="200"/>
      <c r="AT1" s="200"/>
      <c r="AU1" s="200"/>
      <c r="AV1" s="200"/>
      <c r="AW1" s="200"/>
      <c r="AX1" s="200"/>
      <c r="AY1" s="200"/>
      <c r="AZ1" s="200"/>
      <c r="BA1" s="200"/>
      <c r="BB1" s="200"/>
      <c r="BC1" s="200"/>
      <c r="BD1" s="200"/>
      <c r="BE1" s="200"/>
      <c r="BF1" s="200"/>
      <c r="BG1" s="200"/>
      <c r="BH1" s="200"/>
      <c r="BI1" s="200"/>
      <c r="BJ1" s="200"/>
      <c r="BK1" s="200"/>
      <c r="BL1" s="200"/>
      <c r="BM1" s="200"/>
      <c r="BN1" s="200"/>
      <c r="BO1" s="200"/>
      <c r="BP1" s="200"/>
    </row>
    <row r="2" spans="1:272" s="201" customFormat="1" ht="21.6" thickBot="1" x14ac:dyDescent="0.4">
      <c r="A2" s="382"/>
      <c r="B2" s="383"/>
      <c r="C2" s="384"/>
      <c r="D2" s="373"/>
      <c r="E2" s="374"/>
      <c r="F2" s="374"/>
      <c r="G2" s="374"/>
      <c r="H2" s="374"/>
      <c r="I2" s="374"/>
      <c r="J2" s="374"/>
      <c r="K2" s="374"/>
      <c r="L2" s="374"/>
      <c r="M2" s="374"/>
      <c r="N2" s="374"/>
      <c r="O2" s="374"/>
      <c r="P2" s="374"/>
      <c r="Q2" s="374"/>
      <c r="R2" s="374"/>
      <c r="S2" s="374"/>
      <c r="T2" s="375"/>
      <c r="U2" s="252"/>
      <c r="V2" s="252"/>
      <c r="W2" s="252"/>
      <c r="X2" s="352"/>
      <c r="Y2" s="352"/>
      <c r="Z2" s="352"/>
      <c r="AA2" s="352"/>
      <c r="AB2" s="352"/>
      <c r="AC2" s="352"/>
      <c r="AD2" s="352"/>
      <c r="AE2" s="352"/>
      <c r="AF2" s="352"/>
      <c r="AG2" s="352"/>
      <c r="AH2" s="352"/>
      <c r="AI2" s="352"/>
      <c r="AJ2" s="352"/>
      <c r="AK2" s="352"/>
      <c r="AL2" s="352"/>
      <c r="AM2" s="352"/>
      <c r="AN2" s="352"/>
      <c r="AO2" s="352"/>
      <c r="AP2" s="352"/>
      <c r="AQ2" s="352"/>
      <c r="AR2" s="352"/>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row>
    <row r="3" spans="1:272" s="201" customFormat="1" ht="27.75" customHeight="1" thickBot="1" x14ac:dyDescent="0.4">
      <c r="A3" s="382"/>
      <c r="B3" s="383"/>
      <c r="C3" s="384"/>
      <c r="D3" s="376" t="s">
        <v>209</v>
      </c>
      <c r="E3" s="377"/>
      <c r="F3" s="377"/>
      <c r="G3" s="377"/>
      <c r="H3" s="377"/>
      <c r="I3" s="378"/>
      <c r="J3" s="376" t="s">
        <v>210</v>
      </c>
      <c r="K3" s="377"/>
      <c r="L3" s="377"/>
      <c r="M3" s="377"/>
      <c r="N3" s="377"/>
      <c r="O3" s="377"/>
      <c r="P3" s="377"/>
      <c r="Q3" s="377"/>
      <c r="R3" s="377"/>
      <c r="S3" s="377"/>
      <c r="T3" s="378"/>
      <c r="U3" s="253"/>
      <c r="V3" s="253"/>
      <c r="W3" s="252"/>
      <c r="X3" s="353"/>
      <c r="Y3" s="353"/>
      <c r="Z3" s="353"/>
      <c r="AA3" s="353"/>
      <c r="AB3" s="353"/>
      <c r="AC3" s="353"/>
      <c r="AD3" s="353"/>
      <c r="AE3" s="353"/>
      <c r="AF3" s="353"/>
      <c r="AG3" s="353"/>
      <c r="AH3" s="353"/>
      <c r="AI3" s="353"/>
      <c r="AJ3" s="353"/>
      <c r="AK3" s="353"/>
      <c r="AL3" s="353"/>
      <c r="AM3" s="353"/>
      <c r="AN3" s="353"/>
      <c r="AO3" s="353"/>
      <c r="AP3" s="353"/>
      <c r="AQ3" s="353"/>
      <c r="AR3" s="353"/>
      <c r="AS3" s="200"/>
      <c r="AT3" s="200"/>
      <c r="AU3" s="200"/>
      <c r="AV3" s="200"/>
      <c r="AW3" s="200"/>
      <c r="AX3" s="200"/>
      <c r="AY3" s="200"/>
      <c r="AZ3" s="200"/>
      <c r="BA3" s="200"/>
      <c r="BB3" s="200"/>
      <c r="BC3" s="200"/>
      <c r="BD3" s="200"/>
      <c r="BE3" s="200"/>
      <c r="BF3" s="200"/>
      <c r="BG3" s="200"/>
      <c r="BH3" s="200"/>
      <c r="BI3" s="200"/>
      <c r="BJ3" s="200"/>
      <c r="BK3" s="200"/>
      <c r="BL3" s="200"/>
      <c r="BM3" s="200"/>
      <c r="BN3" s="200"/>
      <c r="BO3" s="200"/>
      <c r="BP3" s="200"/>
    </row>
    <row r="4" spans="1:272" s="201" customFormat="1" ht="27.75" customHeight="1" thickBot="1" x14ac:dyDescent="0.4">
      <c r="A4" s="385"/>
      <c r="B4" s="386"/>
      <c r="C4" s="387"/>
      <c r="D4" s="376" t="s">
        <v>211</v>
      </c>
      <c r="E4" s="377"/>
      <c r="F4" s="377"/>
      <c r="G4" s="377"/>
      <c r="H4" s="377"/>
      <c r="I4" s="377"/>
      <c r="J4" s="377"/>
      <c r="K4" s="377"/>
      <c r="L4" s="377"/>
      <c r="M4" s="377"/>
      <c r="N4" s="377"/>
      <c r="O4" s="377"/>
      <c r="P4" s="377"/>
      <c r="Q4" s="377"/>
      <c r="R4" s="377"/>
      <c r="S4" s="377"/>
      <c r="T4" s="378"/>
      <c r="U4" s="252"/>
      <c r="V4" s="252"/>
      <c r="W4" s="252"/>
      <c r="X4" s="353"/>
      <c r="Y4" s="353"/>
      <c r="Z4" s="353"/>
      <c r="AA4" s="353"/>
      <c r="AB4" s="353"/>
      <c r="AC4" s="353"/>
      <c r="AD4" s="353"/>
      <c r="AE4" s="353"/>
      <c r="AF4" s="353"/>
      <c r="AG4" s="353"/>
      <c r="AH4" s="353"/>
      <c r="AI4" s="353"/>
      <c r="AJ4" s="353"/>
      <c r="AK4" s="353"/>
      <c r="AL4" s="353"/>
      <c r="AM4" s="353"/>
      <c r="AN4" s="353"/>
      <c r="AO4" s="353"/>
      <c r="AP4" s="353"/>
      <c r="AQ4" s="353"/>
      <c r="AR4" s="353"/>
      <c r="AS4" s="200"/>
      <c r="AT4" s="200"/>
      <c r="AU4" s="200"/>
      <c r="AV4" s="200"/>
      <c r="AW4" s="200"/>
      <c r="AX4" s="200"/>
      <c r="AY4" s="200"/>
      <c r="AZ4" s="200"/>
      <c r="BA4" s="200"/>
      <c r="BB4" s="200"/>
      <c r="BC4" s="200"/>
      <c r="BD4" s="200"/>
      <c r="BE4" s="200"/>
      <c r="BF4" s="200"/>
      <c r="BG4" s="200"/>
      <c r="BH4" s="200"/>
      <c r="BI4" s="200"/>
      <c r="BJ4" s="200"/>
      <c r="BK4" s="200"/>
      <c r="BL4" s="200"/>
      <c r="BM4" s="200"/>
      <c r="BN4" s="200"/>
      <c r="BO4" s="200"/>
      <c r="BP4" s="200"/>
    </row>
    <row r="5" spans="1:272" ht="15.6" thickBot="1" x14ac:dyDescent="0.3">
      <c r="A5" s="202"/>
      <c r="B5" s="203"/>
      <c r="C5" s="202"/>
      <c r="D5" s="202"/>
      <c r="E5" s="202"/>
      <c r="F5" s="204"/>
      <c r="G5" s="204"/>
      <c r="H5" s="204"/>
      <c r="I5" s="204"/>
      <c r="J5" s="204"/>
      <c r="K5" s="204"/>
      <c r="L5" s="204"/>
      <c r="M5" s="204"/>
      <c r="N5" s="205"/>
      <c r="O5" s="204"/>
      <c r="P5" s="204"/>
      <c r="Q5" s="204"/>
      <c r="R5" s="204"/>
      <c r="S5" s="204"/>
      <c r="T5" s="204"/>
      <c r="U5" s="204"/>
      <c r="V5" s="204"/>
      <c r="W5" s="204"/>
      <c r="X5" s="204"/>
      <c r="Y5" s="204"/>
      <c r="Z5" s="204"/>
      <c r="AA5" s="204"/>
      <c r="AB5" s="204"/>
      <c r="AC5" s="204"/>
      <c r="AD5" s="204"/>
      <c r="AE5" s="204"/>
      <c r="AF5" s="204"/>
      <c r="AG5" s="204"/>
      <c r="AH5" s="204"/>
      <c r="AI5" s="204"/>
      <c r="AJ5" s="204"/>
      <c r="AK5" s="204"/>
      <c r="AL5" s="254"/>
      <c r="AM5" s="204"/>
      <c r="AN5" s="204"/>
      <c r="AO5" s="204"/>
      <c r="AP5" s="204"/>
      <c r="AQ5" s="204"/>
      <c r="AR5" s="204"/>
      <c r="AS5" s="204"/>
      <c r="AT5" s="204"/>
      <c r="AU5" s="204"/>
      <c r="AV5" s="204"/>
      <c r="AW5" s="204"/>
      <c r="AX5" s="204"/>
      <c r="AY5" s="204"/>
      <c r="AZ5" s="204"/>
      <c r="BA5" s="204"/>
      <c r="BB5" s="204"/>
      <c r="BC5" s="204"/>
      <c r="BD5" s="204"/>
      <c r="BE5" s="204"/>
      <c r="BF5" s="204"/>
      <c r="BG5" s="204"/>
      <c r="BH5" s="204"/>
      <c r="BI5" s="204"/>
      <c r="BJ5" s="204"/>
      <c r="BK5" s="204"/>
      <c r="BL5" s="204"/>
      <c r="BM5" s="204"/>
      <c r="BN5" s="204"/>
      <c r="BO5" s="204"/>
      <c r="BP5" s="204"/>
    </row>
    <row r="6" spans="1:272" ht="27" customHeight="1" thickBot="1" x14ac:dyDescent="0.3">
      <c r="A6" s="354" t="s">
        <v>212</v>
      </c>
      <c r="B6" s="355"/>
      <c r="C6" s="361" t="s">
        <v>86</v>
      </c>
      <c r="D6" s="362"/>
      <c r="E6" s="362"/>
      <c r="F6" s="362"/>
      <c r="G6" s="362"/>
      <c r="H6" s="362"/>
      <c r="I6" s="362"/>
      <c r="J6" s="362"/>
      <c r="K6" s="362"/>
      <c r="L6" s="362"/>
      <c r="M6" s="362"/>
      <c r="N6" s="362"/>
      <c r="O6" s="362"/>
      <c r="P6" s="362"/>
      <c r="Q6" s="362"/>
      <c r="R6" s="362"/>
      <c r="S6" s="362"/>
      <c r="T6" s="363"/>
      <c r="U6" s="255"/>
      <c r="V6" s="255"/>
      <c r="W6" s="360"/>
      <c r="X6" s="360"/>
      <c r="Y6" s="360"/>
      <c r="Z6" s="351"/>
      <c r="AA6" s="351"/>
      <c r="AB6" s="351"/>
      <c r="AC6" s="351"/>
      <c r="AD6" s="351"/>
      <c r="AE6" s="351"/>
      <c r="AF6" s="351"/>
      <c r="AG6" s="351"/>
      <c r="AH6" s="351"/>
      <c r="AI6" s="351"/>
      <c r="AJ6" s="351"/>
      <c r="AK6" s="351"/>
      <c r="AL6" s="351"/>
      <c r="AM6" s="351"/>
      <c r="AN6" s="351"/>
      <c r="AO6" s="351"/>
      <c r="AP6" s="351"/>
      <c r="AQ6" s="351"/>
      <c r="AR6" s="351"/>
      <c r="AS6" s="204"/>
      <c r="AT6" s="204"/>
      <c r="AU6" s="204"/>
      <c r="AV6" s="204"/>
      <c r="AW6" s="204"/>
      <c r="AX6" s="204"/>
      <c r="AY6" s="204"/>
      <c r="AZ6" s="204"/>
      <c r="BA6" s="204"/>
      <c r="BB6" s="204"/>
      <c r="BC6" s="204"/>
      <c r="BD6" s="204"/>
      <c r="BE6" s="204"/>
      <c r="BF6" s="204"/>
      <c r="BG6" s="204"/>
      <c r="BH6" s="204"/>
      <c r="BI6" s="204"/>
      <c r="BJ6" s="204"/>
      <c r="BK6" s="204"/>
      <c r="BL6" s="204"/>
      <c r="BM6" s="204"/>
      <c r="BN6" s="204"/>
      <c r="BO6" s="204"/>
      <c r="BP6" s="204"/>
    </row>
    <row r="7" spans="1:272" ht="43.5" customHeight="1" thickBot="1" x14ac:dyDescent="0.35">
      <c r="A7" s="356" t="s">
        <v>213</v>
      </c>
      <c r="B7" s="357"/>
      <c r="C7" s="364" t="s">
        <v>214</v>
      </c>
      <c r="D7" s="365"/>
      <c r="E7" s="365"/>
      <c r="F7" s="365"/>
      <c r="G7" s="365"/>
      <c r="H7" s="365"/>
      <c r="I7" s="365"/>
      <c r="J7" s="365"/>
      <c r="K7" s="365"/>
      <c r="L7" s="365"/>
      <c r="M7" s="365"/>
      <c r="N7" s="365"/>
      <c r="O7" s="365"/>
      <c r="P7" s="365"/>
      <c r="Q7" s="365"/>
      <c r="R7" s="365"/>
      <c r="S7" s="365"/>
      <c r="T7" s="366"/>
      <c r="U7" s="256"/>
      <c r="V7" s="256"/>
      <c r="W7" s="257"/>
      <c r="X7" s="257"/>
      <c r="Y7" s="257"/>
      <c r="Z7" s="351"/>
      <c r="AA7" s="351"/>
      <c r="AB7" s="351"/>
      <c r="AC7" s="351"/>
      <c r="AD7" s="351"/>
      <c r="AE7" s="351"/>
      <c r="AF7" s="351"/>
      <c r="AG7" s="351"/>
      <c r="AH7" s="351"/>
      <c r="AI7" s="351"/>
      <c r="AJ7" s="351"/>
      <c r="AK7" s="351"/>
      <c r="AL7" s="351"/>
      <c r="AM7" s="351"/>
      <c r="AN7" s="351"/>
      <c r="AO7" s="351"/>
      <c r="AP7" s="351"/>
      <c r="AQ7" s="351"/>
      <c r="AR7" s="351"/>
      <c r="AS7" s="204"/>
      <c r="AT7" s="204"/>
      <c r="AU7" s="204"/>
      <c r="AV7" s="204"/>
      <c r="AW7" s="204"/>
      <c r="AX7" s="204"/>
      <c r="AY7" s="204"/>
      <c r="AZ7" s="204"/>
      <c r="BA7" s="204"/>
      <c r="BB7" s="204"/>
      <c r="BC7" s="204"/>
      <c r="BD7" s="204"/>
      <c r="BE7" s="204"/>
      <c r="BF7" s="204"/>
      <c r="BG7" s="204"/>
      <c r="BH7" s="204"/>
      <c r="BI7" s="204"/>
      <c r="BJ7" s="204"/>
      <c r="BK7" s="204"/>
      <c r="BL7" s="204"/>
      <c r="BM7" s="204"/>
      <c r="BN7" s="204"/>
      <c r="BO7" s="204"/>
      <c r="BP7" s="204"/>
    </row>
    <row r="8" spans="1:272" ht="27" customHeight="1" thickBot="1" x14ac:dyDescent="0.35">
      <c r="A8" s="358" t="s">
        <v>215</v>
      </c>
      <c r="B8" s="359"/>
      <c r="C8" s="364" t="s">
        <v>216</v>
      </c>
      <c r="D8" s="365"/>
      <c r="E8" s="365"/>
      <c r="F8" s="365"/>
      <c r="G8" s="365"/>
      <c r="H8" s="365"/>
      <c r="I8" s="365"/>
      <c r="J8" s="365"/>
      <c r="K8" s="365"/>
      <c r="L8" s="365"/>
      <c r="M8" s="365"/>
      <c r="N8" s="365"/>
      <c r="O8" s="365"/>
      <c r="P8" s="365"/>
      <c r="Q8" s="365"/>
      <c r="R8" s="365"/>
      <c r="S8" s="365"/>
      <c r="T8" s="366"/>
      <c r="U8" s="256"/>
      <c r="V8" s="256"/>
      <c r="W8" s="257"/>
      <c r="X8" s="257"/>
      <c r="Y8" s="257"/>
      <c r="Z8" s="351"/>
      <c r="AA8" s="351"/>
      <c r="AB8" s="351"/>
      <c r="AC8" s="351"/>
      <c r="AD8" s="351"/>
      <c r="AE8" s="351"/>
      <c r="AF8" s="351"/>
      <c r="AG8" s="351"/>
      <c r="AH8" s="351"/>
      <c r="AI8" s="351"/>
      <c r="AJ8" s="351"/>
      <c r="AK8" s="351"/>
      <c r="AL8" s="351"/>
      <c r="AM8" s="351"/>
      <c r="AN8" s="351"/>
      <c r="AO8" s="351"/>
      <c r="AP8" s="351"/>
      <c r="AQ8" s="351"/>
      <c r="AR8" s="351"/>
      <c r="AS8" s="204"/>
      <c r="AT8" s="204"/>
      <c r="AU8" s="204"/>
      <c r="AV8" s="204"/>
      <c r="AW8" s="204"/>
      <c r="AX8" s="204"/>
      <c r="AY8" s="204"/>
      <c r="AZ8" s="204"/>
      <c r="BA8" s="204"/>
      <c r="BB8" s="204"/>
      <c r="BC8" s="204"/>
      <c r="BD8" s="204"/>
      <c r="BE8" s="204"/>
      <c r="BF8" s="204"/>
      <c r="BG8" s="204"/>
      <c r="BH8" s="204"/>
      <c r="BI8" s="204"/>
      <c r="BJ8" s="204"/>
      <c r="BK8" s="204"/>
      <c r="BL8" s="204"/>
      <c r="BM8" s="204"/>
      <c r="BN8" s="204"/>
      <c r="BO8" s="204"/>
      <c r="BP8" s="204"/>
    </row>
    <row r="9" spans="1:272" ht="15.6" x14ac:dyDescent="0.3">
      <c r="A9" s="206"/>
      <c r="B9" s="206"/>
      <c r="C9" s="207"/>
      <c r="D9" s="207"/>
      <c r="E9" s="207"/>
      <c r="F9" s="207"/>
      <c r="G9" s="207"/>
      <c r="H9" s="207"/>
      <c r="I9" s="207"/>
      <c r="J9" s="207"/>
      <c r="K9" s="207"/>
      <c r="L9" s="207"/>
      <c r="M9" s="207"/>
      <c r="N9" s="207"/>
      <c r="O9" s="207"/>
      <c r="P9" s="207"/>
      <c r="Q9" s="207"/>
      <c r="R9" s="207"/>
      <c r="S9" s="207"/>
      <c r="T9" s="207"/>
      <c r="U9" s="207"/>
      <c r="V9" s="207"/>
      <c r="W9" s="208"/>
      <c r="X9" s="208"/>
      <c r="Y9" s="208"/>
      <c r="Z9" s="209"/>
      <c r="AA9" s="209"/>
      <c r="AB9" s="209"/>
      <c r="AC9" s="209"/>
      <c r="AD9" s="209"/>
      <c r="AE9" s="209"/>
      <c r="AF9" s="209"/>
      <c r="AG9" s="209"/>
      <c r="AH9" s="209"/>
      <c r="AI9" s="209"/>
      <c r="AJ9" s="209"/>
      <c r="AK9" s="209"/>
      <c r="AL9" s="209"/>
      <c r="AM9" s="209"/>
      <c r="AN9" s="209"/>
      <c r="AO9" s="209"/>
      <c r="AP9" s="209"/>
      <c r="AQ9" s="209"/>
      <c r="AR9" s="209"/>
    </row>
    <row r="10" spans="1:272" ht="27.75" customHeight="1" x14ac:dyDescent="0.25">
      <c r="A10" s="367" t="s">
        <v>217</v>
      </c>
      <c r="B10" s="368"/>
      <c r="C10" s="368"/>
      <c r="D10" s="368"/>
      <c r="E10" s="368"/>
      <c r="F10" s="369"/>
      <c r="G10" s="330" t="s">
        <v>218</v>
      </c>
      <c r="H10" s="331"/>
      <c r="I10" s="331"/>
      <c r="J10" s="331"/>
      <c r="K10" s="332"/>
      <c r="L10" s="316" t="s">
        <v>219</v>
      </c>
      <c r="M10" s="317"/>
      <c r="N10" s="318" t="s">
        <v>220</v>
      </c>
      <c r="O10" s="319"/>
      <c r="P10" s="319"/>
      <c r="Q10" s="319"/>
      <c r="R10" s="319"/>
      <c r="S10" s="319"/>
      <c r="T10" s="319"/>
      <c r="U10" s="319"/>
      <c r="V10" s="320"/>
      <c r="W10" s="328" t="s">
        <v>221</v>
      </c>
      <c r="X10" s="328"/>
      <c r="Y10" s="328"/>
      <c r="Z10" s="328"/>
      <c r="AA10" s="328"/>
      <c r="AB10" s="328"/>
      <c r="AC10" s="328"/>
      <c r="AD10" s="328"/>
      <c r="AE10" s="328"/>
      <c r="AF10" s="335" t="s">
        <v>222</v>
      </c>
      <c r="AG10" s="336"/>
      <c r="AH10" s="336"/>
      <c r="AI10" s="336"/>
      <c r="AJ10" s="337"/>
      <c r="AK10" s="318" t="s">
        <v>223</v>
      </c>
      <c r="AL10" s="319"/>
      <c r="AM10" s="319"/>
      <c r="AN10" s="319"/>
      <c r="AO10" s="320"/>
      <c r="AP10" s="318" t="s">
        <v>224</v>
      </c>
      <c r="AQ10" s="319"/>
      <c r="AR10" s="320"/>
      <c r="AS10" s="204"/>
      <c r="AT10" s="204"/>
      <c r="AU10" s="204"/>
      <c r="AV10" s="204"/>
      <c r="AW10" s="204"/>
      <c r="AX10" s="204"/>
      <c r="AY10" s="204"/>
      <c r="AZ10" s="204"/>
      <c r="BA10" s="204"/>
      <c r="BB10" s="204"/>
      <c r="BC10" s="204"/>
      <c r="BD10" s="204"/>
      <c r="BE10" s="204"/>
      <c r="BF10" s="204"/>
      <c r="BG10" s="204"/>
      <c r="BH10" s="204"/>
      <c r="BI10" s="204"/>
      <c r="BJ10" s="204"/>
      <c r="BK10" s="204"/>
      <c r="BL10" s="204"/>
      <c r="BM10" s="204"/>
      <c r="BN10" s="204"/>
      <c r="BO10" s="204"/>
      <c r="BP10" s="204"/>
    </row>
    <row r="11" spans="1:272" ht="15.6" x14ac:dyDescent="0.25">
      <c r="A11" s="341" t="s">
        <v>225</v>
      </c>
      <c r="B11" s="342" t="s">
        <v>15</v>
      </c>
      <c r="C11" s="343" t="s">
        <v>17</v>
      </c>
      <c r="D11" s="343" t="s">
        <v>19</v>
      </c>
      <c r="E11" s="342" t="s">
        <v>21</v>
      </c>
      <c r="F11" s="343" t="s">
        <v>23</v>
      </c>
      <c r="G11" s="344" t="s">
        <v>124</v>
      </c>
      <c r="H11" s="344" t="s">
        <v>226</v>
      </c>
      <c r="I11" s="344" t="s">
        <v>227</v>
      </c>
      <c r="J11" s="344" t="s">
        <v>228</v>
      </c>
      <c r="K11" s="344" t="s">
        <v>229</v>
      </c>
      <c r="L11" s="316"/>
      <c r="M11" s="317"/>
      <c r="N11" s="314" t="s">
        <v>230</v>
      </c>
      <c r="O11" s="314" t="s">
        <v>231</v>
      </c>
      <c r="P11" s="338" t="s">
        <v>232</v>
      </c>
      <c r="Q11" s="314" t="s">
        <v>233</v>
      </c>
      <c r="R11" s="314" t="s">
        <v>234</v>
      </c>
      <c r="S11" s="314" t="s">
        <v>235</v>
      </c>
      <c r="T11" s="338" t="s">
        <v>232</v>
      </c>
      <c r="U11" s="314" t="s">
        <v>29</v>
      </c>
      <c r="V11" s="327" t="s">
        <v>236</v>
      </c>
      <c r="W11" s="314" t="s">
        <v>31</v>
      </c>
      <c r="X11" s="314" t="s">
        <v>33</v>
      </c>
      <c r="Y11" s="314" t="s">
        <v>237</v>
      </c>
      <c r="Z11" s="314"/>
      <c r="AA11" s="314"/>
      <c r="AB11" s="314"/>
      <c r="AC11" s="314"/>
      <c r="AD11" s="314"/>
      <c r="AE11" s="327" t="s">
        <v>238</v>
      </c>
      <c r="AF11" s="327" t="s">
        <v>239</v>
      </c>
      <c r="AG11" s="327" t="s">
        <v>232</v>
      </c>
      <c r="AH11" s="327" t="s">
        <v>240</v>
      </c>
      <c r="AI11" s="327" t="s">
        <v>232</v>
      </c>
      <c r="AJ11" s="327" t="s">
        <v>241</v>
      </c>
      <c r="AK11" s="327" t="s">
        <v>49</v>
      </c>
      <c r="AL11" s="314" t="s">
        <v>242</v>
      </c>
      <c r="AM11" s="314" t="s">
        <v>243</v>
      </c>
      <c r="AN11" s="314" t="s">
        <v>244</v>
      </c>
      <c r="AO11" s="314" t="s">
        <v>245</v>
      </c>
      <c r="AP11" s="314" t="s">
        <v>242</v>
      </c>
      <c r="AQ11" s="314" t="s">
        <v>244</v>
      </c>
      <c r="AR11" s="314" t="s">
        <v>243</v>
      </c>
      <c r="AS11" s="204"/>
      <c r="AT11" s="204"/>
      <c r="AU11" s="204"/>
      <c r="AV11" s="204"/>
      <c r="AW11" s="204"/>
      <c r="AX11" s="204"/>
      <c r="AY11" s="204"/>
      <c r="AZ11" s="204"/>
      <c r="BA11" s="204"/>
      <c r="BB11" s="204"/>
      <c r="BC11" s="204"/>
      <c r="BD11" s="204"/>
      <c r="BE11" s="204"/>
      <c r="BF11" s="204"/>
      <c r="BG11" s="204"/>
      <c r="BH11" s="204"/>
      <c r="BI11" s="204"/>
      <c r="BJ11" s="204"/>
      <c r="BK11" s="204"/>
      <c r="BL11" s="204"/>
      <c r="BM11" s="204"/>
      <c r="BN11" s="204"/>
      <c r="BO11" s="204"/>
    </row>
    <row r="12" spans="1:272" s="213" customFormat="1" ht="94.8" x14ac:dyDescent="0.3">
      <c r="A12" s="341"/>
      <c r="B12" s="342"/>
      <c r="C12" s="343"/>
      <c r="D12" s="343"/>
      <c r="E12" s="342"/>
      <c r="F12" s="343"/>
      <c r="G12" s="345"/>
      <c r="H12" s="345"/>
      <c r="I12" s="345"/>
      <c r="J12" s="345"/>
      <c r="K12" s="345"/>
      <c r="L12" s="250" t="s">
        <v>246</v>
      </c>
      <c r="M12" s="250" t="s">
        <v>247</v>
      </c>
      <c r="N12" s="314"/>
      <c r="O12" s="314"/>
      <c r="P12" s="338"/>
      <c r="Q12" s="314"/>
      <c r="R12" s="314"/>
      <c r="S12" s="338"/>
      <c r="T12" s="338"/>
      <c r="U12" s="314"/>
      <c r="V12" s="327"/>
      <c r="W12" s="314"/>
      <c r="X12" s="314"/>
      <c r="Y12" s="210" t="s">
        <v>248</v>
      </c>
      <c r="Z12" s="210" t="s">
        <v>249</v>
      </c>
      <c r="AA12" s="210" t="s">
        <v>250</v>
      </c>
      <c r="AB12" s="210" t="s">
        <v>251</v>
      </c>
      <c r="AC12" s="210" t="s">
        <v>252</v>
      </c>
      <c r="AD12" s="210" t="s">
        <v>253</v>
      </c>
      <c r="AE12" s="327"/>
      <c r="AF12" s="327"/>
      <c r="AG12" s="327"/>
      <c r="AH12" s="327"/>
      <c r="AI12" s="327"/>
      <c r="AJ12" s="327"/>
      <c r="AK12" s="327"/>
      <c r="AL12" s="314"/>
      <c r="AM12" s="314"/>
      <c r="AN12" s="314"/>
      <c r="AO12" s="314"/>
      <c r="AP12" s="314"/>
      <c r="AQ12" s="314"/>
      <c r="AR12" s="314"/>
      <c r="AS12" s="211"/>
      <c r="AT12" s="211"/>
      <c r="AU12" s="211"/>
      <c r="AV12" s="211"/>
      <c r="AW12" s="211"/>
      <c r="AX12" s="211"/>
      <c r="AY12" s="211"/>
      <c r="AZ12" s="211"/>
      <c r="BA12" s="211"/>
      <c r="BB12" s="211"/>
      <c r="BC12" s="211"/>
      <c r="BD12" s="211"/>
      <c r="BE12" s="211"/>
      <c r="BF12" s="211"/>
      <c r="BG12" s="211"/>
      <c r="BH12" s="211"/>
      <c r="BI12" s="211"/>
      <c r="BJ12" s="211"/>
      <c r="BK12" s="211"/>
      <c r="BL12" s="211"/>
      <c r="BM12" s="211"/>
      <c r="BN12" s="211"/>
      <c r="BO12" s="211"/>
      <c r="BP12" s="212"/>
      <c r="BQ12" s="212"/>
      <c r="BR12" s="212"/>
      <c r="BS12" s="212"/>
      <c r="BT12" s="212"/>
      <c r="BU12" s="212"/>
      <c r="BV12" s="212"/>
      <c r="BW12" s="212"/>
      <c r="BX12" s="212"/>
      <c r="BY12" s="212"/>
      <c r="BZ12" s="212"/>
      <c r="CA12" s="212"/>
      <c r="CB12" s="212"/>
      <c r="CC12" s="212"/>
      <c r="CD12" s="212"/>
      <c r="CE12" s="212"/>
      <c r="CF12" s="212"/>
      <c r="CG12" s="212"/>
      <c r="CH12" s="212"/>
      <c r="CI12" s="212"/>
      <c r="CJ12" s="212"/>
      <c r="CK12" s="212"/>
      <c r="CL12" s="212"/>
      <c r="CM12" s="212"/>
      <c r="CN12" s="212"/>
      <c r="CO12" s="212"/>
      <c r="CP12" s="212"/>
      <c r="CQ12" s="212"/>
      <c r="CR12" s="212"/>
      <c r="CS12" s="212"/>
      <c r="CT12" s="212"/>
      <c r="CU12" s="212"/>
      <c r="CV12" s="212"/>
      <c r="CW12" s="212"/>
      <c r="CX12" s="212"/>
      <c r="CY12" s="212"/>
      <c r="CZ12" s="212"/>
      <c r="DA12" s="212"/>
      <c r="DB12" s="212"/>
      <c r="DC12" s="212"/>
      <c r="DD12" s="212"/>
      <c r="DE12" s="212"/>
      <c r="DF12" s="212"/>
      <c r="DG12" s="212"/>
      <c r="DH12" s="212"/>
      <c r="DI12" s="212"/>
      <c r="DJ12" s="212"/>
      <c r="DK12" s="212"/>
      <c r="DL12" s="212"/>
      <c r="DM12" s="212"/>
      <c r="DN12" s="212"/>
      <c r="DO12" s="212"/>
      <c r="DP12" s="212"/>
      <c r="DQ12" s="212"/>
      <c r="DR12" s="212"/>
      <c r="DS12" s="212"/>
      <c r="DT12" s="212"/>
      <c r="DU12" s="212"/>
      <c r="DV12" s="212"/>
      <c r="DW12" s="212"/>
      <c r="DX12" s="212"/>
      <c r="DY12" s="212"/>
      <c r="DZ12" s="212"/>
      <c r="EA12" s="212"/>
      <c r="EB12" s="212"/>
      <c r="EC12" s="212"/>
      <c r="ED12" s="212"/>
      <c r="EE12" s="212"/>
      <c r="EF12" s="212"/>
      <c r="EG12" s="212"/>
      <c r="EH12" s="212"/>
      <c r="EI12" s="212"/>
      <c r="EJ12" s="212"/>
      <c r="EK12" s="212"/>
      <c r="EL12" s="212"/>
      <c r="EM12" s="212"/>
      <c r="EN12" s="212"/>
      <c r="EO12" s="212"/>
      <c r="EP12" s="212"/>
      <c r="EQ12" s="212"/>
      <c r="ER12" s="212"/>
      <c r="ES12" s="212"/>
      <c r="ET12" s="212"/>
      <c r="EU12" s="212"/>
      <c r="EV12" s="212"/>
      <c r="EW12" s="212"/>
      <c r="EX12" s="212"/>
      <c r="EY12" s="212"/>
      <c r="EZ12" s="212"/>
      <c r="FA12" s="212"/>
      <c r="FB12" s="212"/>
      <c r="FC12" s="212"/>
      <c r="FD12" s="212"/>
      <c r="FE12" s="212"/>
      <c r="FF12" s="212"/>
      <c r="FG12" s="212"/>
      <c r="FH12" s="212"/>
      <c r="FI12" s="212"/>
      <c r="FJ12" s="212"/>
      <c r="FK12" s="212"/>
      <c r="FL12" s="212"/>
      <c r="FM12" s="212"/>
      <c r="FN12" s="212"/>
      <c r="FO12" s="212"/>
      <c r="FP12" s="212"/>
      <c r="FQ12" s="212"/>
      <c r="FR12" s="212"/>
      <c r="FS12" s="212"/>
      <c r="FT12" s="212"/>
      <c r="FU12" s="212"/>
      <c r="FV12" s="212"/>
      <c r="FW12" s="212"/>
      <c r="FX12" s="212"/>
      <c r="FY12" s="212"/>
      <c r="FZ12" s="212"/>
      <c r="GA12" s="212"/>
      <c r="GB12" s="212"/>
      <c r="GC12" s="212"/>
      <c r="GD12" s="212"/>
      <c r="GE12" s="212"/>
      <c r="GF12" s="212"/>
      <c r="GG12" s="212"/>
      <c r="GH12" s="212"/>
      <c r="GI12" s="212"/>
      <c r="GJ12" s="212"/>
      <c r="GK12" s="212"/>
      <c r="GL12" s="212"/>
      <c r="GM12" s="212"/>
      <c r="GN12" s="212"/>
      <c r="GO12" s="212"/>
      <c r="GP12" s="212"/>
      <c r="GQ12" s="212"/>
      <c r="GR12" s="212"/>
      <c r="GS12" s="212"/>
      <c r="GT12" s="212"/>
      <c r="GU12" s="212"/>
      <c r="GV12" s="212"/>
      <c r="GW12" s="212"/>
      <c r="GX12" s="212"/>
      <c r="GY12" s="212"/>
      <c r="GZ12" s="212"/>
      <c r="HA12" s="212"/>
      <c r="HB12" s="212"/>
      <c r="HC12" s="212"/>
      <c r="HD12" s="212"/>
      <c r="HE12" s="212"/>
      <c r="HF12" s="212"/>
      <c r="HG12" s="212"/>
      <c r="HH12" s="212"/>
      <c r="HI12" s="212"/>
      <c r="HJ12" s="212"/>
      <c r="HK12" s="212"/>
      <c r="HL12" s="212"/>
      <c r="HM12" s="212"/>
      <c r="HN12" s="212"/>
      <c r="HO12" s="212"/>
      <c r="HP12" s="212"/>
      <c r="HQ12" s="212"/>
      <c r="HR12" s="212"/>
      <c r="HS12" s="212"/>
      <c r="HT12" s="212"/>
      <c r="HU12" s="212"/>
      <c r="HV12" s="212"/>
      <c r="HW12" s="212"/>
      <c r="HX12" s="212"/>
      <c r="HY12" s="212"/>
      <c r="HZ12" s="212"/>
      <c r="IA12" s="212"/>
      <c r="IB12" s="212"/>
      <c r="IC12" s="212"/>
      <c r="ID12" s="212"/>
      <c r="IE12" s="212"/>
      <c r="IF12" s="212"/>
      <c r="IG12" s="212"/>
      <c r="IH12" s="212"/>
      <c r="II12" s="212"/>
      <c r="IJ12" s="212"/>
      <c r="IK12" s="212"/>
      <c r="IL12" s="212"/>
      <c r="IM12" s="212"/>
      <c r="IN12" s="212"/>
      <c r="IO12" s="212"/>
      <c r="IP12" s="212"/>
      <c r="IQ12" s="212"/>
      <c r="IR12" s="212"/>
      <c r="IS12" s="212"/>
      <c r="IT12" s="212"/>
      <c r="IU12" s="212"/>
      <c r="IV12" s="212"/>
      <c r="IW12" s="212"/>
      <c r="IX12" s="212"/>
      <c r="IY12" s="212"/>
      <c r="IZ12" s="212"/>
      <c r="JA12" s="212"/>
      <c r="JB12" s="212"/>
      <c r="JC12" s="212"/>
      <c r="JD12" s="212"/>
      <c r="JE12" s="212"/>
      <c r="JF12" s="212"/>
      <c r="JG12" s="212"/>
      <c r="JH12" s="212"/>
      <c r="JI12" s="212"/>
      <c r="JJ12" s="212"/>
      <c r="JK12" s="212"/>
      <c r="JL12" s="212"/>
    </row>
    <row r="13" spans="1:272" s="215" customFormat="1" ht="238.5" customHeight="1" x14ac:dyDescent="0.3">
      <c r="A13" s="340">
        <v>1</v>
      </c>
      <c r="B13" s="333" t="s">
        <v>122</v>
      </c>
      <c r="C13" s="333" t="s">
        <v>254</v>
      </c>
      <c r="D13" s="333" t="s">
        <v>255</v>
      </c>
      <c r="E13" s="334" t="s">
        <v>256</v>
      </c>
      <c r="F13" s="333" t="s">
        <v>140</v>
      </c>
      <c r="G13" s="321" t="s">
        <v>130</v>
      </c>
      <c r="H13" s="321" t="s">
        <v>257</v>
      </c>
      <c r="I13" s="321" t="s">
        <v>458</v>
      </c>
      <c r="J13" s="321" t="s">
        <v>457</v>
      </c>
      <c r="K13" s="321" t="s">
        <v>258</v>
      </c>
      <c r="L13" s="321" t="s">
        <v>131</v>
      </c>
      <c r="M13" s="321" t="s">
        <v>143</v>
      </c>
      <c r="N13" s="329">
        <v>365</v>
      </c>
      <c r="O13" s="326" t="str">
        <f>IF(N13&lt;=0,"",IF(N13&lt;=2,"Muy Baja",IF(N13&lt;=24,"Baja",IF(N13&lt;=500,"Media",IF(N13&lt;=5000,"Alta","Muy Alta")))))</f>
        <v>Media</v>
      </c>
      <c r="P13" s="325">
        <f>IF(O13="","",IF(O13="Muy Baja",0.2,IF(O13="Baja",0.4,IF(O13="Media",0.6,IF(O13="Alta",0.8,IF(O13="Muy Alta",1,))))))</f>
        <v>0.6</v>
      </c>
      <c r="Q13" s="315" t="s">
        <v>259</v>
      </c>
      <c r="R13" s="325" t="str">
        <f>IF(NOT(ISERROR(MATCH(Q13,'Tabla Impacto'!$B$222:$B$224,0))),'Tabla Impacto'!$F$224&amp;"Por favor no seleccionar los criterios de impacto(Afectación Económica o presupuestal y Pérdida Reputacional)",Q13)</f>
        <v xml:space="preserve">     Entre 130 y 650 SMLMV </v>
      </c>
      <c r="S13" s="326" t="str">
        <f>IF(OR(R13='Tabla Impacto'!$C$12,R13='Tabla Impacto'!$D$12),"Leve",IF(OR(R13='Tabla Impacto'!$C$13,R13='Tabla Impacto'!$D$13),"Menor",IF(OR(R13='Tabla Impacto'!$C$14,R13='Tabla Impacto'!$D$14),"Moderado",IF(OR(R13='Tabla Impacto'!$C$15,R13='Tabla Impacto'!$D$15),"Mayor",IF(OR(R13='Tabla Impacto'!$C$16,R13='Tabla Impacto'!$D$16),"Catastrófico","")))))</f>
        <v>Menor</v>
      </c>
      <c r="T13" s="325">
        <f>IF(S13="","",IF(S13="Leve",0.2,IF(S13="Menor",0.4,IF(S13="Moderado",0.6,IF(S13="Mayor",0.8,IF(S13="Catastrófico",1,))))))</f>
        <v>0.4</v>
      </c>
      <c r="U13" s="324" t="str">
        <f>IF(OR(AND(O13="Muy Baja",S13="Leve"),AND(O13="Muy Baja",S13="Menor"),AND(O13="Baja",S13="Leve")),"Bajo",IF(OR(AND(O13="Muy baja",S13="Moderado"),AND(O13="Baja",S13="Menor"),AND(O13="Baja",S13="Moderado"),AND(O13="Media",S13="Leve"),AND(O13="Media",S13="Menor"),AND(O13="Media",S13="Moderado"),AND(O13="Alta",S13="Leve"),AND(O13="Alta",S13="Menor")),"Moderado",IF(OR(AND(O13="Muy Baja",S13="Mayor"),AND(O13="Baja",S13="Mayor"),AND(O13="Media",S13="Mayor"),AND(O13="Alta",S13="Moderado"),AND(O13="Alta",S13="Mayor"),AND(O13="Muy Alta",S13="Leve"),AND(O13="Muy Alta",S13="Menor"),AND(O13="Muy Alta",S13="Moderado"),AND(O13="Muy Alta",S13="Mayor")),"Alto",IF(OR(AND(O13="Muy Baja",S13="Catastrófico"),AND(O13="Baja",S13="Catastrófico"),AND(O13="Media",S13="Catastrófico"),AND(O13="Alta",S13="Catastrófico"),AND(O13="Muy Alta",S13="Catastrófico")),"Extremo",""))))</f>
        <v>Moderado</v>
      </c>
      <c r="V13" s="214">
        <v>1</v>
      </c>
      <c r="W13" s="262" t="s">
        <v>260</v>
      </c>
      <c r="X13" s="189" t="str">
        <f t="shared" ref="X13:X16" si="0">IF(OR(Y13="Preventivo",Y13="Detectivo"),"Probabilidad",IF(Y13="Correctivo","Impacto",""))</f>
        <v>Probabilidad</v>
      </c>
      <c r="Y13" s="190" t="s">
        <v>261</v>
      </c>
      <c r="Z13" s="190" t="s">
        <v>262</v>
      </c>
      <c r="AA13" s="191" t="str">
        <f>IF(AND(Y13="Preventivo",Z13="Automático"),"50%",IF(AND(Y13="Preventivo",Z13="Manual"),"40%",IF(AND(Y13="Detectivo",Z13="Automático"),"40%",IF(AND(Y13="Detectivo",Z13="Manual"),"30%",IF(AND(Y13="Correctivo",Z13="Automático"),"35%",IF(AND(Y13="Correctivo",Z13="Manual"),"25%",""))))))</f>
        <v>40%</v>
      </c>
      <c r="AB13" s="190" t="s">
        <v>263</v>
      </c>
      <c r="AC13" s="190" t="s">
        <v>264</v>
      </c>
      <c r="AD13" s="190" t="s">
        <v>265</v>
      </c>
      <c r="AE13" s="192">
        <f>IFERROR(IF(X13="Probabilidad",(P13-(+P13*AA13)),IF(X13="Impacto",P13,"")),"")</f>
        <v>0.36</v>
      </c>
      <c r="AF13" s="193" t="str">
        <f>IFERROR(IF(AE13="","",IF(AE13&lt;=0.2,"Muy Baja",IF(AE13&lt;=0.4,"Baja",IF(AE13&lt;=0.6,"Media",IF(AE13&lt;=0.8,"Alta","Muy Alta"))))),"")</f>
        <v>Baja</v>
      </c>
      <c r="AG13" s="191">
        <f>+AE13</f>
        <v>0.36</v>
      </c>
      <c r="AH13" s="193" t="str">
        <f>IFERROR(IF(AI13="","",IF(AI13&lt;=0.2,"Leve",IF(AI13&lt;=0.4,"Menor",IF(AI13&lt;=0.6,"Moderado",IF(AI13&lt;=0.8,"Mayor","Catastrófico"))))),"")</f>
        <v>Menor</v>
      </c>
      <c r="AI13" s="191">
        <f>IFERROR(IF(X13="Impacto",(T13-(+T13*AA13)),IF(X13="Probabilidad",T13,"")),"")</f>
        <v>0.4</v>
      </c>
      <c r="AJ13" s="194" t="str">
        <f>IFERROR(IF(OR(AND(AF13="Muy Baja",AH13="Leve"),AND(AF13="Muy Baja",AH13="Menor"),AND(AF13="Baja",AH13="Leve")),"Bajo",IF(OR(AND(AF13="Muy baja",AH13="Moderado"),AND(AF13="Baja",AH13="Menor"),AND(AF13="Baja",AH13="Moderado"),AND(AF13="Media",AH13="Leve"),AND(AF13="Media",AH13="Menor"),AND(AF13="Media",AH13="Moderado"),AND(AF13="Alta",AH13="Leve"),AND(AF13="Alta",AH13="Menor")),"Moderado",IF(OR(AND(AF13="Muy Baja",AH13="Mayor"),AND(AF13="Baja",AH13="Mayor"),AND(AF13="Media",AH13="Mayor"),AND(AF13="Alta",AH13="Moderado"),AND(AF13="Alta",AH13="Mayor"),AND(AF13="Muy Alta",AH13="Leve"),AND(AF13="Muy Alta",AH13="Menor"),AND(AF13="Muy Alta",AH13="Moderado"),AND(AF13="Muy Alta",AH13="Mayor")),"Alto",IF(OR(AND(AF13="Muy Baja",AH13="Catastrófico"),AND(AF13="Baja",AH13="Catastrófico"),AND(AF13="Media",AH13="Catastrófico"),AND(AF13="Alta",AH13="Catastrófico"),AND(AF13="Muy Alta",AH13="Catastrófico")),"Extremo","")))),"")</f>
        <v>Moderado</v>
      </c>
      <c r="AK13" s="195" t="s">
        <v>123</v>
      </c>
      <c r="AL13" s="186" t="s">
        <v>266</v>
      </c>
      <c r="AM13" s="186" t="s">
        <v>267</v>
      </c>
      <c r="AN13" s="186" t="s">
        <v>268</v>
      </c>
      <c r="AO13" s="197" t="s">
        <v>269</v>
      </c>
      <c r="AP13" s="333" t="s">
        <v>270</v>
      </c>
      <c r="AQ13" s="333" t="s">
        <v>271</v>
      </c>
      <c r="AR13" s="333" t="s">
        <v>272</v>
      </c>
    </row>
    <row r="14" spans="1:272" ht="47.25" customHeight="1" x14ac:dyDescent="0.25">
      <c r="A14" s="340"/>
      <c r="B14" s="333"/>
      <c r="C14" s="333"/>
      <c r="D14" s="333"/>
      <c r="E14" s="334"/>
      <c r="F14" s="333"/>
      <c r="G14" s="322"/>
      <c r="H14" s="322"/>
      <c r="I14" s="322"/>
      <c r="J14" s="322"/>
      <c r="K14" s="322"/>
      <c r="L14" s="322"/>
      <c r="M14" s="322"/>
      <c r="N14" s="329"/>
      <c r="O14" s="326"/>
      <c r="P14" s="325"/>
      <c r="Q14" s="315"/>
      <c r="R14" s="325">
        <f>IF(NOT(ISERROR(MATCH(Q14,_xlfn.ANCHORARRAY(E25),0))),P27&amp;"Por favor no seleccionar los criterios de impacto",Q14)</f>
        <v>0</v>
      </c>
      <c r="S14" s="326"/>
      <c r="T14" s="325"/>
      <c r="U14" s="324"/>
      <c r="V14" s="214">
        <v>2</v>
      </c>
      <c r="W14" s="240"/>
      <c r="X14" s="189" t="str">
        <f t="shared" si="0"/>
        <v/>
      </c>
      <c r="Y14" s="190"/>
      <c r="Z14" s="190"/>
      <c r="AA14" s="191" t="str">
        <f t="shared" ref="AA14:AA18" si="1">IF(AND(Y14="Preventivo",Z14="Automático"),"50%",IF(AND(Y14="Preventivo",Z14="Manual"),"40%",IF(AND(Y14="Detectivo",Z14="Automático"),"40%",IF(AND(Y14="Detectivo",Z14="Manual"),"30%",IF(AND(Y14="Correctivo",Z14="Automático"),"35%",IF(AND(Y14="Correctivo",Z14="Manual"),"25%",""))))))</f>
        <v/>
      </c>
      <c r="AB14" s="190"/>
      <c r="AC14" s="190"/>
      <c r="AD14" s="190"/>
      <c r="AE14" s="192" t="str">
        <f>IFERROR(IF(AND(X13="Probabilidad",X14="Probabilidad"),(AG13-(+AG13*AA14)),IF(X14="Probabilidad",(P13-(+P13*AA14)),IF(X14="Impacto",AG13,""))),"")</f>
        <v/>
      </c>
      <c r="AF14" s="193" t="str">
        <f t="shared" ref="AF14:AF72" si="2">IFERROR(IF(AE14="","",IF(AE14&lt;=0.2,"Muy Baja",IF(AE14&lt;=0.4,"Baja",IF(AE14&lt;=0.6,"Media",IF(AE14&lt;=0.8,"Alta","Muy Alta"))))),"")</f>
        <v/>
      </c>
      <c r="AG14" s="191" t="str">
        <f t="shared" ref="AG14:AG18" si="3">+AE14</f>
        <v/>
      </c>
      <c r="AH14" s="193" t="str">
        <f t="shared" ref="AH14:AH72" si="4">IFERROR(IF(AI14="","",IF(AI14&lt;=0.2,"Leve",IF(AI14&lt;=0.4,"Menor",IF(AI14&lt;=0.6,"Moderado",IF(AI14&lt;=0.8,"Mayor","Catastrófico"))))),"")</f>
        <v/>
      </c>
      <c r="AI14" s="191" t="str">
        <f>IFERROR(IF(AND(X13="Impacto",X14="Impacto"),(AI13-(+AI13*AA14)),IF(X14="Impacto",($T$13-(+$T$13*AA14)),IF(X14="Probabilidad",AI13,""))),"")</f>
        <v/>
      </c>
      <c r="AJ14" s="194" t="str">
        <f t="shared" ref="AJ14:AJ18" si="5">IFERROR(IF(OR(AND(AF14="Muy Baja",AH14="Leve"),AND(AF14="Muy Baja",AH14="Menor"),AND(AF14="Baja",AH14="Leve")),"Bajo",IF(OR(AND(AF14="Muy baja",AH14="Moderado"),AND(AF14="Baja",AH14="Menor"),AND(AF14="Baja",AH14="Moderado"),AND(AF14="Media",AH14="Leve"),AND(AF14="Media",AH14="Menor"),AND(AF14="Media",AH14="Moderado"),AND(AF14="Alta",AH14="Leve"),AND(AF14="Alta",AH14="Menor")),"Moderado",IF(OR(AND(AF14="Muy Baja",AH14="Mayor"),AND(AF14="Baja",AH14="Mayor"),AND(AF14="Media",AH14="Mayor"),AND(AF14="Alta",AH14="Moderado"),AND(AF14="Alta",AH14="Mayor"),AND(AF14="Muy Alta",AH14="Leve"),AND(AF14="Muy Alta",AH14="Menor"),AND(AF14="Muy Alta",AH14="Moderado"),AND(AF14="Muy Alta",AH14="Mayor")),"Alto",IF(OR(AND(AF14="Muy Baja",AH14="Catastrófico"),AND(AF14="Baja",AH14="Catastrófico"),AND(AF14="Media",AH14="Catastrófico"),AND(AF14="Alta",AH14="Catastrófico"),AND(AF14="Muy Alta",AH14="Catastrófico")),"Extremo","")))),"")</f>
        <v/>
      </c>
      <c r="AK14" s="195"/>
      <c r="AL14" s="186"/>
      <c r="AM14" s="196"/>
      <c r="AN14" s="186"/>
      <c r="AO14" s="197"/>
      <c r="AP14" s="333"/>
      <c r="AQ14" s="333"/>
      <c r="AR14" s="333"/>
    </row>
    <row r="15" spans="1:272" ht="39.75" customHeight="1" x14ac:dyDescent="0.25">
      <c r="A15" s="340"/>
      <c r="B15" s="333"/>
      <c r="C15" s="333"/>
      <c r="D15" s="333"/>
      <c r="E15" s="334"/>
      <c r="F15" s="333"/>
      <c r="G15" s="322"/>
      <c r="H15" s="322"/>
      <c r="I15" s="322"/>
      <c r="J15" s="322"/>
      <c r="K15" s="322"/>
      <c r="L15" s="322"/>
      <c r="M15" s="322"/>
      <c r="N15" s="329"/>
      <c r="O15" s="326"/>
      <c r="P15" s="325"/>
      <c r="Q15" s="315"/>
      <c r="R15" s="325">
        <f>IF(NOT(ISERROR(MATCH(Q15,_xlfn.ANCHORARRAY(E26),0))),P28&amp;"Por favor no seleccionar los criterios de impacto",Q15)</f>
        <v>0</v>
      </c>
      <c r="S15" s="326"/>
      <c r="T15" s="325"/>
      <c r="U15" s="324"/>
      <c r="V15" s="214">
        <v>3</v>
      </c>
      <c r="W15" s="188"/>
      <c r="X15" s="189" t="str">
        <f t="shared" si="0"/>
        <v/>
      </c>
      <c r="Y15" s="190"/>
      <c r="Z15" s="190"/>
      <c r="AA15" s="191" t="str">
        <f t="shared" si="1"/>
        <v/>
      </c>
      <c r="AB15" s="190"/>
      <c r="AC15" s="190"/>
      <c r="AD15" s="190"/>
      <c r="AE15" s="192" t="str">
        <f>IFERROR(IF(AND(X14="Probabilidad",X15="Probabilidad"),(AG14-(+AG14*AA15)),IF(AND(X14="Impacto",X15="Probabilidad"),(AG13-(+AG13*AA15)),IF(X15="Impacto",AG14,""))),"")</f>
        <v/>
      </c>
      <c r="AF15" s="193" t="str">
        <f t="shared" si="2"/>
        <v/>
      </c>
      <c r="AG15" s="191" t="str">
        <f t="shared" si="3"/>
        <v/>
      </c>
      <c r="AH15" s="193" t="str">
        <f t="shared" si="4"/>
        <v/>
      </c>
      <c r="AI15" s="191" t="str">
        <f>IFERROR(IF(AND(X14="Impacto",X15="Impacto"),(AI14-(+AI14*AA15)),IF(AND(X14="Probabilidad",X15="Impacto"),(AI13-(+AI13*AA15)),IF(X15="Probabilidad",AI14,""))),"")</f>
        <v/>
      </c>
      <c r="AJ15" s="194" t="str">
        <f t="shared" si="5"/>
        <v/>
      </c>
      <c r="AK15" s="195"/>
      <c r="AL15" s="186"/>
      <c r="AM15" s="196"/>
      <c r="AN15" s="196"/>
      <c r="AO15" s="197"/>
      <c r="AP15" s="333"/>
      <c r="AQ15" s="333"/>
      <c r="AR15" s="333"/>
    </row>
    <row r="16" spans="1:272" x14ac:dyDescent="0.25">
      <c r="A16" s="340"/>
      <c r="B16" s="333"/>
      <c r="C16" s="333"/>
      <c r="D16" s="333"/>
      <c r="E16" s="334"/>
      <c r="F16" s="333"/>
      <c r="G16" s="322"/>
      <c r="H16" s="322"/>
      <c r="I16" s="322"/>
      <c r="J16" s="322"/>
      <c r="K16" s="322"/>
      <c r="L16" s="322"/>
      <c r="M16" s="322"/>
      <c r="N16" s="329"/>
      <c r="O16" s="326"/>
      <c r="P16" s="325"/>
      <c r="Q16" s="315"/>
      <c r="R16" s="325">
        <f>IF(NOT(ISERROR(MATCH(Q16,_xlfn.ANCHORARRAY(E27),0))),P29&amp;"Por favor no seleccionar los criterios de impacto",Q16)</f>
        <v>0</v>
      </c>
      <c r="S16" s="326"/>
      <c r="T16" s="325"/>
      <c r="U16" s="324"/>
      <c r="V16" s="214">
        <v>4</v>
      </c>
      <c r="W16" s="187"/>
      <c r="X16" s="189" t="str">
        <f t="shared" si="0"/>
        <v/>
      </c>
      <c r="Y16" s="190"/>
      <c r="Z16" s="190"/>
      <c r="AA16" s="191" t="str">
        <f t="shared" si="1"/>
        <v/>
      </c>
      <c r="AB16" s="190"/>
      <c r="AC16" s="190"/>
      <c r="AD16" s="190"/>
      <c r="AE16" s="192" t="str">
        <f t="shared" ref="AE16:AE18" si="6">IFERROR(IF(AND(X15="Probabilidad",X16="Probabilidad"),(AG15-(+AG15*AA16)),IF(AND(X15="Impacto",X16="Probabilidad"),(AG14-(+AG14*AA16)),IF(X16="Impacto",AG15,""))),"")</f>
        <v/>
      </c>
      <c r="AF16" s="193" t="str">
        <f t="shared" si="2"/>
        <v/>
      </c>
      <c r="AG16" s="191" t="str">
        <f t="shared" si="3"/>
        <v/>
      </c>
      <c r="AH16" s="193" t="str">
        <f t="shared" si="4"/>
        <v/>
      </c>
      <c r="AI16" s="191" t="str">
        <f t="shared" ref="AI16:AI18" si="7">IFERROR(IF(AND(X15="Impacto",X16="Impacto"),(AI15-(+AI15*AA16)),IF(AND(X15="Probabilidad",X16="Impacto"),(AI14-(+AI14*AA16)),IF(X16="Probabilidad",AI15,""))),"")</f>
        <v/>
      </c>
      <c r="AJ16" s="194" t="str">
        <f>IFERROR(IF(OR(AND(AF16="Muy Baja",AH16="Leve"),AND(AF16="Muy Baja",AH16="Menor"),AND(AF16="Baja",AH16="Leve")),"Bajo",IF(OR(AND(AF16="Muy baja",AH16="Moderado"),AND(AF16="Baja",AH16="Menor"),AND(AF16="Baja",AH16="Moderado"),AND(AF16="Media",AH16="Leve"),AND(AF16="Media",AH16="Menor"),AND(AF16="Media",AH16="Moderado"),AND(AF16="Alta",AH16="Leve"),AND(AF16="Alta",AH16="Menor")),"Moderado",IF(OR(AND(AF16="Muy Baja",AH16="Mayor"),AND(AF16="Baja",AH16="Mayor"),AND(AF16="Media",AH16="Mayor"),AND(AF16="Alta",AH16="Moderado"),AND(AF16="Alta",AH16="Mayor"),AND(AF16="Muy Alta",AH16="Leve"),AND(AF16="Muy Alta",AH16="Menor"),AND(AF16="Muy Alta",AH16="Moderado"),AND(AF16="Muy Alta",AH16="Mayor")),"Alto",IF(OR(AND(AF16="Muy Baja",AH16="Catastrófico"),AND(AF16="Baja",AH16="Catastrófico"),AND(AF16="Media",AH16="Catastrófico"),AND(AF16="Alta",AH16="Catastrófico"),AND(AF16="Muy Alta",AH16="Catastrófico")),"Extremo","")))),"")</f>
        <v/>
      </c>
      <c r="AK16" s="195"/>
      <c r="AL16" s="186"/>
      <c r="AM16" s="196"/>
      <c r="AN16" s="196"/>
      <c r="AO16" s="197"/>
      <c r="AP16" s="333"/>
      <c r="AQ16" s="333"/>
      <c r="AR16" s="333"/>
    </row>
    <row r="17" spans="1:44" x14ac:dyDescent="0.25">
      <c r="A17" s="340"/>
      <c r="B17" s="333"/>
      <c r="C17" s="333"/>
      <c r="D17" s="333"/>
      <c r="E17" s="334"/>
      <c r="F17" s="333"/>
      <c r="G17" s="322"/>
      <c r="H17" s="322"/>
      <c r="I17" s="322"/>
      <c r="J17" s="322"/>
      <c r="K17" s="322"/>
      <c r="L17" s="322"/>
      <c r="M17" s="322"/>
      <c r="N17" s="329"/>
      <c r="O17" s="326"/>
      <c r="P17" s="325"/>
      <c r="Q17" s="315"/>
      <c r="R17" s="325">
        <f>IF(NOT(ISERROR(MATCH(Q17,_xlfn.ANCHORARRAY(E28),0))),P30&amp;"Por favor no seleccionar los criterios de impacto",Q17)</f>
        <v>0</v>
      </c>
      <c r="S17" s="326"/>
      <c r="T17" s="325"/>
      <c r="U17" s="324"/>
      <c r="V17" s="214">
        <v>5</v>
      </c>
      <c r="W17" s="187"/>
      <c r="X17" s="189" t="str">
        <f t="shared" ref="X17:X18" si="8">IF(OR(Y17="Preventivo",Y17="Detectivo"),"Probabilidad",IF(Y17="Correctivo","Impacto",""))</f>
        <v/>
      </c>
      <c r="Y17" s="190"/>
      <c r="Z17" s="190"/>
      <c r="AA17" s="191" t="str">
        <f t="shared" si="1"/>
        <v/>
      </c>
      <c r="AB17" s="190"/>
      <c r="AC17" s="190"/>
      <c r="AD17" s="190"/>
      <c r="AE17" s="192" t="str">
        <f t="shared" si="6"/>
        <v/>
      </c>
      <c r="AF17" s="193" t="str">
        <f t="shared" si="2"/>
        <v/>
      </c>
      <c r="AG17" s="191" t="str">
        <f t="shared" si="3"/>
        <v/>
      </c>
      <c r="AH17" s="193" t="str">
        <f t="shared" si="4"/>
        <v/>
      </c>
      <c r="AI17" s="191" t="str">
        <f t="shared" si="7"/>
        <v/>
      </c>
      <c r="AJ17" s="194" t="str">
        <f t="shared" si="5"/>
        <v/>
      </c>
      <c r="AK17" s="195"/>
      <c r="AL17" s="186"/>
      <c r="AM17" s="196"/>
      <c r="AN17" s="196"/>
      <c r="AO17" s="197"/>
      <c r="AP17" s="333"/>
      <c r="AQ17" s="333"/>
      <c r="AR17" s="333"/>
    </row>
    <row r="18" spans="1:44" ht="192" customHeight="1" x14ac:dyDescent="0.25">
      <c r="A18" s="340"/>
      <c r="B18" s="333"/>
      <c r="C18" s="333"/>
      <c r="D18" s="333"/>
      <c r="E18" s="334"/>
      <c r="F18" s="333"/>
      <c r="G18" s="323"/>
      <c r="H18" s="323"/>
      <c r="I18" s="323"/>
      <c r="J18" s="323"/>
      <c r="K18" s="323"/>
      <c r="L18" s="323"/>
      <c r="M18" s="323"/>
      <c r="N18" s="329"/>
      <c r="O18" s="326"/>
      <c r="P18" s="325"/>
      <c r="Q18" s="315"/>
      <c r="R18" s="325">
        <f>IF(NOT(ISERROR(MATCH(Q18,_xlfn.ANCHORARRAY(E29),0))),P31&amp;"Por favor no seleccionar los criterios de impacto",Q18)</f>
        <v>0</v>
      </c>
      <c r="S18" s="326"/>
      <c r="T18" s="325"/>
      <c r="U18" s="324"/>
      <c r="V18" s="214">
        <v>6</v>
      </c>
      <c r="W18" s="187"/>
      <c r="X18" s="189" t="str">
        <f t="shared" si="8"/>
        <v/>
      </c>
      <c r="Y18" s="190"/>
      <c r="Z18" s="190"/>
      <c r="AA18" s="191" t="str">
        <f t="shared" si="1"/>
        <v/>
      </c>
      <c r="AB18" s="190"/>
      <c r="AC18" s="190"/>
      <c r="AD18" s="190"/>
      <c r="AE18" s="192" t="str">
        <f t="shared" si="6"/>
        <v/>
      </c>
      <c r="AF18" s="193" t="str">
        <f t="shared" si="2"/>
        <v/>
      </c>
      <c r="AG18" s="191" t="str">
        <f t="shared" si="3"/>
        <v/>
      </c>
      <c r="AH18" s="193" t="str">
        <f t="shared" si="4"/>
        <v/>
      </c>
      <c r="AI18" s="191" t="str">
        <f t="shared" si="7"/>
        <v/>
      </c>
      <c r="AJ18" s="194" t="str">
        <f t="shared" si="5"/>
        <v/>
      </c>
      <c r="AK18" s="195"/>
      <c r="AL18" s="186"/>
      <c r="AM18" s="196"/>
      <c r="AN18" s="196"/>
      <c r="AO18" s="197"/>
      <c r="AP18" s="333"/>
      <c r="AQ18" s="333"/>
      <c r="AR18" s="333"/>
    </row>
    <row r="19" spans="1:44" ht="193.5" customHeight="1" x14ac:dyDescent="0.25">
      <c r="A19" s="340">
        <v>2</v>
      </c>
      <c r="B19" s="333" t="s">
        <v>122</v>
      </c>
      <c r="C19" s="333" t="s">
        <v>273</v>
      </c>
      <c r="D19" s="333" t="s">
        <v>274</v>
      </c>
      <c r="E19" s="334" t="s">
        <v>275</v>
      </c>
      <c r="F19" s="333" t="s">
        <v>140</v>
      </c>
      <c r="G19" s="321" t="s">
        <v>130</v>
      </c>
      <c r="H19" s="321" t="s">
        <v>276</v>
      </c>
      <c r="I19" s="321" t="s">
        <v>277</v>
      </c>
      <c r="J19" s="321" t="s">
        <v>457</v>
      </c>
      <c r="K19" s="321" t="s">
        <v>278</v>
      </c>
      <c r="L19" s="321" t="s">
        <v>131</v>
      </c>
      <c r="M19" s="321" t="s">
        <v>143</v>
      </c>
      <c r="N19" s="329">
        <v>365</v>
      </c>
      <c r="O19" s="326" t="str">
        <f>IF(N19&lt;=0,"",IF(N19&lt;=2,"Muy Baja",IF(N19&lt;=24,"Baja",IF(N19&lt;=500,"Media",IF(N19&lt;=5000,"Alta","Muy Alta")))))</f>
        <v>Media</v>
      </c>
      <c r="P19" s="325">
        <f>IF(O19="","",IF(O19="Muy Baja",0.2,IF(O19="Baja",0.4,IF(O19="Media",0.6,IF(O19="Alta",0.8,IF(O19="Muy Alta",1,))))))</f>
        <v>0.6</v>
      </c>
      <c r="Q19" s="315" t="s">
        <v>279</v>
      </c>
      <c r="R19" s="325" t="str">
        <f>IF(NOT(ISERROR(MATCH(Q19,'Tabla Impacto'!$B$222:$B$224,0))),'Tabla Impacto'!$F$224&amp;"Por favor no seleccionar los criterios de impacto(Afectación Económica o presupuestal y Pérdida Reputacional)",Q19)</f>
        <v xml:space="preserve">     El riesgo afecta la imagen de la entidad internamente, de conocimiento general, nivel interno, de junta dircetiva y accionistas y/o de provedores</v>
      </c>
      <c r="S19" s="326" t="str">
        <f>IF(OR(R19='Tabla Impacto'!$C$12,R19='Tabla Impacto'!$D$12),"Leve",IF(OR(R19='Tabla Impacto'!$C$13,R19='Tabla Impacto'!$D$13),"Menor",IF(OR(R19='Tabla Impacto'!$C$14,R19='Tabla Impacto'!$D$14),"Moderado",IF(OR(R19='Tabla Impacto'!$C$15,R19='Tabla Impacto'!$D$15),"Mayor",IF(OR(R19='Tabla Impacto'!$C$16,R19='Tabla Impacto'!$D$16),"Catastrófico","")))))</f>
        <v>Menor</v>
      </c>
      <c r="T19" s="325">
        <f>IF(S19="","",IF(S19="Leve",0.2,IF(S19="Menor",0.4,IF(S19="Moderado",0.6,IF(S19="Mayor",0.8,IF(S19="Catastrófico",1,))))))</f>
        <v>0.4</v>
      </c>
      <c r="U19" s="324" t="str">
        <f>IF(OR(AND(O19="Muy Baja",S19="Leve"),AND(O19="Muy Baja",S19="Menor"),AND(O19="Baja",S19="Leve")),"Bajo",IF(OR(AND(O19="Muy baja",S19="Moderado"),AND(O19="Baja",S19="Menor"),AND(O19="Baja",S19="Moderado"),AND(O19="Media",S19="Leve"),AND(O19="Media",S19="Menor"),AND(O19="Media",S19="Moderado"),AND(O19="Alta",S19="Leve"),AND(O19="Alta",S19="Menor")),"Moderado",IF(OR(AND(O19="Muy Baja",S19="Mayor"),AND(O19="Baja",S19="Mayor"),AND(O19="Media",S19="Mayor"),AND(O19="Alta",S19="Moderado"),AND(O19="Alta",S19="Mayor"),AND(O19="Muy Alta",S19="Leve"),AND(O19="Muy Alta",S19="Menor"),AND(O19="Muy Alta",S19="Moderado"),AND(O19="Muy Alta",S19="Mayor")),"Alto",IF(OR(AND(O19="Muy Baja",S19="Catastrófico"),AND(O19="Baja",S19="Catastrófico"),AND(O19="Media",S19="Catastrófico"),AND(O19="Alta",S19="Catastrófico"),AND(O19="Muy Alta",S19="Catastrófico")),"Extremo",""))))</f>
        <v>Moderado</v>
      </c>
      <c r="V19" s="214">
        <v>1</v>
      </c>
      <c r="W19" s="262" t="s">
        <v>280</v>
      </c>
      <c r="X19" s="189" t="str">
        <f>IF(OR(Y19="Preventivo",Y19="Detectivo"),"Probabilidad",IF(Y19="Correctivo","Impacto",""))</f>
        <v>Probabilidad</v>
      </c>
      <c r="Y19" s="190" t="s">
        <v>281</v>
      </c>
      <c r="Z19" s="190" t="s">
        <v>262</v>
      </c>
      <c r="AA19" s="191" t="str">
        <f>IF(AND(Y19="Preventivo",Z19="Automático"),"50%",IF(AND(Y19="Preventivo",Z19="Manual"),"40%",IF(AND(Y19="Detectivo",Z19="Automático"),"40%",IF(AND(Y19="Detectivo",Z19="Manual"),"30%",IF(AND(Y19="Correctivo",Z19="Automático"),"35%",IF(AND(Y19="Correctivo",Z19="Manual"),"25%",""))))))</f>
        <v>30%</v>
      </c>
      <c r="AB19" s="190" t="s">
        <v>263</v>
      </c>
      <c r="AC19" s="190" t="s">
        <v>264</v>
      </c>
      <c r="AD19" s="190" t="s">
        <v>265</v>
      </c>
      <c r="AE19" s="192">
        <f>IFERROR(IF(X19="Probabilidad",(P19-(+P19*AA19)),IF(X19="Impacto",P19,"")),"")</f>
        <v>0.42</v>
      </c>
      <c r="AF19" s="193" t="str">
        <f>IFERROR(IF(AE19="","",IF(AE19&lt;=0.2,"Muy Baja",IF(AE19&lt;=0.4,"Baja",IF(AE19&lt;=0.6,"Media",IF(AE19&lt;=0.8,"Alta","Muy Alta"))))),"")</f>
        <v>Media</v>
      </c>
      <c r="AG19" s="191">
        <f>+AE19</f>
        <v>0.42</v>
      </c>
      <c r="AH19" s="193" t="str">
        <f>IFERROR(IF(AI19="","",IF(AI19&lt;=0.2,"Leve",IF(AI19&lt;=0.4,"Menor",IF(AI19&lt;=0.6,"Moderado",IF(AI19&lt;=0.8,"Mayor","Catastrófico"))))),"")</f>
        <v>Menor</v>
      </c>
      <c r="AI19" s="191">
        <f t="shared" ref="AI19" si="9">IFERROR(IF(X19="Impacto",(T19-(+T19*AA19)),IF(X19="Probabilidad",T19,"")),"")</f>
        <v>0.4</v>
      </c>
      <c r="AJ19" s="194" t="str">
        <f>IFERROR(IF(OR(AND(AF19="Muy Baja",AH19="Leve"),AND(AF19="Muy Baja",AH19="Menor"),AND(AF19="Baja",AH19="Leve")),"Bajo",IF(OR(AND(AF19="Muy baja",AH19="Moderado"),AND(AF19="Baja",AH19="Menor"),AND(AF19="Baja",AH19="Moderado"),AND(AF19="Media",AH19="Leve"),AND(AF19="Media",AH19="Menor"),AND(AF19="Media",AH19="Moderado"),AND(AF19="Alta",AH19="Leve"),AND(AF19="Alta",AH19="Menor")),"Moderado",IF(OR(AND(AF19="Muy Baja",AH19="Mayor"),AND(AF19="Baja",AH19="Mayor"),AND(AF19="Media",AH19="Mayor"),AND(AF19="Alta",AH19="Moderado"),AND(AF19="Alta",AH19="Mayor"),AND(AF19="Muy Alta",AH19="Leve"),AND(AF19="Muy Alta",AH19="Menor"),AND(AF19="Muy Alta",AH19="Moderado"),AND(AF19="Muy Alta",AH19="Mayor")),"Alto",IF(OR(AND(AF19="Muy Baja",AH19="Catastrófico"),AND(AF19="Baja",AH19="Catastrófico"),AND(AF19="Media",AH19="Catastrófico"),AND(AF19="Alta",AH19="Catastrófico"),AND(AF19="Muy Alta",AH19="Catastrófico")),"Extremo","")))),"")</f>
        <v>Moderado</v>
      </c>
      <c r="AK19" s="195" t="s">
        <v>121</v>
      </c>
      <c r="AL19" s="186" t="s">
        <v>282</v>
      </c>
      <c r="AM19" s="186" t="s">
        <v>267</v>
      </c>
      <c r="AN19" s="186" t="s">
        <v>283</v>
      </c>
      <c r="AO19" s="197" t="s">
        <v>269</v>
      </c>
      <c r="AP19" s="339" t="s">
        <v>270</v>
      </c>
      <c r="AQ19" s="333" t="s">
        <v>271</v>
      </c>
      <c r="AR19" s="333" t="s">
        <v>272</v>
      </c>
    </row>
    <row r="20" spans="1:44" ht="218.25" customHeight="1" x14ac:dyDescent="0.25">
      <c r="A20" s="340"/>
      <c r="B20" s="333"/>
      <c r="C20" s="333"/>
      <c r="D20" s="333"/>
      <c r="E20" s="334"/>
      <c r="F20" s="333"/>
      <c r="G20" s="322"/>
      <c r="H20" s="322"/>
      <c r="I20" s="322"/>
      <c r="J20" s="322"/>
      <c r="K20" s="322"/>
      <c r="L20" s="322"/>
      <c r="M20" s="322"/>
      <c r="N20" s="329"/>
      <c r="O20" s="326"/>
      <c r="P20" s="325"/>
      <c r="Q20" s="315"/>
      <c r="R20" s="325">
        <f>IF(NOT(ISERROR(MATCH(Q20,_xlfn.ANCHORARRAY(E31),0))),P33&amp;"Por favor no seleccionar los criterios de impacto",Q20)</f>
        <v>0</v>
      </c>
      <c r="S20" s="326"/>
      <c r="T20" s="325"/>
      <c r="U20" s="324"/>
      <c r="V20" s="214">
        <v>2</v>
      </c>
      <c r="W20" s="262" t="s">
        <v>284</v>
      </c>
      <c r="X20" s="189" t="str">
        <f>IF(OR(Y20="Preventivo",Y20="Detectivo"),"Probabilidad",IF(Y20="Correctivo","Impacto",""))</f>
        <v>Probabilidad</v>
      </c>
      <c r="Y20" s="190" t="s">
        <v>261</v>
      </c>
      <c r="Z20" s="190" t="s">
        <v>285</v>
      </c>
      <c r="AA20" s="191" t="str">
        <f t="shared" ref="AA20:AA24" si="10">IF(AND(Y20="Preventivo",Z20="Automático"),"50%",IF(AND(Y20="Preventivo",Z20="Manual"),"40%",IF(AND(Y20="Detectivo",Z20="Automático"),"40%",IF(AND(Y20="Detectivo",Z20="Manual"),"30%",IF(AND(Y20="Correctivo",Z20="Automático"),"35%",IF(AND(Y20="Correctivo",Z20="Manual"),"25%",""))))))</f>
        <v>50%</v>
      </c>
      <c r="AB20" s="190" t="s">
        <v>263</v>
      </c>
      <c r="AC20" s="190" t="s">
        <v>264</v>
      </c>
      <c r="AD20" s="190" t="s">
        <v>265</v>
      </c>
      <c r="AE20" s="192">
        <f>IFERROR(IF(AND(X19="Probabilidad",X20="Probabilidad"),(AG19-(+AG19*AA20)),IF(X20="Probabilidad",(P19-(+P19*AA20)),IF(X20="Impacto",AG19,""))),"")</f>
        <v>0.21</v>
      </c>
      <c r="AF20" s="193" t="str">
        <f t="shared" si="2"/>
        <v>Baja</v>
      </c>
      <c r="AG20" s="191">
        <f t="shared" ref="AG20:AG24" si="11">+AE20</f>
        <v>0.21</v>
      </c>
      <c r="AH20" s="193" t="str">
        <f t="shared" si="4"/>
        <v>Menor</v>
      </c>
      <c r="AI20" s="191">
        <f t="shared" ref="AI20" si="12">IFERROR(IF(AND(X19="Impacto",X20="Impacto"),(AI19-(+AI19*AA20)),IF(X20="Impacto",($T$13-(+$T$13*AA20)),IF(X20="Probabilidad",AI19,""))),"")</f>
        <v>0.4</v>
      </c>
      <c r="AJ20" s="194" t="str">
        <f t="shared" ref="AJ20:AJ21" si="13">IFERROR(IF(OR(AND(AF20="Muy Baja",AH20="Leve"),AND(AF20="Muy Baja",AH20="Menor"),AND(AF20="Baja",AH20="Leve")),"Bajo",IF(OR(AND(AF20="Muy baja",AH20="Moderado"),AND(AF20="Baja",AH20="Menor"),AND(AF20="Baja",AH20="Moderado"),AND(AF20="Media",AH20="Leve"),AND(AF20="Media",AH20="Menor"),AND(AF20="Media",AH20="Moderado"),AND(AF20="Alta",AH20="Leve"),AND(AF20="Alta",AH20="Menor")),"Moderado",IF(OR(AND(AF20="Muy Baja",AH20="Mayor"),AND(AF20="Baja",AH20="Mayor"),AND(AF20="Media",AH20="Mayor"),AND(AF20="Alta",AH20="Moderado"),AND(AF20="Alta",AH20="Mayor"),AND(AF20="Muy Alta",AH20="Leve"),AND(AF20="Muy Alta",AH20="Menor"),AND(AF20="Muy Alta",AH20="Moderado"),AND(AF20="Muy Alta",AH20="Mayor")),"Alto",IF(OR(AND(AF20="Muy Baja",AH20="Catastrófico"),AND(AF20="Baja",AH20="Catastrófico"),AND(AF20="Media",AH20="Catastrófico"),AND(AF20="Alta",AH20="Catastrófico"),AND(AF20="Muy Alta",AH20="Catastrófico")),"Extremo","")))),"")</f>
        <v>Moderado</v>
      </c>
      <c r="AK20" s="195" t="s">
        <v>123</v>
      </c>
      <c r="AL20" s="186" t="s">
        <v>286</v>
      </c>
      <c r="AM20" s="186" t="s">
        <v>287</v>
      </c>
      <c r="AN20" s="186" t="s">
        <v>288</v>
      </c>
      <c r="AO20" s="197" t="s">
        <v>269</v>
      </c>
      <c r="AP20" s="339"/>
      <c r="AQ20" s="333"/>
      <c r="AR20" s="333"/>
    </row>
    <row r="21" spans="1:44" ht="237.75" customHeight="1" x14ac:dyDescent="0.25">
      <c r="A21" s="340"/>
      <c r="B21" s="333"/>
      <c r="C21" s="333"/>
      <c r="D21" s="333"/>
      <c r="E21" s="334"/>
      <c r="F21" s="333"/>
      <c r="G21" s="322"/>
      <c r="H21" s="322"/>
      <c r="I21" s="322"/>
      <c r="J21" s="322"/>
      <c r="K21" s="322"/>
      <c r="L21" s="322"/>
      <c r="M21" s="322"/>
      <c r="N21" s="329"/>
      <c r="O21" s="326"/>
      <c r="P21" s="325"/>
      <c r="Q21" s="315"/>
      <c r="R21" s="325">
        <f>IF(NOT(ISERROR(MATCH(Q21,_xlfn.ANCHORARRAY(E32),0))),P34&amp;"Por favor no seleccionar los criterios de impacto",Q21)</f>
        <v>0</v>
      </c>
      <c r="S21" s="326"/>
      <c r="T21" s="325"/>
      <c r="U21" s="324"/>
      <c r="V21" s="214">
        <v>3</v>
      </c>
      <c r="W21" s="263" t="s">
        <v>289</v>
      </c>
      <c r="X21" s="189" t="str">
        <f>IF(OR(Y21="Preventivo",Y21="Detectivo"),"Probabilidad",IF(Y21="Correctivo","Impacto",""))</f>
        <v>Probabilidad</v>
      </c>
      <c r="Y21" s="190" t="s">
        <v>261</v>
      </c>
      <c r="Z21" s="190" t="s">
        <v>262</v>
      </c>
      <c r="AA21" s="191" t="str">
        <f t="shared" si="10"/>
        <v>40%</v>
      </c>
      <c r="AB21" s="190" t="s">
        <v>263</v>
      </c>
      <c r="AC21" s="190" t="s">
        <v>264</v>
      </c>
      <c r="AD21" s="190" t="s">
        <v>265</v>
      </c>
      <c r="AE21" s="192">
        <f>IFERROR(IF(AND(X20="Probabilidad",X21="Probabilidad"),(AG20-(+AG20*AA21)),IF(AND(X20="Impacto",X21="Probabilidad"),(AG19-(+AG19*AA21)),IF(X21="Impacto",AG20,""))),"")</f>
        <v>0.126</v>
      </c>
      <c r="AF21" s="193" t="str">
        <f t="shared" si="2"/>
        <v>Muy Baja</v>
      </c>
      <c r="AG21" s="191">
        <f t="shared" si="11"/>
        <v>0.126</v>
      </c>
      <c r="AH21" s="193" t="str">
        <f t="shared" si="4"/>
        <v>Menor</v>
      </c>
      <c r="AI21" s="191">
        <f t="shared" ref="AI21:AI72" si="14">IFERROR(IF(AND(X20="Impacto",X21="Impacto"),(AI20-(+AI20*AA21)),IF(AND(X20="Probabilidad",X21="Impacto"),(AI19-(+AI19*AA21)),IF(X21="Probabilidad",AI20,""))),"")</f>
        <v>0.4</v>
      </c>
      <c r="AJ21" s="194" t="str">
        <f t="shared" si="13"/>
        <v>Bajo</v>
      </c>
      <c r="AK21" s="195" t="s">
        <v>117</v>
      </c>
      <c r="AL21" s="186"/>
      <c r="AM21" s="186"/>
      <c r="AN21" s="186"/>
      <c r="AO21" s="197"/>
      <c r="AP21" s="339"/>
      <c r="AQ21" s="333"/>
      <c r="AR21" s="333"/>
    </row>
    <row r="22" spans="1:44" ht="258" customHeight="1" x14ac:dyDescent="0.25">
      <c r="A22" s="340"/>
      <c r="B22" s="333"/>
      <c r="C22" s="333"/>
      <c r="D22" s="333"/>
      <c r="E22" s="334"/>
      <c r="F22" s="333"/>
      <c r="G22" s="322"/>
      <c r="H22" s="322"/>
      <c r="I22" s="322"/>
      <c r="J22" s="322"/>
      <c r="K22" s="322"/>
      <c r="L22" s="322"/>
      <c r="M22" s="322"/>
      <c r="N22" s="329"/>
      <c r="O22" s="326"/>
      <c r="P22" s="325"/>
      <c r="Q22" s="315"/>
      <c r="R22" s="325">
        <f>IF(NOT(ISERROR(MATCH(Q22,_xlfn.ANCHORARRAY(E33),0))),P35&amp;"Por favor no seleccionar los criterios de impacto",Q22)</f>
        <v>0</v>
      </c>
      <c r="S22" s="326"/>
      <c r="T22" s="325"/>
      <c r="U22" s="324"/>
      <c r="V22" s="214">
        <v>4</v>
      </c>
      <c r="W22" s="263" t="s">
        <v>290</v>
      </c>
      <c r="X22" s="189" t="str">
        <f t="shared" ref="X22:X24" si="15">IF(OR(Y22="Preventivo",Y22="Detectivo"),"Probabilidad",IF(Y22="Correctivo","Impacto",""))</f>
        <v>Probabilidad</v>
      </c>
      <c r="Y22" s="190" t="s">
        <v>281</v>
      </c>
      <c r="Z22" s="190" t="s">
        <v>262</v>
      </c>
      <c r="AA22" s="191" t="str">
        <f t="shared" si="10"/>
        <v>30%</v>
      </c>
      <c r="AB22" s="190" t="s">
        <v>263</v>
      </c>
      <c r="AC22" s="190" t="s">
        <v>264</v>
      </c>
      <c r="AD22" s="190" t="s">
        <v>265</v>
      </c>
      <c r="AE22" s="192">
        <f t="shared" ref="AE22:AE24" si="16">IFERROR(IF(AND(X21="Probabilidad",X22="Probabilidad"),(AG21-(+AG21*AA22)),IF(AND(X21="Impacto",X22="Probabilidad"),(AG20-(+AG20*AA22)),IF(X22="Impacto",AG21,""))),"")</f>
        <v>8.8200000000000001E-2</v>
      </c>
      <c r="AF22" s="193" t="str">
        <f t="shared" si="2"/>
        <v>Muy Baja</v>
      </c>
      <c r="AG22" s="191">
        <f t="shared" si="11"/>
        <v>8.8200000000000001E-2</v>
      </c>
      <c r="AH22" s="193" t="str">
        <f t="shared" si="4"/>
        <v>Menor</v>
      </c>
      <c r="AI22" s="191">
        <f t="shared" si="14"/>
        <v>0.4</v>
      </c>
      <c r="AJ22" s="194" t="str">
        <f>IFERROR(IF(OR(AND(AF22="Muy Baja",AH22="Leve"),AND(AF22="Muy Baja",AH22="Menor"),AND(AF22="Baja",AH22="Leve")),"Bajo",IF(OR(AND(AF22="Muy baja",AH22="Moderado"),AND(AF22="Baja",AH22="Menor"),AND(AF22="Baja",AH22="Moderado"),AND(AF22="Media",AH22="Leve"),AND(AF22="Media",AH22="Menor"),AND(AF22="Media",AH22="Moderado"),AND(AF22="Alta",AH22="Leve"),AND(AF22="Alta",AH22="Menor")),"Moderado",IF(OR(AND(AF22="Muy Baja",AH22="Mayor"),AND(AF22="Baja",AH22="Mayor"),AND(AF22="Media",AH22="Mayor"),AND(AF22="Alta",AH22="Moderado"),AND(AF22="Alta",AH22="Mayor"),AND(AF22="Muy Alta",AH22="Leve"),AND(AF22="Muy Alta",AH22="Menor"),AND(AF22="Muy Alta",AH22="Moderado"),AND(AF22="Muy Alta",AH22="Mayor")),"Alto",IF(OR(AND(AF22="Muy Baja",AH22="Catastrófico"),AND(AF22="Baja",AH22="Catastrófico"),AND(AF22="Media",AH22="Catastrófico"),AND(AF22="Alta",AH22="Catastrófico"),AND(AF22="Muy Alta",AH22="Catastrófico")),"Extremo","")))),"")</f>
        <v>Bajo</v>
      </c>
      <c r="AK22" s="195" t="s">
        <v>117</v>
      </c>
      <c r="AL22" s="186"/>
      <c r="AM22" s="196"/>
      <c r="AN22" s="196"/>
      <c r="AO22" s="197"/>
      <c r="AP22" s="339"/>
      <c r="AQ22" s="333"/>
      <c r="AR22" s="333"/>
    </row>
    <row r="23" spans="1:44" ht="349.5" customHeight="1" x14ac:dyDescent="0.25">
      <c r="A23" s="340"/>
      <c r="B23" s="333"/>
      <c r="C23" s="333"/>
      <c r="D23" s="333"/>
      <c r="E23" s="334"/>
      <c r="F23" s="333"/>
      <c r="G23" s="322"/>
      <c r="H23" s="322"/>
      <c r="I23" s="322"/>
      <c r="J23" s="322"/>
      <c r="K23" s="322"/>
      <c r="L23" s="322"/>
      <c r="M23" s="322"/>
      <c r="N23" s="329"/>
      <c r="O23" s="326"/>
      <c r="P23" s="325"/>
      <c r="Q23" s="315"/>
      <c r="R23" s="325">
        <f>IF(NOT(ISERROR(MATCH(Q23,_xlfn.ANCHORARRAY(E34),0))),P36&amp;"Por favor no seleccionar los criterios de impacto",Q23)</f>
        <v>0</v>
      </c>
      <c r="S23" s="326"/>
      <c r="T23" s="325"/>
      <c r="U23" s="324"/>
      <c r="V23" s="214">
        <v>5</v>
      </c>
      <c r="W23" s="263" t="s">
        <v>291</v>
      </c>
      <c r="X23" s="189" t="str">
        <f t="shared" si="15"/>
        <v>Probabilidad</v>
      </c>
      <c r="Y23" s="190" t="s">
        <v>281</v>
      </c>
      <c r="Z23" s="190" t="s">
        <v>262</v>
      </c>
      <c r="AA23" s="191" t="str">
        <f t="shared" si="10"/>
        <v>30%</v>
      </c>
      <c r="AB23" s="190" t="s">
        <v>263</v>
      </c>
      <c r="AC23" s="190" t="s">
        <v>264</v>
      </c>
      <c r="AD23" s="190" t="s">
        <v>265</v>
      </c>
      <c r="AE23" s="192">
        <f t="shared" si="16"/>
        <v>6.1740000000000003E-2</v>
      </c>
      <c r="AF23" s="193" t="str">
        <f t="shared" si="2"/>
        <v>Muy Baja</v>
      </c>
      <c r="AG23" s="191">
        <f t="shared" si="11"/>
        <v>6.1740000000000003E-2</v>
      </c>
      <c r="AH23" s="193" t="str">
        <f t="shared" si="4"/>
        <v>Menor</v>
      </c>
      <c r="AI23" s="191">
        <f t="shared" si="14"/>
        <v>0.4</v>
      </c>
      <c r="AJ23" s="194" t="str">
        <f t="shared" ref="AJ23:AJ24" si="17">IFERROR(IF(OR(AND(AF23="Muy Baja",AH23="Leve"),AND(AF23="Muy Baja",AH23="Menor"),AND(AF23="Baja",AH23="Leve")),"Bajo",IF(OR(AND(AF23="Muy baja",AH23="Moderado"),AND(AF23="Baja",AH23="Menor"),AND(AF23="Baja",AH23="Moderado"),AND(AF23="Media",AH23="Leve"),AND(AF23="Media",AH23="Menor"),AND(AF23="Media",AH23="Moderado"),AND(AF23="Alta",AH23="Leve"),AND(AF23="Alta",AH23="Menor")),"Moderado",IF(OR(AND(AF23="Muy Baja",AH23="Mayor"),AND(AF23="Baja",AH23="Mayor"),AND(AF23="Media",AH23="Mayor"),AND(AF23="Alta",AH23="Moderado"),AND(AF23="Alta",AH23="Mayor"),AND(AF23="Muy Alta",AH23="Leve"),AND(AF23="Muy Alta",AH23="Menor"),AND(AF23="Muy Alta",AH23="Moderado"),AND(AF23="Muy Alta",AH23="Mayor")),"Alto",IF(OR(AND(AF23="Muy Baja",AH23="Catastrófico"),AND(AF23="Baja",AH23="Catastrófico"),AND(AF23="Media",AH23="Catastrófico"),AND(AF23="Alta",AH23="Catastrófico"),AND(AF23="Muy Alta",AH23="Catastrófico")),"Extremo","")))),"")</f>
        <v>Bajo</v>
      </c>
      <c r="AK23" s="195" t="s">
        <v>117</v>
      </c>
      <c r="AL23" s="186"/>
      <c r="AM23" s="196"/>
      <c r="AN23" s="196"/>
      <c r="AO23" s="197"/>
      <c r="AP23" s="339"/>
      <c r="AQ23" s="333"/>
      <c r="AR23" s="333"/>
    </row>
    <row r="24" spans="1:44" ht="168.75" customHeight="1" x14ac:dyDescent="0.25">
      <c r="A24" s="340"/>
      <c r="B24" s="333"/>
      <c r="C24" s="333"/>
      <c r="D24" s="333"/>
      <c r="E24" s="334"/>
      <c r="F24" s="333"/>
      <c r="G24" s="323"/>
      <c r="H24" s="323"/>
      <c r="I24" s="323"/>
      <c r="J24" s="323"/>
      <c r="K24" s="323"/>
      <c r="L24" s="323"/>
      <c r="M24" s="323"/>
      <c r="N24" s="329"/>
      <c r="O24" s="326"/>
      <c r="P24" s="325"/>
      <c r="Q24" s="315"/>
      <c r="R24" s="325">
        <f>IF(NOT(ISERROR(MATCH(Q24,_xlfn.ANCHORARRAY(E35),0))),P37&amp;"Por favor no seleccionar los criterios de impacto",Q24)</f>
        <v>0</v>
      </c>
      <c r="S24" s="326"/>
      <c r="T24" s="325"/>
      <c r="U24" s="324"/>
      <c r="V24" s="214">
        <v>6</v>
      </c>
      <c r="W24" s="187"/>
      <c r="X24" s="189" t="str">
        <f t="shared" si="15"/>
        <v/>
      </c>
      <c r="Y24" s="190"/>
      <c r="Z24" s="190"/>
      <c r="AA24" s="191" t="str">
        <f t="shared" si="10"/>
        <v/>
      </c>
      <c r="AB24" s="190"/>
      <c r="AC24" s="190"/>
      <c r="AD24" s="190"/>
      <c r="AE24" s="192" t="str">
        <f t="shared" si="16"/>
        <v/>
      </c>
      <c r="AF24" s="193" t="str">
        <f t="shared" si="2"/>
        <v/>
      </c>
      <c r="AG24" s="191" t="str">
        <f t="shared" si="11"/>
        <v/>
      </c>
      <c r="AH24" s="193" t="str">
        <f t="shared" si="4"/>
        <v/>
      </c>
      <c r="AI24" s="191" t="str">
        <f t="shared" si="14"/>
        <v/>
      </c>
      <c r="AJ24" s="194" t="str">
        <f t="shared" si="17"/>
        <v/>
      </c>
      <c r="AK24" s="195"/>
      <c r="AL24" s="186"/>
      <c r="AM24" s="196"/>
      <c r="AN24" s="196"/>
      <c r="AO24" s="197"/>
      <c r="AP24" s="339"/>
      <c r="AQ24" s="333"/>
      <c r="AR24" s="333"/>
    </row>
    <row r="25" spans="1:44" x14ac:dyDescent="0.25">
      <c r="A25" s="340">
        <v>3</v>
      </c>
      <c r="B25" s="333"/>
      <c r="C25" s="333"/>
      <c r="D25" s="333"/>
      <c r="E25" s="334"/>
      <c r="F25" s="333"/>
      <c r="G25" s="321"/>
      <c r="H25" s="321"/>
      <c r="I25" s="321"/>
      <c r="J25" s="321"/>
      <c r="K25" s="321"/>
      <c r="L25" s="321"/>
      <c r="M25" s="321"/>
      <c r="N25" s="329"/>
      <c r="O25" s="326" t="str">
        <f>IF(N25&lt;=0,"",IF(N25&lt;=2,"Muy Baja",IF(N25&lt;=24,"Baja",IF(N25&lt;=500,"Media",IF(N25&lt;=5000,"Alta","Muy Alta")))))</f>
        <v/>
      </c>
      <c r="P25" s="325" t="str">
        <f>IF(O25="","",IF(O25="Muy Baja",0.2,IF(O25="Baja",0.4,IF(O25="Media",0.6,IF(O25="Alta",0.8,IF(O25="Muy Alta",1,))))))</f>
        <v/>
      </c>
      <c r="Q25" s="315"/>
      <c r="R25" s="325">
        <f>IF(NOT(ISERROR(MATCH(Q25,'Tabla Impacto'!$B$222:$B$224,0))),'Tabla Impacto'!$F$224&amp;"Por favor no seleccionar los criterios de impacto(Afectación Económica o presupuestal y Pérdida Reputacional)",Q25)</f>
        <v>0</v>
      </c>
      <c r="S25" s="326" t="str">
        <f>IF(OR(R25='Tabla Impacto'!$C$12,R25='Tabla Impacto'!$D$12),"Leve",IF(OR(R25='Tabla Impacto'!$C$13,R25='Tabla Impacto'!$D$13),"Menor",IF(OR(R25='Tabla Impacto'!$C$14,R25='Tabla Impacto'!$D$14),"Moderado",IF(OR(R25='Tabla Impacto'!$C$15,R25='Tabla Impacto'!$D$15),"Mayor",IF(OR(R25='Tabla Impacto'!$C$16,R25='Tabla Impacto'!$D$16),"Catastrófico","")))))</f>
        <v/>
      </c>
      <c r="T25" s="325" t="str">
        <f>IF(S25="","",IF(S25="Leve",0.2,IF(S25="Menor",0.4,IF(S25="Moderado",0.6,IF(S25="Mayor",0.8,IF(S25="Catastrófico",1,))))))</f>
        <v/>
      </c>
      <c r="U25" s="324" t="str">
        <f>IF(OR(AND(O25="Muy Baja",S25="Leve"),AND(O25="Muy Baja",S25="Menor"),AND(O25="Baja",S25="Leve")),"Bajo",IF(OR(AND(O25="Muy baja",S25="Moderado"),AND(O25="Baja",S25="Menor"),AND(O25="Baja",S25="Moderado"),AND(O25="Media",S25="Leve"),AND(O25="Media",S25="Menor"),AND(O25="Media",S25="Moderado"),AND(O25="Alta",S25="Leve"),AND(O25="Alta",S25="Menor")),"Moderado",IF(OR(AND(O25="Muy Baja",S25="Mayor"),AND(O25="Baja",S25="Mayor"),AND(O25="Media",S25="Mayor"),AND(O25="Alta",S25="Moderado"),AND(O25="Alta",S25="Mayor"),AND(O25="Muy Alta",S25="Leve"),AND(O25="Muy Alta",S25="Menor"),AND(O25="Muy Alta",S25="Moderado"),AND(O25="Muy Alta",S25="Mayor")),"Alto",IF(OR(AND(O25="Muy Baja",S25="Catastrófico"),AND(O25="Baja",S25="Catastrófico"),AND(O25="Media",S25="Catastrófico"),AND(O25="Alta",S25="Catastrófico"),AND(O25="Muy Alta",S25="Catastrófico")),"Extremo",""))))</f>
        <v/>
      </c>
      <c r="V25" s="214">
        <v>1</v>
      </c>
      <c r="W25" s="187"/>
      <c r="X25" s="189" t="str">
        <f>IF(OR(Y25="Preventivo",Y25="Detectivo"),"Probabilidad",IF(Y25="Correctivo","Impacto",""))</f>
        <v/>
      </c>
      <c r="Y25" s="190"/>
      <c r="Z25" s="190"/>
      <c r="AA25" s="191" t="str">
        <f>IF(AND(Y25="Preventivo",Z25="Automático"),"50%",IF(AND(Y25="Preventivo",Z25="Manual"),"40%",IF(AND(Y25="Detectivo",Z25="Automático"),"40%",IF(AND(Y25="Detectivo",Z25="Manual"),"30%",IF(AND(Y25="Correctivo",Z25="Automático"),"35%",IF(AND(Y25="Correctivo",Z25="Manual"),"25%",""))))))</f>
        <v/>
      </c>
      <c r="AB25" s="190"/>
      <c r="AC25" s="190"/>
      <c r="AD25" s="190"/>
      <c r="AE25" s="192" t="str">
        <f>IFERROR(IF(X25="Probabilidad",(P25-(+P25*AA25)),IF(X25="Impacto",P25,"")),"")</f>
        <v/>
      </c>
      <c r="AF25" s="193" t="str">
        <f>IFERROR(IF(AE25="","",IF(AE25&lt;=0.2,"Muy Baja",IF(AE25&lt;=0.4,"Baja",IF(AE25&lt;=0.6,"Media",IF(AE25&lt;=0.8,"Alta","Muy Alta"))))),"")</f>
        <v/>
      </c>
      <c r="AG25" s="191" t="str">
        <f>+AE25</f>
        <v/>
      </c>
      <c r="AH25" s="193" t="str">
        <f>IFERROR(IF(AI25="","",IF(AI25&lt;=0.2,"Leve",IF(AI25&lt;=0.4,"Menor",IF(AI25&lt;=0.6,"Moderado",IF(AI25&lt;=0.8,"Mayor","Catastrófico"))))),"")</f>
        <v/>
      </c>
      <c r="AI25" s="191" t="str">
        <f t="shared" ref="AI25" si="18">IFERROR(IF(X25="Impacto",(T25-(+T25*AA25)),IF(X25="Probabilidad",T25,"")),"")</f>
        <v/>
      </c>
      <c r="AJ25" s="194" t="str">
        <f>IFERROR(IF(OR(AND(AF25="Muy Baja",AH25="Leve"),AND(AF25="Muy Baja",AH25="Menor"),AND(AF25="Baja",AH25="Leve")),"Bajo",IF(OR(AND(AF25="Muy baja",AH25="Moderado"),AND(AF25="Baja",AH25="Menor"),AND(AF25="Baja",AH25="Moderado"),AND(AF25="Media",AH25="Leve"),AND(AF25="Media",AH25="Menor"),AND(AF25="Media",AH25="Moderado"),AND(AF25="Alta",AH25="Leve"),AND(AF25="Alta",AH25="Menor")),"Moderado",IF(OR(AND(AF25="Muy Baja",AH25="Mayor"),AND(AF25="Baja",AH25="Mayor"),AND(AF25="Media",AH25="Mayor"),AND(AF25="Alta",AH25="Moderado"),AND(AF25="Alta",AH25="Mayor"),AND(AF25="Muy Alta",AH25="Leve"),AND(AF25="Muy Alta",AH25="Menor"),AND(AF25="Muy Alta",AH25="Moderado"),AND(AF25="Muy Alta",AH25="Mayor")),"Alto",IF(OR(AND(AF25="Muy Baja",AH25="Catastrófico"),AND(AF25="Baja",AH25="Catastrófico"),AND(AF25="Media",AH25="Catastrófico"),AND(AF25="Alta",AH25="Catastrófico"),AND(AF25="Muy Alta",AH25="Catastrófico")),"Extremo","")))),"")</f>
        <v/>
      </c>
      <c r="AK25" s="195"/>
      <c r="AL25" s="186"/>
      <c r="AM25" s="196"/>
      <c r="AN25" s="196"/>
      <c r="AO25" s="197"/>
      <c r="AP25" s="329"/>
      <c r="AQ25" s="329"/>
      <c r="AR25" s="329"/>
    </row>
    <row r="26" spans="1:44" x14ac:dyDescent="0.25">
      <c r="A26" s="340"/>
      <c r="B26" s="333"/>
      <c r="C26" s="333"/>
      <c r="D26" s="333"/>
      <c r="E26" s="334"/>
      <c r="F26" s="333"/>
      <c r="G26" s="322"/>
      <c r="H26" s="322"/>
      <c r="I26" s="322"/>
      <c r="J26" s="322"/>
      <c r="K26" s="322"/>
      <c r="L26" s="322"/>
      <c r="M26" s="322"/>
      <c r="N26" s="329"/>
      <c r="O26" s="326"/>
      <c r="P26" s="325"/>
      <c r="Q26" s="315"/>
      <c r="R26" s="325">
        <f>IF(NOT(ISERROR(MATCH(Q26,_xlfn.ANCHORARRAY(E37),0))),P39&amp;"Por favor no seleccionar los criterios de impacto",Q26)</f>
        <v>0</v>
      </c>
      <c r="S26" s="326"/>
      <c r="T26" s="325"/>
      <c r="U26" s="324"/>
      <c r="V26" s="214">
        <v>2</v>
      </c>
      <c r="W26" s="187"/>
      <c r="X26" s="189" t="str">
        <f>IF(OR(Y26="Preventivo",Y26="Detectivo"),"Probabilidad",IF(Y26="Correctivo","Impacto",""))</f>
        <v/>
      </c>
      <c r="Y26" s="190"/>
      <c r="Z26" s="190"/>
      <c r="AA26" s="191" t="str">
        <f t="shared" ref="AA26:AA30" si="19">IF(AND(Y26="Preventivo",Z26="Automático"),"50%",IF(AND(Y26="Preventivo",Z26="Manual"),"40%",IF(AND(Y26="Detectivo",Z26="Automático"),"40%",IF(AND(Y26="Detectivo",Z26="Manual"),"30%",IF(AND(Y26="Correctivo",Z26="Automático"),"35%",IF(AND(Y26="Correctivo",Z26="Manual"),"25%",""))))))</f>
        <v/>
      </c>
      <c r="AB26" s="190"/>
      <c r="AC26" s="190"/>
      <c r="AD26" s="190"/>
      <c r="AE26" s="192" t="str">
        <f>IFERROR(IF(AND(X25="Probabilidad",X26="Probabilidad"),(AG25-(+AG25*AA26)),IF(X26="Probabilidad",(P25-(+P25*AA26)),IF(X26="Impacto",AG25,""))),"")</f>
        <v/>
      </c>
      <c r="AF26" s="193" t="str">
        <f t="shared" si="2"/>
        <v/>
      </c>
      <c r="AG26" s="191" t="str">
        <f t="shared" ref="AG26:AG30" si="20">+AE26</f>
        <v/>
      </c>
      <c r="AH26" s="193" t="str">
        <f t="shared" si="4"/>
        <v/>
      </c>
      <c r="AI26" s="191" t="str">
        <f t="shared" ref="AI26" si="21">IFERROR(IF(AND(X25="Impacto",X26="Impacto"),(AI25-(+AI25*AA26)),IF(X26="Impacto",($T$13-(+$T$13*AA26)),IF(X26="Probabilidad",AI25,""))),"")</f>
        <v/>
      </c>
      <c r="AJ26" s="194" t="str">
        <f t="shared" ref="AJ26:AJ27" si="22">IFERROR(IF(OR(AND(AF26="Muy Baja",AH26="Leve"),AND(AF26="Muy Baja",AH26="Menor"),AND(AF26="Baja",AH26="Leve")),"Bajo",IF(OR(AND(AF26="Muy baja",AH26="Moderado"),AND(AF26="Baja",AH26="Menor"),AND(AF26="Baja",AH26="Moderado"),AND(AF26="Media",AH26="Leve"),AND(AF26="Media",AH26="Menor"),AND(AF26="Media",AH26="Moderado"),AND(AF26="Alta",AH26="Leve"),AND(AF26="Alta",AH26="Menor")),"Moderado",IF(OR(AND(AF26="Muy Baja",AH26="Mayor"),AND(AF26="Baja",AH26="Mayor"),AND(AF26="Media",AH26="Mayor"),AND(AF26="Alta",AH26="Moderado"),AND(AF26="Alta",AH26="Mayor"),AND(AF26="Muy Alta",AH26="Leve"),AND(AF26="Muy Alta",AH26="Menor"),AND(AF26="Muy Alta",AH26="Moderado"),AND(AF26="Muy Alta",AH26="Mayor")),"Alto",IF(OR(AND(AF26="Muy Baja",AH26="Catastrófico"),AND(AF26="Baja",AH26="Catastrófico"),AND(AF26="Media",AH26="Catastrófico"),AND(AF26="Alta",AH26="Catastrófico"),AND(AF26="Muy Alta",AH26="Catastrófico")),"Extremo","")))),"")</f>
        <v/>
      </c>
      <c r="AK26" s="195"/>
      <c r="AL26" s="186"/>
      <c r="AM26" s="196"/>
      <c r="AN26" s="196"/>
      <c r="AO26" s="197"/>
      <c r="AP26" s="329"/>
      <c r="AQ26" s="329"/>
      <c r="AR26" s="329"/>
    </row>
    <row r="27" spans="1:44" x14ac:dyDescent="0.25">
      <c r="A27" s="340"/>
      <c r="B27" s="333"/>
      <c r="C27" s="333"/>
      <c r="D27" s="333"/>
      <c r="E27" s="334"/>
      <c r="F27" s="333"/>
      <c r="G27" s="322"/>
      <c r="H27" s="322"/>
      <c r="I27" s="322"/>
      <c r="J27" s="322"/>
      <c r="K27" s="322"/>
      <c r="L27" s="322"/>
      <c r="M27" s="322"/>
      <c r="N27" s="329"/>
      <c r="O27" s="326"/>
      <c r="P27" s="325"/>
      <c r="Q27" s="315"/>
      <c r="R27" s="325">
        <f>IF(NOT(ISERROR(MATCH(Q27,_xlfn.ANCHORARRAY(E38),0))),P40&amp;"Por favor no seleccionar los criterios de impacto",Q27)</f>
        <v>0</v>
      </c>
      <c r="S27" s="326"/>
      <c r="T27" s="325"/>
      <c r="U27" s="324"/>
      <c r="V27" s="214">
        <v>3</v>
      </c>
      <c r="W27" s="187"/>
      <c r="X27" s="189" t="str">
        <f>IF(OR(Y27="Preventivo",Y27="Detectivo"),"Probabilidad",IF(Y27="Correctivo","Impacto",""))</f>
        <v/>
      </c>
      <c r="Y27" s="190"/>
      <c r="Z27" s="190"/>
      <c r="AA27" s="191" t="str">
        <f t="shared" si="19"/>
        <v/>
      </c>
      <c r="AB27" s="190"/>
      <c r="AC27" s="190"/>
      <c r="AD27" s="190"/>
      <c r="AE27" s="192" t="str">
        <f>IFERROR(IF(AND(X26="Probabilidad",X27="Probabilidad"),(AG26-(+AG26*AA27)),IF(AND(X26="Impacto",X27="Probabilidad"),(AG25-(+AG25*AA27)),IF(X27="Impacto",AG26,""))),"")</f>
        <v/>
      </c>
      <c r="AF27" s="193" t="str">
        <f t="shared" si="2"/>
        <v/>
      </c>
      <c r="AG27" s="191" t="str">
        <f t="shared" si="20"/>
        <v/>
      </c>
      <c r="AH27" s="193" t="str">
        <f t="shared" si="4"/>
        <v/>
      </c>
      <c r="AI27" s="191" t="str">
        <f t="shared" ref="AI27" si="23">IFERROR(IF(AND(X26="Impacto",X27="Impacto"),(AI26-(+AI26*AA27)),IF(AND(X26="Probabilidad",X27="Impacto"),(AI25-(+AI25*AA27)),IF(X27="Probabilidad",AI26,""))),"")</f>
        <v/>
      </c>
      <c r="AJ27" s="194" t="str">
        <f t="shared" si="22"/>
        <v/>
      </c>
      <c r="AK27" s="195"/>
      <c r="AL27" s="186"/>
      <c r="AM27" s="196"/>
      <c r="AN27" s="196"/>
      <c r="AO27" s="197"/>
      <c r="AP27" s="329"/>
      <c r="AQ27" s="329"/>
      <c r="AR27" s="329"/>
    </row>
    <row r="28" spans="1:44" x14ac:dyDescent="0.25">
      <c r="A28" s="340"/>
      <c r="B28" s="333"/>
      <c r="C28" s="333"/>
      <c r="D28" s="333"/>
      <c r="E28" s="334"/>
      <c r="F28" s="333"/>
      <c r="G28" s="322"/>
      <c r="H28" s="322"/>
      <c r="I28" s="322"/>
      <c r="J28" s="322"/>
      <c r="K28" s="322"/>
      <c r="L28" s="322"/>
      <c r="M28" s="322"/>
      <c r="N28" s="329"/>
      <c r="O28" s="326"/>
      <c r="P28" s="325"/>
      <c r="Q28" s="315"/>
      <c r="R28" s="325">
        <f>IF(NOT(ISERROR(MATCH(Q28,_xlfn.ANCHORARRAY(E39),0))),P41&amp;"Por favor no seleccionar los criterios de impacto",Q28)</f>
        <v>0</v>
      </c>
      <c r="S28" s="326"/>
      <c r="T28" s="325"/>
      <c r="U28" s="324"/>
      <c r="V28" s="214">
        <v>4</v>
      </c>
      <c r="W28" s="187"/>
      <c r="X28" s="189" t="str">
        <f t="shared" ref="X28:X30" si="24">IF(OR(Y28="Preventivo",Y28="Detectivo"),"Probabilidad",IF(Y28="Correctivo","Impacto",""))</f>
        <v/>
      </c>
      <c r="Y28" s="190"/>
      <c r="Z28" s="190"/>
      <c r="AA28" s="191" t="str">
        <f t="shared" si="19"/>
        <v/>
      </c>
      <c r="AB28" s="190"/>
      <c r="AC28" s="190"/>
      <c r="AD28" s="190"/>
      <c r="AE28" s="192" t="str">
        <f t="shared" ref="AE28:AE30" si="25">IFERROR(IF(AND(X27="Probabilidad",X28="Probabilidad"),(AG27-(+AG27*AA28)),IF(AND(X27="Impacto",X28="Probabilidad"),(AG26-(+AG26*AA28)),IF(X28="Impacto",AG27,""))),"")</f>
        <v/>
      </c>
      <c r="AF28" s="193" t="str">
        <f t="shared" si="2"/>
        <v/>
      </c>
      <c r="AG28" s="191" t="str">
        <f t="shared" si="20"/>
        <v/>
      </c>
      <c r="AH28" s="193" t="str">
        <f t="shared" si="4"/>
        <v/>
      </c>
      <c r="AI28" s="191" t="str">
        <f t="shared" si="14"/>
        <v/>
      </c>
      <c r="AJ28" s="194" t="str">
        <f>IFERROR(IF(OR(AND(AF28="Muy Baja",AH28="Leve"),AND(AF28="Muy Baja",AH28="Menor"),AND(AF28="Baja",AH28="Leve")),"Bajo",IF(OR(AND(AF28="Muy baja",AH28="Moderado"),AND(AF28="Baja",AH28="Menor"),AND(AF28="Baja",AH28="Moderado"),AND(AF28="Media",AH28="Leve"),AND(AF28="Media",AH28="Menor"),AND(AF28="Media",AH28="Moderado"),AND(AF28="Alta",AH28="Leve"),AND(AF28="Alta",AH28="Menor")),"Moderado",IF(OR(AND(AF28="Muy Baja",AH28="Mayor"),AND(AF28="Baja",AH28="Mayor"),AND(AF28="Media",AH28="Mayor"),AND(AF28="Alta",AH28="Moderado"),AND(AF28="Alta",AH28="Mayor"),AND(AF28="Muy Alta",AH28="Leve"),AND(AF28="Muy Alta",AH28="Menor"),AND(AF28="Muy Alta",AH28="Moderado"),AND(AF28="Muy Alta",AH28="Mayor")),"Alto",IF(OR(AND(AF28="Muy Baja",AH28="Catastrófico"),AND(AF28="Baja",AH28="Catastrófico"),AND(AF28="Media",AH28="Catastrófico"),AND(AF28="Alta",AH28="Catastrófico"),AND(AF28="Muy Alta",AH28="Catastrófico")),"Extremo","")))),"")</f>
        <v/>
      </c>
      <c r="AK28" s="195"/>
      <c r="AL28" s="186"/>
      <c r="AM28" s="196"/>
      <c r="AN28" s="196"/>
      <c r="AO28" s="197"/>
      <c r="AP28" s="329"/>
      <c r="AQ28" s="329"/>
      <c r="AR28" s="329"/>
    </row>
    <row r="29" spans="1:44" x14ac:dyDescent="0.25">
      <c r="A29" s="340"/>
      <c r="B29" s="333"/>
      <c r="C29" s="333"/>
      <c r="D29" s="333"/>
      <c r="E29" s="334"/>
      <c r="F29" s="333"/>
      <c r="G29" s="322"/>
      <c r="H29" s="322"/>
      <c r="I29" s="322"/>
      <c r="J29" s="322"/>
      <c r="K29" s="322"/>
      <c r="L29" s="322"/>
      <c r="M29" s="322"/>
      <c r="N29" s="329"/>
      <c r="O29" s="326"/>
      <c r="P29" s="325"/>
      <c r="Q29" s="315"/>
      <c r="R29" s="325">
        <f>IF(NOT(ISERROR(MATCH(Q29,_xlfn.ANCHORARRAY(E40),0))),P42&amp;"Por favor no seleccionar los criterios de impacto",Q29)</f>
        <v>0</v>
      </c>
      <c r="S29" s="326"/>
      <c r="T29" s="325"/>
      <c r="U29" s="324"/>
      <c r="V29" s="214">
        <v>5</v>
      </c>
      <c r="W29" s="187"/>
      <c r="X29" s="189" t="str">
        <f t="shared" si="24"/>
        <v/>
      </c>
      <c r="Y29" s="190"/>
      <c r="Z29" s="190"/>
      <c r="AA29" s="191" t="str">
        <f t="shared" si="19"/>
        <v/>
      </c>
      <c r="AB29" s="190"/>
      <c r="AC29" s="190"/>
      <c r="AD29" s="190"/>
      <c r="AE29" s="192" t="str">
        <f t="shared" si="25"/>
        <v/>
      </c>
      <c r="AF29" s="193" t="str">
        <f t="shared" si="2"/>
        <v/>
      </c>
      <c r="AG29" s="191" t="str">
        <f t="shared" si="20"/>
        <v/>
      </c>
      <c r="AH29" s="193" t="str">
        <f t="shared" si="4"/>
        <v/>
      </c>
      <c r="AI29" s="191" t="str">
        <f t="shared" si="14"/>
        <v/>
      </c>
      <c r="AJ29" s="194" t="str">
        <f t="shared" ref="AJ29:AJ30" si="26">IFERROR(IF(OR(AND(AF29="Muy Baja",AH29="Leve"),AND(AF29="Muy Baja",AH29="Menor"),AND(AF29="Baja",AH29="Leve")),"Bajo",IF(OR(AND(AF29="Muy baja",AH29="Moderado"),AND(AF29="Baja",AH29="Menor"),AND(AF29="Baja",AH29="Moderado"),AND(AF29="Media",AH29="Leve"),AND(AF29="Media",AH29="Menor"),AND(AF29="Media",AH29="Moderado"),AND(AF29="Alta",AH29="Leve"),AND(AF29="Alta",AH29="Menor")),"Moderado",IF(OR(AND(AF29="Muy Baja",AH29="Mayor"),AND(AF29="Baja",AH29="Mayor"),AND(AF29="Media",AH29="Mayor"),AND(AF29="Alta",AH29="Moderado"),AND(AF29="Alta",AH29="Mayor"),AND(AF29="Muy Alta",AH29="Leve"),AND(AF29="Muy Alta",AH29="Menor"),AND(AF29="Muy Alta",AH29="Moderado"),AND(AF29="Muy Alta",AH29="Mayor")),"Alto",IF(OR(AND(AF29="Muy Baja",AH29="Catastrófico"),AND(AF29="Baja",AH29="Catastrófico"),AND(AF29="Media",AH29="Catastrófico"),AND(AF29="Alta",AH29="Catastrófico"),AND(AF29="Muy Alta",AH29="Catastrófico")),"Extremo","")))),"")</f>
        <v/>
      </c>
      <c r="AK29" s="195"/>
      <c r="AL29" s="186"/>
      <c r="AM29" s="196"/>
      <c r="AN29" s="196"/>
      <c r="AO29" s="197"/>
      <c r="AP29" s="329"/>
      <c r="AQ29" s="329"/>
      <c r="AR29" s="329"/>
    </row>
    <row r="30" spans="1:44" x14ac:dyDescent="0.25">
      <c r="A30" s="340"/>
      <c r="B30" s="333"/>
      <c r="C30" s="333"/>
      <c r="D30" s="333"/>
      <c r="E30" s="334"/>
      <c r="F30" s="333"/>
      <c r="G30" s="323"/>
      <c r="H30" s="323"/>
      <c r="I30" s="323"/>
      <c r="J30" s="323"/>
      <c r="K30" s="323"/>
      <c r="L30" s="323"/>
      <c r="M30" s="323"/>
      <c r="N30" s="329"/>
      <c r="O30" s="326"/>
      <c r="P30" s="325"/>
      <c r="Q30" s="315"/>
      <c r="R30" s="325">
        <f>IF(NOT(ISERROR(MATCH(Q30,_xlfn.ANCHORARRAY(E41),0))),P43&amp;"Por favor no seleccionar los criterios de impacto",Q30)</f>
        <v>0</v>
      </c>
      <c r="S30" s="326"/>
      <c r="T30" s="325"/>
      <c r="U30" s="324"/>
      <c r="V30" s="214">
        <v>6</v>
      </c>
      <c r="W30" s="187"/>
      <c r="X30" s="189" t="str">
        <f t="shared" si="24"/>
        <v/>
      </c>
      <c r="Y30" s="190"/>
      <c r="Z30" s="190"/>
      <c r="AA30" s="191" t="str">
        <f t="shared" si="19"/>
        <v/>
      </c>
      <c r="AB30" s="190"/>
      <c r="AC30" s="190"/>
      <c r="AD30" s="190"/>
      <c r="AE30" s="192" t="str">
        <f t="shared" si="25"/>
        <v/>
      </c>
      <c r="AF30" s="193" t="str">
        <f t="shared" si="2"/>
        <v/>
      </c>
      <c r="AG30" s="191" t="str">
        <f t="shared" si="20"/>
        <v/>
      </c>
      <c r="AH30" s="193" t="str">
        <f t="shared" si="4"/>
        <v/>
      </c>
      <c r="AI30" s="191" t="str">
        <f t="shared" si="14"/>
        <v/>
      </c>
      <c r="AJ30" s="194" t="str">
        <f t="shared" si="26"/>
        <v/>
      </c>
      <c r="AK30" s="195"/>
      <c r="AL30" s="186"/>
      <c r="AM30" s="196"/>
      <c r="AN30" s="196"/>
      <c r="AO30" s="197"/>
      <c r="AP30" s="329"/>
      <c r="AQ30" s="329"/>
      <c r="AR30" s="329"/>
    </row>
    <row r="31" spans="1:44" x14ac:dyDescent="0.25">
      <c r="A31" s="340">
        <v>4</v>
      </c>
      <c r="B31" s="333"/>
      <c r="C31" s="333"/>
      <c r="D31" s="333"/>
      <c r="E31" s="346"/>
      <c r="F31" s="333"/>
      <c r="G31" s="321"/>
      <c r="H31" s="321"/>
      <c r="I31" s="321"/>
      <c r="J31" s="321"/>
      <c r="K31" s="321"/>
      <c r="L31" s="321"/>
      <c r="M31" s="321"/>
      <c r="N31" s="329"/>
      <c r="O31" s="326" t="str">
        <f>IF(N31&lt;=0,"",IF(N31&lt;=2,"Muy Baja",IF(N31&lt;=24,"Baja",IF(N31&lt;=500,"Media",IF(N31&lt;=5000,"Alta","Muy Alta")))))</f>
        <v/>
      </c>
      <c r="P31" s="325" t="str">
        <f>IF(O31="","",IF(O31="Muy Baja",0.2,IF(O31="Baja",0.4,IF(O31="Media",0.6,IF(O31="Alta",0.8,IF(O31="Muy Alta",1,))))))</f>
        <v/>
      </c>
      <c r="Q31" s="315"/>
      <c r="R31" s="325">
        <f>IF(NOT(ISERROR(MATCH(Q31,'Tabla Impacto'!$B$222:$B$224,0))),'Tabla Impacto'!$F$224&amp;"Por favor no seleccionar los criterios de impacto(Afectación Económica o presupuestal y Pérdida Reputacional)",Q31)</f>
        <v>0</v>
      </c>
      <c r="S31" s="326" t="str">
        <f>IF(OR(R31='Tabla Impacto'!$C$12,R31='Tabla Impacto'!$D$12),"Leve",IF(OR(R31='Tabla Impacto'!$C$13,R31='Tabla Impacto'!$D$13),"Menor",IF(OR(R31='Tabla Impacto'!$C$14,R31='Tabla Impacto'!$D$14),"Moderado",IF(OR(R31='Tabla Impacto'!$C$15,R31='Tabla Impacto'!$D$15),"Mayor",IF(OR(R31='Tabla Impacto'!$C$16,R31='Tabla Impacto'!$D$16),"Catastrófico","")))))</f>
        <v/>
      </c>
      <c r="T31" s="325" t="str">
        <f>IF(S31="","",IF(S31="Leve",0.2,IF(S31="Menor",0.4,IF(S31="Moderado",0.6,IF(S31="Mayor",0.8,IF(S31="Catastrófico",1,))))))</f>
        <v/>
      </c>
      <c r="U31" s="324" t="str">
        <f>IF(OR(AND(O31="Muy Baja",S31="Leve"),AND(O31="Muy Baja",S31="Menor"),AND(O31="Baja",S31="Leve")),"Bajo",IF(OR(AND(O31="Muy baja",S31="Moderado"),AND(O31="Baja",S31="Menor"),AND(O31="Baja",S31="Moderado"),AND(O31="Media",S31="Leve"),AND(O31="Media",S31="Menor"),AND(O31="Media",S31="Moderado"),AND(O31="Alta",S31="Leve"),AND(O31="Alta",S31="Menor")),"Moderado",IF(OR(AND(O31="Muy Baja",S31="Mayor"),AND(O31="Baja",S31="Mayor"),AND(O31="Media",S31="Mayor"),AND(O31="Alta",S31="Moderado"),AND(O31="Alta",S31="Mayor"),AND(O31="Muy Alta",S31="Leve"),AND(O31="Muy Alta",S31="Menor"),AND(O31="Muy Alta",S31="Moderado"),AND(O31="Muy Alta",S31="Mayor")),"Alto",IF(OR(AND(O31="Muy Baja",S31="Catastrófico"),AND(O31="Baja",S31="Catastrófico"),AND(O31="Media",S31="Catastrófico"),AND(O31="Alta",S31="Catastrófico"),AND(O31="Muy Alta",S31="Catastrófico")),"Extremo",""))))</f>
        <v/>
      </c>
      <c r="V31" s="214">
        <v>1</v>
      </c>
      <c r="W31" s="187"/>
      <c r="X31" s="189" t="str">
        <f>IF(OR(Y31="Preventivo",Y31="Detectivo"),"Probabilidad",IF(Y31="Correctivo","Impacto",""))</f>
        <v/>
      </c>
      <c r="Y31" s="190"/>
      <c r="Z31" s="190"/>
      <c r="AA31" s="191" t="str">
        <f>IF(AND(Y31="Preventivo",Z31="Automático"),"50%",IF(AND(Y31="Preventivo",Z31="Manual"),"40%",IF(AND(Y31="Detectivo",Z31="Automático"),"40%",IF(AND(Y31="Detectivo",Z31="Manual"),"30%",IF(AND(Y31="Correctivo",Z31="Automático"),"35%",IF(AND(Y31="Correctivo",Z31="Manual"),"25%",""))))))</f>
        <v/>
      </c>
      <c r="AB31" s="190"/>
      <c r="AC31" s="190"/>
      <c r="AD31" s="190"/>
      <c r="AE31" s="192" t="str">
        <f>IFERROR(IF(X31="Probabilidad",(P31-(+P31*AA31)),IF(X31="Impacto",P31,"")),"")</f>
        <v/>
      </c>
      <c r="AF31" s="193" t="str">
        <f>IFERROR(IF(AE31="","",IF(AE31&lt;=0.2,"Muy Baja",IF(AE31&lt;=0.4,"Baja",IF(AE31&lt;=0.6,"Media",IF(AE31&lt;=0.8,"Alta","Muy Alta"))))),"")</f>
        <v/>
      </c>
      <c r="AG31" s="191" t="str">
        <f>+AE31</f>
        <v/>
      </c>
      <c r="AH31" s="193" t="str">
        <f>IFERROR(IF(AI31="","",IF(AI31&lt;=0.2,"Leve",IF(AI31&lt;=0.4,"Menor",IF(AI31&lt;=0.6,"Moderado",IF(AI31&lt;=0.8,"Mayor","Catastrófico"))))),"")</f>
        <v/>
      </c>
      <c r="AI31" s="191" t="str">
        <f t="shared" ref="AI31" si="27">IFERROR(IF(X31="Impacto",(T31-(+T31*AA31)),IF(X31="Probabilidad",T31,"")),"")</f>
        <v/>
      </c>
      <c r="AJ31" s="194" t="str">
        <f>IFERROR(IF(OR(AND(AF31="Muy Baja",AH31="Leve"),AND(AF31="Muy Baja",AH31="Menor"),AND(AF31="Baja",AH31="Leve")),"Bajo",IF(OR(AND(AF31="Muy baja",AH31="Moderado"),AND(AF31="Baja",AH31="Menor"),AND(AF31="Baja",AH31="Moderado"),AND(AF31="Media",AH31="Leve"),AND(AF31="Media",AH31="Menor"),AND(AF31="Media",AH31="Moderado"),AND(AF31="Alta",AH31="Leve"),AND(AF31="Alta",AH31="Menor")),"Moderado",IF(OR(AND(AF31="Muy Baja",AH31="Mayor"),AND(AF31="Baja",AH31="Mayor"),AND(AF31="Media",AH31="Mayor"),AND(AF31="Alta",AH31="Moderado"),AND(AF31="Alta",AH31="Mayor"),AND(AF31="Muy Alta",AH31="Leve"),AND(AF31="Muy Alta",AH31="Menor"),AND(AF31="Muy Alta",AH31="Moderado"),AND(AF31="Muy Alta",AH31="Mayor")),"Alto",IF(OR(AND(AF31="Muy Baja",AH31="Catastrófico"),AND(AF31="Baja",AH31="Catastrófico"),AND(AF31="Media",AH31="Catastrófico"),AND(AF31="Alta",AH31="Catastrófico"),AND(AF31="Muy Alta",AH31="Catastrófico")),"Extremo","")))),"")</f>
        <v/>
      </c>
      <c r="AK31" s="195"/>
      <c r="AL31" s="186"/>
      <c r="AM31" s="196"/>
      <c r="AN31" s="196"/>
      <c r="AO31" s="197"/>
      <c r="AP31" s="329"/>
      <c r="AQ31" s="329"/>
      <c r="AR31" s="329"/>
    </row>
    <row r="32" spans="1:44" x14ac:dyDescent="0.25">
      <c r="A32" s="340"/>
      <c r="B32" s="333"/>
      <c r="C32" s="333"/>
      <c r="D32" s="333"/>
      <c r="E32" s="347"/>
      <c r="F32" s="333"/>
      <c r="G32" s="322"/>
      <c r="H32" s="322"/>
      <c r="I32" s="322"/>
      <c r="J32" s="322"/>
      <c r="K32" s="322"/>
      <c r="L32" s="322"/>
      <c r="M32" s="322"/>
      <c r="N32" s="329"/>
      <c r="O32" s="326"/>
      <c r="P32" s="325"/>
      <c r="Q32" s="315"/>
      <c r="R32" s="325">
        <f>IF(NOT(ISERROR(MATCH(Q32,_xlfn.ANCHORARRAY(E43),0))),P45&amp;"Por favor no seleccionar los criterios de impacto",Q32)</f>
        <v>0</v>
      </c>
      <c r="S32" s="326"/>
      <c r="T32" s="325"/>
      <c r="U32" s="324"/>
      <c r="V32" s="214">
        <v>2</v>
      </c>
      <c r="W32" s="187"/>
      <c r="X32" s="189" t="str">
        <f>IF(OR(Y32="Preventivo",Y32="Detectivo"),"Probabilidad",IF(Y32="Correctivo","Impacto",""))</f>
        <v/>
      </c>
      <c r="Y32" s="190"/>
      <c r="Z32" s="190"/>
      <c r="AA32" s="191" t="str">
        <f t="shared" ref="AA32:AA36" si="28">IF(AND(Y32="Preventivo",Z32="Automático"),"50%",IF(AND(Y32="Preventivo",Z32="Manual"),"40%",IF(AND(Y32="Detectivo",Z32="Automático"),"40%",IF(AND(Y32="Detectivo",Z32="Manual"),"30%",IF(AND(Y32="Correctivo",Z32="Automático"),"35%",IF(AND(Y32="Correctivo",Z32="Manual"),"25%",""))))))</f>
        <v/>
      </c>
      <c r="AB32" s="190"/>
      <c r="AC32" s="190"/>
      <c r="AD32" s="190"/>
      <c r="AE32" s="192" t="str">
        <f>IFERROR(IF(AND(X31="Probabilidad",X32="Probabilidad"),(AG31-(+AG31*AA32)),IF(X32="Probabilidad",(P31-(+P31*AA32)),IF(X32="Impacto",AG31,""))),"")</f>
        <v/>
      </c>
      <c r="AF32" s="193" t="str">
        <f t="shared" si="2"/>
        <v/>
      </c>
      <c r="AG32" s="191" t="str">
        <f t="shared" ref="AG32:AG36" si="29">+AE32</f>
        <v/>
      </c>
      <c r="AH32" s="193" t="str">
        <f t="shared" si="4"/>
        <v/>
      </c>
      <c r="AI32" s="191" t="str">
        <f t="shared" ref="AI32" si="30">IFERROR(IF(AND(X31="Impacto",X32="Impacto"),(AI31-(+AI31*AA32)),IF(X32="Impacto",($T$13-(+$T$13*AA32)),IF(X32="Probabilidad",AI31,""))),"")</f>
        <v/>
      </c>
      <c r="AJ32" s="194" t="str">
        <f t="shared" ref="AJ32:AJ33" si="31">IFERROR(IF(OR(AND(AF32="Muy Baja",AH32="Leve"),AND(AF32="Muy Baja",AH32="Menor"),AND(AF32="Baja",AH32="Leve")),"Bajo",IF(OR(AND(AF32="Muy baja",AH32="Moderado"),AND(AF32="Baja",AH32="Menor"),AND(AF32="Baja",AH32="Moderado"),AND(AF32="Media",AH32="Leve"),AND(AF32="Media",AH32="Menor"),AND(AF32="Media",AH32="Moderado"),AND(AF32="Alta",AH32="Leve"),AND(AF32="Alta",AH32="Menor")),"Moderado",IF(OR(AND(AF32="Muy Baja",AH32="Mayor"),AND(AF32="Baja",AH32="Mayor"),AND(AF32="Media",AH32="Mayor"),AND(AF32="Alta",AH32="Moderado"),AND(AF32="Alta",AH32="Mayor"),AND(AF32="Muy Alta",AH32="Leve"),AND(AF32="Muy Alta",AH32="Menor"),AND(AF32="Muy Alta",AH32="Moderado"),AND(AF32="Muy Alta",AH32="Mayor")),"Alto",IF(OR(AND(AF32="Muy Baja",AH32="Catastrófico"),AND(AF32="Baja",AH32="Catastrófico"),AND(AF32="Media",AH32="Catastrófico"),AND(AF32="Alta",AH32="Catastrófico"),AND(AF32="Muy Alta",AH32="Catastrófico")),"Extremo","")))),"")</f>
        <v/>
      </c>
      <c r="AK32" s="195"/>
      <c r="AL32" s="186"/>
      <c r="AM32" s="196"/>
      <c r="AN32" s="196"/>
      <c r="AO32" s="197"/>
      <c r="AP32" s="329"/>
      <c r="AQ32" s="329"/>
      <c r="AR32" s="329"/>
    </row>
    <row r="33" spans="1:44" x14ac:dyDescent="0.25">
      <c r="A33" s="340"/>
      <c r="B33" s="333"/>
      <c r="C33" s="333"/>
      <c r="D33" s="333"/>
      <c r="E33" s="347"/>
      <c r="F33" s="333"/>
      <c r="G33" s="322"/>
      <c r="H33" s="322"/>
      <c r="I33" s="322"/>
      <c r="J33" s="322"/>
      <c r="K33" s="322"/>
      <c r="L33" s="322"/>
      <c r="M33" s="322"/>
      <c r="N33" s="329"/>
      <c r="O33" s="326"/>
      <c r="P33" s="325"/>
      <c r="Q33" s="315"/>
      <c r="R33" s="325">
        <f>IF(NOT(ISERROR(MATCH(Q33,_xlfn.ANCHORARRAY(E44),0))),P46&amp;"Por favor no seleccionar los criterios de impacto",Q33)</f>
        <v>0</v>
      </c>
      <c r="S33" s="326"/>
      <c r="T33" s="325"/>
      <c r="U33" s="324"/>
      <c r="V33" s="214">
        <v>3</v>
      </c>
      <c r="W33" s="188"/>
      <c r="X33" s="189" t="str">
        <f>IF(OR(Y33="Preventivo",Y33="Detectivo"),"Probabilidad",IF(Y33="Correctivo","Impacto",""))</f>
        <v/>
      </c>
      <c r="Y33" s="190"/>
      <c r="Z33" s="190"/>
      <c r="AA33" s="191" t="str">
        <f t="shared" si="28"/>
        <v/>
      </c>
      <c r="AB33" s="190"/>
      <c r="AC33" s="190"/>
      <c r="AD33" s="190"/>
      <c r="AE33" s="192" t="str">
        <f>IFERROR(IF(AND(X32="Probabilidad",X33="Probabilidad"),(AG32-(+AG32*AA33)),IF(AND(X32="Impacto",X33="Probabilidad"),(AG31-(+AG31*AA33)),IF(X33="Impacto",AG32,""))),"")</f>
        <v/>
      </c>
      <c r="AF33" s="193" t="str">
        <f t="shared" si="2"/>
        <v/>
      </c>
      <c r="AG33" s="191" t="str">
        <f t="shared" si="29"/>
        <v/>
      </c>
      <c r="AH33" s="193" t="str">
        <f t="shared" si="4"/>
        <v/>
      </c>
      <c r="AI33" s="191" t="str">
        <f t="shared" ref="AI33" si="32">IFERROR(IF(AND(X32="Impacto",X33="Impacto"),(AI32-(+AI32*AA33)),IF(AND(X32="Probabilidad",X33="Impacto"),(AI31-(+AI31*AA33)),IF(X33="Probabilidad",AI32,""))),"")</f>
        <v/>
      </c>
      <c r="AJ33" s="194" t="str">
        <f t="shared" si="31"/>
        <v/>
      </c>
      <c r="AK33" s="195"/>
      <c r="AL33" s="186"/>
      <c r="AM33" s="196"/>
      <c r="AN33" s="196"/>
      <c r="AO33" s="197"/>
      <c r="AP33" s="329"/>
      <c r="AQ33" s="329"/>
      <c r="AR33" s="329"/>
    </row>
    <row r="34" spans="1:44" x14ac:dyDescent="0.25">
      <c r="A34" s="340"/>
      <c r="B34" s="333"/>
      <c r="C34" s="333"/>
      <c r="D34" s="333"/>
      <c r="E34" s="347"/>
      <c r="F34" s="333"/>
      <c r="G34" s="322"/>
      <c r="H34" s="322"/>
      <c r="I34" s="322"/>
      <c r="J34" s="322"/>
      <c r="K34" s="322"/>
      <c r="L34" s="322"/>
      <c r="M34" s="322"/>
      <c r="N34" s="329"/>
      <c r="O34" s="326"/>
      <c r="P34" s="325"/>
      <c r="Q34" s="315"/>
      <c r="R34" s="325">
        <f>IF(NOT(ISERROR(MATCH(Q34,_xlfn.ANCHORARRAY(E45),0))),P47&amp;"Por favor no seleccionar los criterios de impacto",Q34)</f>
        <v>0</v>
      </c>
      <c r="S34" s="326"/>
      <c r="T34" s="325"/>
      <c r="U34" s="324"/>
      <c r="V34" s="214">
        <v>4</v>
      </c>
      <c r="W34" s="187"/>
      <c r="X34" s="189" t="str">
        <f t="shared" ref="X34:X36" si="33">IF(OR(Y34="Preventivo",Y34="Detectivo"),"Probabilidad",IF(Y34="Correctivo","Impacto",""))</f>
        <v/>
      </c>
      <c r="Y34" s="190"/>
      <c r="Z34" s="190"/>
      <c r="AA34" s="191" t="str">
        <f t="shared" si="28"/>
        <v/>
      </c>
      <c r="AB34" s="190"/>
      <c r="AC34" s="190"/>
      <c r="AD34" s="190"/>
      <c r="AE34" s="192" t="str">
        <f t="shared" ref="AE34:AE36" si="34">IFERROR(IF(AND(X33="Probabilidad",X34="Probabilidad"),(AG33-(+AG33*AA34)),IF(AND(X33="Impacto",X34="Probabilidad"),(AG32-(+AG32*AA34)),IF(X34="Impacto",AG33,""))),"")</f>
        <v/>
      </c>
      <c r="AF34" s="193" t="str">
        <f t="shared" si="2"/>
        <v/>
      </c>
      <c r="AG34" s="191" t="str">
        <f t="shared" si="29"/>
        <v/>
      </c>
      <c r="AH34" s="193" t="str">
        <f t="shared" si="4"/>
        <v/>
      </c>
      <c r="AI34" s="191" t="str">
        <f t="shared" si="14"/>
        <v/>
      </c>
      <c r="AJ34" s="194" t="str">
        <f>IFERROR(IF(OR(AND(AF34="Muy Baja",AH34="Leve"),AND(AF34="Muy Baja",AH34="Menor"),AND(AF34="Baja",AH34="Leve")),"Bajo",IF(OR(AND(AF34="Muy baja",AH34="Moderado"),AND(AF34="Baja",AH34="Menor"),AND(AF34="Baja",AH34="Moderado"),AND(AF34="Media",AH34="Leve"),AND(AF34="Media",AH34="Menor"),AND(AF34="Media",AH34="Moderado"),AND(AF34="Alta",AH34="Leve"),AND(AF34="Alta",AH34="Menor")),"Moderado",IF(OR(AND(AF34="Muy Baja",AH34="Mayor"),AND(AF34="Baja",AH34="Mayor"),AND(AF34="Media",AH34="Mayor"),AND(AF34="Alta",AH34="Moderado"),AND(AF34="Alta",AH34="Mayor"),AND(AF34="Muy Alta",AH34="Leve"),AND(AF34="Muy Alta",AH34="Menor"),AND(AF34="Muy Alta",AH34="Moderado"),AND(AF34="Muy Alta",AH34="Mayor")),"Alto",IF(OR(AND(AF34="Muy Baja",AH34="Catastrófico"),AND(AF34="Baja",AH34="Catastrófico"),AND(AF34="Media",AH34="Catastrófico"),AND(AF34="Alta",AH34="Catastrófico"),AND(AF34="Muy Alta",AH34="Catastrófico")),"Extremo","")))),"")</f>
        <v/>
      </c>
      <c r="AK34" s="195"/>
      <c r="AL34" s="186"/>
      <c r="AM34" s="196"/>
      <c r="AN34" s="196"/>
      <c r="AO34" s="197"/>
      <c r="AP34" s="329"/>
      <c r="AQ34" s="329"/>
      <c r="AR34" s="329"/>
    </row>
    <row r="35" spans="1:44" x14ac:dyDescent="0.25">
      <c r="A35" s="340"/>
      <c r="B35" s="333"/>
      <c r="C35" s="333"/>
      <c r="D35" s="333"/>
      <c r="E35" s="347"/>
      <c r="F35" s="333"/>
      <c r="G35" s="322"/>
      <c r="H35" s="322"/>
      <c r="I35" s="322"/>
      <c r="J35" s="322"/>
      <c r="K35" s="322"/>
      <c r="L35" s="322"/>
      <c r="M35" s="322"/>
      <c r="N35" s="329"/>
      <c r="O35" s="326"/>
      <c r="P35" s="325"/>
      <c r="Q35" s="315"/>
      <c r="R35" s="325">
        <f>IF(NOT(ISERROR(MATCH(Q35,_xlfn.ANCHORARRAY(E46),0))),P48&amp;"Por favor no seleccionar los criterios de impacto",Q35)</f>
        <v>0</v>
      </c>
      <c r="S35" s="326"/>
      <c r="T35" s="325"/>
      <c r="U35" s="324"/>
      <c r="V35" s="214">
        <v>5</v>
      </c>
      <c r="W35" s="187"/>
      <c r="X35" s="189" t="str">
        <f t="shared" si="33"/>
        <v/>
      </c>
      <c r="Y35" s="190"/>
      <c r="Z35" s="190"/>
      <c r="AA35" s="191" t="str">
        <f t="shared" si="28"/>
        <v/>
      </c>
      <c r="AB35" s="190"/>
      <c r="AC35" s="190"/>
      <c r="AD35" s="190"/>
      <c r="AE35" s="192" t="str">
        <f t="shared" si="34"/>
        <v/>
      </c>
      <c r="AF35" s="193" t="str">
        <f>IFERROR(IF(AE35="","",IF(AE35&lt;=0.2,"Muy Baja",IF(AE35&lt;=0.4,"Baja",IF(AE35&lt;=0.6,"Media",IF(AE35&lt;=0.8,"Alta","Muy Alta"))))),"")</f>
        <v/>
      </c>
      <c r="AG35" s="191" t="str">
        <f t="shared" si="29"/>
        <v/>
      </c>
      <c r="AH35" s="193" t="str">
        <f t="shared" si="4"/>
        <v/>
      </c>
      <c r="AI35" s="191" t="str">
        <f t="shared" si="14"/>
        <v/>
      </c>
      <c r="AJ35" s="194" t="str">
        <f t="shared" ref="AJ35:AJ36" si="35">IFERROR(IF(OR(AND(AF35="Muy Baja",AH35="Leve"),AND(AF35="Muy Baja",AH35="Menor"),AND(AF35="Baja",AH35="Leve")),"Bajo",IF(OR(AND(AF35="Muy baja",AH35="Moderado"),AND(AF35="Baja",AH35="Menor"),AND(AF35="Baja",AH35="Moderado"),AND(AF35="Media",AH35="Leve"),AND(AF35="Media",AH35="Menor"),AND(AF35="Media",AH35="Moderado"),AND(AF35="Alta",AH35="Leve"),AND(AF35="Alta",AH35="Menor")),"Moderado",IF(OR(AND(AF35="Muy Baja",AH35="Mayor"),AND(AF35="Baja",AH35="Mayor"),AND(AF35="Media",AH35="Mayor"),AND(AF35="Alta",AH35="Moderado"),AND(AF35="Alta",AH35="Mayor"),AND(AF35="Muy Alta",AH35="Leve"),AND(AF35="Muy Alta",AH35="Menor"),AND(AF35="Muy Alta",AH35="Moderado"),AND(AF35="Muy Alta",AH35="Mayor")),"Alto",IF(OR(AND(AF35="Muy Baja",AH35="Catastrófico"),AND(AF35="Baja",AH35="Catastrófico"),AND(AF35="Media",AH35="Catastrófico"),AND(AF35="Alta",AH35="Catastrófico"),AND(AF35="Muy Alta",AH35="Catastrófico")),"Extremo","")))),"")</f>
        <v/>
      </c>
      <c r="AK35" s="195"/>
      <c r="AL35" s="186"/>
      <c r="AM35" s="196"/>
      <c r="AN35" s="196"/>
      <c r="AO35" s="197"/>
      <c r="AP35" s="329"/>
      <c r="AQ35" s="329"/>
      <c r="AR35" s="329"/>
    </row>
    <row r="36" spans="1:44" x14ac:dyDescent="0.25">
      <c r="A36" s="340"/>
      <c r="B36" s="333"/>
      <c r="C36" s="333"/>
      <c r="D36" s="333"/>
      <c r="E36" s="347"/>
      <c r="F36" s="333"/>
      <c r="G36" s="323"/>
      <c r="H36" s="323"/>
      <c r="I36" s="323"/>
      <c r="J36" s="323"/>
      <c r="K36" s="323"/>
      <c r="L36" s="323"/>
      <c r="M36" s="323"/>
      <c r="N36" s="329"/>
      <c r="O36" s="326"/>
      <c r="P36" s="325"/>
      <c r="Q36" s="315"/>
      <c r="R36" s="325">
        <f>IF(NOT(ISERROR(MATCH(Q36,_xlfn.ANCHORARRAY(E47),0))),P49&amp;"Por favor no seleccionar los criterios de impacto",Q36)</f>
        <v>0</v>
      </c>
      <c r="S36" s="326"/>
      <c r="T36" s="325"/>
      <c r="U36" s="324"/>
      <c r="V36" s="214">
        <v>6</v>
      </c>
      <c r="W36" s="187"/>
      <c r="X36" s="189" t="str">
        <f t="shared" si="33"/>
        <v/>
      </c>
      <c r="Y36" s="190"/>
      <c r="Z36" s="190"/>
      <c r="AA36" s="191" t="str">
        <f t="shared" si="28"/>
        <v/>
      </c>
      <c r="AB36" s="190"/>
      <c r="AC36" s="190"/>
      <c r="AD36" s="190"/>
      <c r="AE36" s="192" t="str">
        <f t="shared" si="34"/>
        <v/>
      </c>
      <c r="AF36" s="193" t="str">
        <f t="shared" si="2"/>
        <v/>
      </c>
      <c r="AG36" s="191" t="str">
        <f t="shared" si="29"/>
        <v/>
      </c>
      <c r="AH36" s="193" t="str">
        <f t="shared" si="4"/>
        <v/>
      </c>
      <c r="AI36" s="191" t="str">
        <f t="shared" si="14"/>
        <v/>
      </c>
      <c r="AJ36" s="194" t="str">
        <f t="shared" si="35"/>
        <v/>
      </c>
      <c r="AK36" s="195"/>
      <c r="AL36" s="186"/>
      <c r="AM36" s="196"/>
      <c r="AN36" s="196"/>
      <c r="AO36" s="197"/>
      <c r="AP36" s="329"/>
      <c r="AQ36" s="329"/>
      <c r="AR36" s="329"/>
    </row>
    <row r="37" spans="1:44" x14ac:dyDescent="0.25">
      <c r="A37" s="340">
        <v>5</v>
      </c>
      <c r="B37" s="333"/>
      <c r="C37" s="333"/>
      <c r="D37" s="333"/>
      <c r="E37" s="333"/>
      <c r="F37" s="333"/>
      <c r="G37" s="321"/>
      <c r="H37" s="321"/>
      <c r="I37" s="321"/>
      <c r="J37" s="321"/>
      <c r="K37" s="321"/>
      <c r="L37" s="321"/>
      <c r="M37" s="321"/>
      <c r="N37" s="329"/>
      <c r="O37" s="326" t="str">
        <f>IF(N37&lt;=0,"",IF(N37&lt;=2,"Muy Baja",IF(N37&lt;=24,"Baja",IF(N37&lt;=500,"Media",IF(N37&lt;=5000,"Alta","Muy Alta")))))</f>
        <v/>
      </c>
      <c r="P37" s="325" t="str">
        <f>IF(O37="","",IF(O37="Muy Baja",0.2,IF(O37="Baja",0.4,IF(O37="Media",0.6,IF(O37="Alta",0.8,IF(O37="Muy Alta",1,))))))</f>
        <v/>
      </c>
      <c r="Q37" s="315"/>
      <c r="R37" s="325">
        <f>IF(NOT(ISERROR(MATCH(Q37,'Tabla Impacto'!$B$222:$B$224,0))),'Tabla Impacto'!$F$224&amp;"Por favor no seleccionar los criterios de impacto(Afectación Económica o presupuestal y Pérdida Reputacional)",Q37)</f>
        <v>0</v>
      </c>
      <c r="S37" s="326" t="str">
        <f>IF(OR(R37='Tabla Impacto'!$C$12,R37='Tabla Impacto'!$D$12),"Leve",IF(OR(R37='Tabla Impacto'!$C$13,R37='Tabla Impacto'!$D$13),"Menor",IF(OR(R37='Tabla Impacto'!$C$14,R37='Tabla Impacto'!$D$14),"Moderado",IF(OR(R37='Tabla Impacto'!$C$15,R37='Tabla Impacto'!$D$15),"Mayor",IF(OR(R37='Tabla Impacto'!$C$16,R37='Tabla Impacto'!$D$16),"Catastrófico","")))))</f>
        <v/>
      </c>
      <c r="T37" s="325" t="str">
        <f>IF(S37="","",IF(S37="Leve",0.2,IF(S37="Menor",0.4,IF(S37="Moderado",0.6,IF(S37="Mayor",0.8,IF(S37="Catastrófico",1,))))))</f>
        <v/>
      </c>
      <c r="U37" s="324" t="str">
        <f>IF(OR(AND(O37="Muy Baja",S37="Leve"),AND(O37="Muy Baja",S37="Menor"),AND(O37="Baja",S37="Leve")),"Bajo",IF(OR(AND(O37="Muy baja",S37="Moderado"),AND(O37="Baja",S37="Menor"),AND(O37="Baja",S37="Moderado"),AND(O37="Media",S37="Leve"),AND(O37="Media",S37="Menor"),AND(O37="Media",S37="Moderado"),AND(O37="Alta",S37="Leve"),AND(O37="Alta",S37="Menor")),"Moderado",IF(OR(AND(O37="Muy Baja",S37="Mayor"),AND(O37="Baja",S37="Mayor"),AND(O37="Media",S37="Mayor"),AND(O37="Alta",S37="Moderado"),AND(O37="Alta",S37="Mayor"),AND(O37="Muy Alta",S37="Leve"),AND(O37="Muy Alta",S37="Menor"),AND(O37="Muy Alta",S37="Moderado"),AND(O37="Muy Alta",S37="Mayor")),"Alto",IF(OR(AND(O37="Muy Baja",S37="Catastrófico"),AND(O37="Baja",S37="Catastrófico"),AND(O37="Media",S37="Catastrófico"),AND(O37="Alta",S37="Catastrófico"),AND(O37="Muy Alta",S37="Catastrófico")),"Extremo",""))))</f>
        <v/>
      </c>
      <c r="V37" s="214">
        <v>1</v>
      </c>
      <c r="W37" s="187"/>
      <c r="X37" s="189" t="str">
        <f>IF(OR(Y37="Preventivo",Y37="Detectivo"),"Probabilidad",IF(Y37="Correctivo","Impacto",""))</f>
        <v/>
      </c>
      <c r="Y37" s="190"/>
      <c r="Z37" s="190"/>
      <c r="AA37" s="191" t="str">
        <f>IF(AND(Y37="Preventivo",Z37="Automático"),"50%",IF(AND(Y37="Preventivo",Z37="Manual"),"40%",IF(AND(Y37="Detectivo",Z37="Automático"),"40%",IF(AND(Y37="Detectivo",Z37="Manual"),"30%",IF(AND(Y37="Correctivo",Z37="Automático"),"35%",IF(AND(Y37="Correctivo",Z37="Manual"),"25%",""))))))</f>
        <v/>
      </c>
      <c r="AB37" s="190"/>
      <c r="AC37" s="190"/>
      <c r="AD37" s="190"/>
      <c r="AE37" s="192" t="str">
        <f>IFERROR(IF(X37="Probabilidad",(P37-(+P37*AA37)),IF(X37="Impacto",P37,"")),"")</f>
        <v/>
      </c>
      <c r="AF37" s="193" t="str">
        <f>IFERROR(IF(AE37="","",IF(AE37&lt;=0.2,"Muy Baja",IF(AE37&lt;=0.4,"Baja",IF(AE37&lt;=0.6,"Media",IF(AE37&lt;=0.8,"Alta","Muy Alta"))))),"")</f>
        <v/>
      </c>
      <c r="AG37" s="191" t="str">
        <f>+AE37</f>
        <v/>
      </c>
      <c r="AH37" s="193" t="str">
        <f>IFERROR(IF(AI37="","",IF(AI37&lt;=0.2,"Leve",IF(AI37&lt;=0.4,"Menor",IF(AI37&lt;=0.6,"Moderado",IF(AI37&lt;=0.8,"Mayor","Catastrófico"))))),"")</f>
        <v/>
      </c>
      <c r="AI37" s="191" t="str">
        <f t="shared" ref="AI37" si="36">IFERROR(IF(X37="Impacto",(T37-(+T37*AA37)),IF(X37="Probabilidad",T37,"")),"")</f>
        <v/>
      </c>
      <c r="AJ37" s="194" t="str">
        <f>IFERROR(IF(OR(AND(AF37="Muy Baja",AH37="Leve"),AND(AF37="Muy Baja",AH37="Menor"),AND(AF37="Baja",AH37="Leve")),"Bajo",IF(OR(AND(AF37="Muy baja",AH37="Moderado"),AND(AF37="Baja",AH37="Menor"),AND(AF37="Baja",AH37="Moderado"),AND(AF37="Media",AH37="Leve"),AND(AF37="Media",AH37="Menor"),AND(AF37="Media",AH37="Moderado"),AND(AF37="Alta",AH37="Leve"),AND(AF37="Alta",AH37="Menor")),"Moderado",IF(OR(AND(AF37="Muy Baja",AH37="Mayor"),AND(AF37="Baja",AH37="Mayor"),AND(AF37="Media",AH37="Mayor"),AND(AF37="Alta",AH37="Moderado"),AND(AF37="Alta",AH37="Mayor"),AND(AF37="Muy Alta",AH37="Leve"),AND(AF37="Muy Alta",AH37="Menor"),AND(AF37="Muy Alta",AH37="Moderado"),AND(AF37="Muy Alta",AH37="Mayor")),"Alto",IF(OR(AND(AF37="Muy Baja",AH37="Catastrófico"),AND(AF37="Baja",AH37="Catastrófico"),AND(AF37="Media",AH37="Catastrófico"),AND(AF37="Alta",AH37="Catastrófico"),AND(AF37="Muy Alta",AH37="Catastrófico")),"Extremo","")))),"")</f>
        <v/>
      </c>
      <c r="AK37" s="195"/>
      <c r="AL37" s="186"/>
      <c r="AM37" s="196"/>
      <c r="AN37" s="196"/>
      <c r="AO37" s="197"/>
      <c r="AP37" s="329"/>
      <c r="AQ37" s="329"/>
      <c r="AR37" s="329"/>
    </row>
    <row r="38" spans="1:44" x14ac:dyDescent="0.25">
      <c r="A38" s="340"/>
      <c r="B38" s="333"/>
      <c r="C38" s="333"/>
      <c r="D38" s="333"/>
      <c r="E38" s="333"/>
      <c r="F38" s="333"/>
      <c r="G38" s="322"/>
      <c r="H38" s="322"/>
      <c r="I38" s="322"/>
      <c r="J38" s="322"/>
      <c r="K38" s="322"/>
      <c r="L38" s="322"/>
      <c r="M38" s="322"/>
      <c r="N38" s="329"/>
      <c r="O38" s="326"/>
      <c r="P38" s="325"/>
      <c r="Q38" s="315"/>
      <c r="R38" s="325">
        <f>IF(NOT(ISERROR(MATCH(Q38,_xlfn.ANCHORARRAY(E49),0))),P51&amp;"Por favor no seleccionar los criterios de impacto",Q38)</f>
        <v>0</v>
      </c>
      <c r="S38" s="326"/>
      <c r="T38" s="325"/>
      <c r="U38" s="324"/>
      <c r="V38" s="214">
        <v>2</v>
      </c>
      <c r="W38" s="187"/>
      <c r="X38" s="189" t="str">
        <f>IF(OR(Y38="Preventivo",Y38="Detectivo"),"Probabilidad",IF(Y38="Correctivo","Impacto",""))</f>
        <v/>
      </c>
      <c r="Y38" s="190"/>
      <c r="Z38" s="190"/>
      <c r="AA38" s="191" t="str">
        <f t="shared" ref="AA38:AA42" si="37">IF(AND(Y38="Preventivo",Z38="Automático"),"50%",IF(AND(Y38="Preventivo",Z38="Manual"),"40%",IF(AND(Y38="Detectivo",Z38="Automático"),"40%",IF(AND(Y38="Detectivo",Z38="Manual"),"30%",IF(AND(Y38="Correctivo",Z38="Automático"),"35%",IF(AND(Y38="Correctivo",Z38="Manual"),"25%",""))))))</f>
        <v/>
      </c>
      <c r="AB38" s="190"/>
      <c r="AC38" s="190"/>
      <c r="AD38" s="190"/>
      <c r="AE38" s="192" t="str">
        <f>IFERROR(IF(AND(X37="Probabilidad",X38="Probabilidad"),(AG37-(+AG37*AA38)),IF(X38="Probabilidad",(P37-(+P37*AA38)),IF(X38="Impacto",AG37,""))),"")</f>
        <v/>
      </c>
      <c r="AF38" s="193" t="str">
        <f t="shared" si="2"/>
        <v/>
      </c>
      <c r="AG38" s="191" t="str">
        <f t="shared" ref="AG38:AG42" si="38">+AE38</f>
        <v/>
      </c>
      <c r="AH38" s="193" t="str">
        <f t="shared" si="4"/>
        <v/>
      </c>
      <c r="AI38" s="191" t="str">
        <f t="shared" ref="AI38" si="39">IFERROR(IF(AND(X37="Impacto",X38="Impacto"),(AI37-(+AI37*AA38)),IF(X38="Impacto",($T$13-(+$T$13*AA38)),IF(X38="Probabilidad",AI37,""))),"")</f>
        <v/>
      </c>
      <c r="AJ38" s="194" t="str">
        <f t="shared" ref="AJ38:AJ39" si="40">IFERROR(IF(OR(AND(AF38="Muy Baja",AH38="Leve"),AND(AF38="Muy Baja",AH38="Menor"),AND(AF38="Baja",AH38="Leve")),"Bajo",IF(OR(AND(AF38="Muy baja",AH38="Moderado"),AND(AF38="Baja",AH38="Menor"),AND(AF38="Baja",AH38="Moderado"),AND(AF38="Media",AH38="Leve"),AND(AF38="Media",AH38="Menor"),AND(AF38="Media",AH38="Moderado"),AND(AF38="Alta",AH38="Leve"),AND(AF38="Alta",AH38="Menor")),"Moderado",IF(OR(AND(AF38="Muy Baja",AH38="Mayor"),AND(AF38="Baja",AH38="Mayor"),AND(AF38="Media",AH38="Mayor"),AND(AF38="Alta",AH38="Moderado"),AND(AF38="Alta",AH38="Mayor"),AND(AF38="Muy Alta",AH38="Leve"),AND(AF38="Muy Alta",AH38="Menor"),AND(AF38="Muy Alta",AH38="Moderado"),AND(AF38="Muy Alta",AH38="Mayor")),"Alto",IF(OR(AND(AF38="Muy Baja",AH38="Catastrófico"),AND(AF38="Baja",AH38="Catastrófico"),AND(AF38="Media",AH38="Catastrófico"),AND(AF38="Alta",AH38="Catastrófico"),AND(AF38="Muy Alta",AH38="Catastrófico")),"Extremo","")))),"")</f>
        <v/>
      </c>
      <c r="AK38" s="195"/>
      <c r="AL38" s="186"/>
      <c r="AM38" s="196"/>
      <c r="AN38" s="196"/>
      <c r="AO38" s="197"/>
      <c r="AP38" s="329"/>
      <c r="AQ38" s="329"/>
      <c r="AR38" s="329"/>
    </row>
    <row r="39" spans="1:44" x14ac:dyDescent="0.25">
      <c r="A39" s="340"/>
      <c r="B39" s="333"/>
      <c r="C39" s="333"/>
      <c r="D39" s="333"/>
      <c r="E39" s="333"/>
      <c r="F39" s="333"/>
      <c r="G39" s="322"/>
      <c r="H39" s="322"/>
      <c r="I39" s="322"/>
      <c r="J39" s="322"/>
      <c r="K39" s="322"/>
      <c r="L39" s="322"/>
      <c r="M39" s="322"/>
      <c r="N39" s="329"/>
      <c r="O39" s="326"/>
      <c r="P39" s="325"/>
      <c r="Q39" s="315"/>
      <c r="R39" s="325">
        <f>IF(NOT(ISERROR(MATCH(Q39,_xlfn.ANCHORARRAY(E50),0))),P52&amp;"Por favor no seleccionar los criterios de impacto",Q39)</f>
        <v>0</v>
      </c>
      <c r="S39" s="326"/>
      <c r="T39" s="325"/>
      <c r="U39" s="324"/>
      <c r="V39" s="214">
        <v>3</v>
      </c>
      <c r="W39" s="188"/>
      <c r="X39" s="189" t="str">
        <f>IF(OR(Y39="Preventivo",Y39="Detectivo"),"Probabilidad",IF(Y39="Correctivo","Impacto",""))</f>
        <v/>
      </c>
      <c r="Y39" s="190"/>
      <c r="Z39" s="190"/>
      <c r="AA39" s="191" t="str">
        <f t="shared" si="37"/>
        <v/>
      </c>
      <c r="AB39" s="190"/>
      <c r="AC39" s="190"/>
      <c r="AD39" s="190"/>
      <c r="AE39" s="192" t="str">
        <f>IFERROR(IF(AND(X38="Probabilidad",X39="Probabilidad"),(AG38-(+AG38*AA39)),IF(AND(X38="Impacto",X39="Probabilidad"),(AG37-(+AG37*AA39)),IF(X39="Impacto",AG38,""))),"")</f>
        <v/>
      </c>
      <c r="AF39" s="193" t="str">
        <f t="shared" si="2"/>
        <v/>
      </c>
      <c r="AG39" s="191" t="str">
        <f t="shared" si="38"/>
        <v/>
      </c>
      <c r="AH39" s="193" t="str">
        <f t="shared" si="4"/>
        <v/>
      </c>
      <c r="AI39" s="191" t="str">
        <f t="shared" ref="AI39" si="41">IFERROR(IF(AND(X38="Impacto",X39="Impacto"),(AI38-(+AI38*AA39)),IF(AND(X38="Probabilidad",X39="Impacto"),(AI37-(+AI37*AA39)),IF(X39="Probabilidad",AI38,""))),"")</f>
        <v/>
      </c>
      <c r="AJ39" s="194" t="str">
        <f t="shared" si="40"/>
        <v/>
      </c>
      <c r="AK39" s="195"/>
      <c r="AL39" s="186"/>
      <c r="AM39" s="196"/>
      <c r="AN39" s="196"/>
      <c r="AO39" s="197"/>
      <c r="AP39" s="329"/>
      <c r="AQ39" s="329"/>
      <c r="AR39" s="329"/>
    </row>
    <row r="40" spans="1:44" x14ac:dyDescent="0.25">
      <c r="A40" s="340"/>
      <c r="B40" s="333"/>
      <c r="C40" s="333"/>
      <c r="D40" s="333"/>
      <c r="E40" s="333"/>
      <c r="F40" s="333"/>
      <c r="G40" s="322"/>
      <c r="H40" s="322"/>
      <c r="I40" s="322"/>
      <c r="J40" s="322"/>
      <c r="K40" s="322"/>
      <c r="L40" s="322"/>
      <c r="M40" s="322"/>
      <c r="N40" s="329"/>
      <c r="O40" s="326"/>
      <c r="P40" s="325"/>
      <c r="Q40" s="315"/>
      <c r="R40" s="325">
        <f>IF(NOT(ISERROR(MATCH(Q40,_xlfn.ANCHORARRAY(E51),0))),P53&amp;"Por favor no seleccionar los criterios de impacto",Q40)</f>
        <v>0</v>
      </c>
      <c r="S40" s="326"/>
      <c r="T40" s="325"/>
      <c r="U40" s="324"/>
      <c r="V40" s="214">
        <v>4</v>
      </c>
      <c r="W40" s="187"/>
      <c r="X40" s="189" t="str">
        <f t="shared" ref="X40:X42" si="42">IF(OR(Y40="Preventivo",Y40="Detectivo"),"Probabilidad",IF(Y40="Correctivo","Impacto",""))</f>
        <v/>
      </c>
      <c r="Y40" s="190"/>
      <c r="Z40" s="190"/>
      <c r="AA40" s="191" t="str">
        <f t="shared" si="37"/>
        <v/>
      </c>
      <c r="AB40" s="190"/>
      <c r="AC40" s="190"/>
      <c r="AD40" s="190"/>
      <c r="AE40" s="192" t="str">
        <f t="shared" ref="AE40:AE42" si="43">IFERROR(IF(AND(X39="Probabilidad",X40="Probabilidad"),(AG39-(+AG39*AA40)),IF(AND(X39="Impacto",X40="Probabilidad"),(AG38-(+AG38*AA40)),IF(X40="Impacto",AG39,""))),"")</f>
        <v/>
      </c>
      <c r="AF40" s="193" t="str">
        <f t="shared" si="2"/>
        <v/>
      </c>
      <c r="AG40" s="191" t="str">
        <f t="shared" si="38"/>
        <v/>
      </c>
      <c r="AH40" s="193" t="str">
        <f t="shared" si="4"/>
        <v/>
      </c>
      <c r="AI40" s="191" t="str">
        <f t="shared" si="14"/>
        <v/>
      </c>
      <c r="AJ40" s="194" t="str">
        <f>IFERROR(IF(OR(AND(AF40="Muy Baja",AH40="Leve"),AND(AF40="Muy Baja",AH40="Menor"),AND(AF40="Baja",AH40="Leve")),"Bajo",IF(OR(AND(AF40="Muy baja",AH40="Moderado"),AND(AF40="Baja",AH40="Menor"),AND(AF40="Baja",AH40="Moderado"),AND(AF40="Media",AH40="Leve"),AND(AF40="Media",AH40="Menor"),AND(AF40="Media",AH40="Moderado"),AND(AF40="Alta",AH40="Leve"),AND(AF40="Alta",AH40="Menor")),"Moderado",IF(OR(AND(AF40="Muy Baja",AH40="Mayor"),AND(AF40="Baja",AH40="Mayor"),AND(AF40="Media",AH40="Mayor"),AND(AF40="Alta",AH40="Moderado"),AND(AF40="Alta",AH40="Mayor"),AND(AF40="Muy Alta",AH40="Leve"),AND(AF40="Muy Alta",AH40="Menor"),AND(AF40="Muy Alta",AH40="Moderado"),AND(AF40="Muy Alta",AH40="Mayor")),"Alto",IF(OR(AND(AF40="Muy Baja",AH40="Catastrófico"),AND(AF40="Baja",AH40="Catastrófico"),AND(AF40="Media",AH40="Catastrófico"),AND(AF40="Alta",AH40="Catastrófico"),AND(AF40="Muy Alta",AH40="Catastrófico")),"Extremo","")))),"")</f>
        <v/>
      </c>
      <c r="AK40" s="195"/>
      <c r="AL40" s="186"/>
      <c r="AM40" s="196"/>
      <c r="AN40" s="196"/>
      <c r="AO40" s="197"/>
      <c r="AP40" s="329"/>
      <c r="AQ40" s="329"/>
      <c r="AR40" s="329"/>
    </row>
    <row r="41" spans="1:44" x14ac:dyDescent="0.25">
      <c r="A41" s="340"/>
      <c r="B41" s="333"/>
      <c r="C41" s="333"/>
      <c r="D41" s="333"/>
      <c r="E41" s="333"/>
      <c r="F41" s="333"/>
      <c r="G41" s="322"/>
      <c r="H41" s="322"/>
      <c r="I41" s="322"/>
      <c r="J41" s="322"/>
      <c r="K41" s="322"/>
      <c r="L41" s="322"/>
      <c r="M41" s="322"/>
      <c r="N41" s="329"/>
      <c r="O41" s="326"/>
      <c r="P41" s="325"/>
      <c r="Q41" s="315"/>
      <c r="R41" s="325">
        <f>IF(NOT(ISERROR(MATCH(Q41,_xlfn.ANCHORARRAY(E52),0))),P54&amp;"Por favor no seleccionar los criterios de impacto",Q41)</f>
        <v>0</v>
      </c>
      <c r="S41" s="326"/>
      <c r="T41" s="325"/>
      <c r="U41" s="324"/>
      <c r="V41" s="214">
        <v>5</v>
      </c>
      <c r="W41" s="187"/>
      <c r="X41" s="189" t="str">
        <f t="shared" si="42"/>
        <v/>
      </c>
      <c r="Y41" s="190"/>
      <c r="Z41" s="190"/>
      <c r="AA41" s="191" t="str">
        <f t="shared" si="37"/>
        <v/>
      </c>
      <c r="AB41" s="190"/>
      <c r="AC41" s="190"/>
      <c r="AD41" s="190"/>
      <c r="AE41" s="192" t="str">
        <f t="shared" si="43"/>
        <v/>
      </c>
      <c r="AF41" s="193" t="str">
        <f t="shared" si="2"/>
        <v/>
      </c>
      <c r="AG41" s="191" t="str">
        <f t="shared" si="38"/>
        <v/>
      </c>
      <c r="AH41" s="193" t="str">
        <f t="shared" si="4"/>
        <v/>
      </c>
      <c r="AI41" s="191" t="str">
        <f t="shared" si="14"/>
        <v/>
      </c>
      <c r="AJ41" s="194" t="str">
        <f t="shared" ref="AJ41:AJ42" si="44">IFERROR(IF(OR(AND(AF41="Muy Baja",AH41="Leve"),AND(AF41="Muy Baja",AH41="Menor"),AND(AF41="Baja",AH41="Leve")),"Bajo",IF(OR(AND(AF41="Muy baja",AH41="Moderado"),AND(AF41="Baja",AH41="Menor"),AND(AF41="Baja",AH41="Moderado"),AND(AF41="Media",AH41="Leve"),AND(AF41="Media",AH41="Menor"),AND(AF41="Media",AH41="Moderado"),AND(AF41="Alta",AH41="Leve"),AND(AF41="Alta",AH41="Menor")),"Moderado",IF(OR(AND(AF41="Muy Baja",AH41="Mayor"),AND(AF41="Baja",AH41="Mayor"),AND(AF41="Media",AH41="Mayor"),AND(AF41="Alta",AH41="Moderado"),AND(AF41="Alta",AH41="Mayor"),AND(AF41="Muy Alta",AH41="Leve"),AND(AF41="Muy Alta",AH41="Menor"),AND(AF41="Muy Alta",AH41="Moderado"),AND(AF41="Muy Alta",AH41="Mayor")),"Alto",IF(OR(AND(AF41="Muy Baja",AH41="Catastrófico"),AND(AF41="Baja",AH41="Catastrófico"),AND(AF41="Media",AH41="Catastrófico"),AND(AF41="Alta",AH41="Catastrófico"),AND(AF41="Muy Alta",AH41="Catastrófico")),"Extremo","")))),"")</f>
        <v/>
      </c>
      <c r="AK41" s="195"/>
      <c r="AL41" s="186"/>
      <c r="AM41" s="196"/>
      <c r="AN41" s="196"/>
      <c r="AO41" s="197"/>
      <c r="AP41" s="329"/>
      <c r="AQ41" s="329"/>
      <c r="AR41" s="329"/>
    </row>
    <row r="42" spans="1:44" x14ac:dyDescent="0.25">
      <c r="A42" s="340"/>
      <c r="B42" s="333"/>
      <c r="C42" s="333"/>
      <c r="D42" s="333"/>
      <c r="E42" s="333"/>
      <c r="F42" s="333"/>
      <c r="G42" s="323"/>
      <c r="H42" s="323"/>
      <c r="I42" s="323"/>
      <c r="J42" s="323"/>
      <c r="K42" s="323"/>
      <c r="L42" s="323"/>
      <c r="M42" s="323"/>
      <c r="N42" s="329"/>
      <c r="O42" s="326"/>
      <c r="P42" s="325"/>
      <c r="Q42" s="315"/>
      <c r="R42" s="325">
        <f>IF(NOT(ISERROR(MATCH(Q42,_xlfn.ANCHORARRAY(E53),0))),P55&amp;"Por favor no seleccionar los criterios de impacto",Q42)</f>
        <v>0</v>
      </c>
      <c r="S42" s="326"/>
      <c r="T42" s="325"/>
      <c r="U42" s="324"/>
      <c r="V42" s="214">
        <v>6</v>
      </c>
      <c r="W42" s="187"/>
      <c r="X42" s="189" t="str">
        <f t="shared" si="42"/>
        <v/>
      </c>
      <c r="Y42" s="190"/>
      <c r="Z42" s="190"/>
      <c r="AA42" s="191" t="str">
        <f t="shared" si="37"/>
        <v/>
      </c>
      <c r="AB42" s="190"/>
      <c r="AC42" s="190"/>
      <c r="AD42" s="190"/>
      <c r="AE42" s="192" t="str">
        <f t="shared" si="43"/>
        <v/>
      </c>
      <c r="AF42" s="193" t="str">
        <f t="shared" si="2"/>
        <v/>
      </c>
      <c r="AG42" s="191" t="str">
        <f t="shared" si="38"/>
        <v/>
      </c>
      <c r="AH42" s="193" t="str">
        <f t="shared" si="4"/>
        <v/>
      </c>
      <c r="AI42" s="191" t="str">
        <f t="shared" si="14"/>
        <v/>
      </c>
      <c r="AJ42" s="194" t="str">
        <f t="shared" si="44"/>
        <v/>
      </c>
      <c r="AK42" s="195"/>
      <c r="AL42" s="186"/>
      <c r="AM42" s="196"/>
      <c r="AN42" s="196"/>
      <c r="AO42" s="197"/>
      <c r="AP42" s="329"/>
      <c r="AQ42" s="329"/>
      <c r="AR42" s="329"/>
    </row>
    <row r="43" spans="1:44" x14ac:dyDescent="0.25">
      <c r="A43" s="340">
        <v>6</v>
      </c>
      <c r="B43" s="333"/>
      <c r="C43" s="333"/>
      <c r="D43" s="333"/>
      <c r="E43" s="321"/>
      <c r="F43" s="333"/>
      <c r="G43" s="321"/>
      <c r="H43" s="321"/>
      <c r="I43" s="321"/>
      <c r="J43" s="321"/>
      <c r="K43" s="321"/>
      <c r="L43" s="321"/>
      <c r="M43" s="321"/>
      <c r="N43" s="329"/>
      <c r="O43" s="326" t="str">
        <f>IF(N43&lt;=0,"",IF(N43&lt;=2,"Muy Baja",IF(N43&lt;=24,"Baja",IF(N43&lt;=500,"Media",IF(N43&lt;=5000,"Alta","Muy Alta")))))</f>
        <v/>
      </c>
      <c r="P43" s="325" t="str">
        <f>IF(O43="","",IF(O43="Muy Baja",0.2,IF(O43="Baja",0.4,IF(O43="Media",0.6,IF(O43="Alta",0.8,IF(O43="Muy Alta",1,))))))</f>
        <v/>
      </c>
      <c r="Q43" s="315"/>
      <c r="R43" s="325">
        <f>IF(NOT(ISERROR(MATCH(Q43,'Tabla Impacto'!$B$222:$B$224,0))),'Tabla Impacto'!$F$224&amp;"Por favor no seleccionar los criterios de impacto(Afectación Económica o presupuestal y Pérdida Reputacional)",Q43)</f>
        <v>0</v>
      </c>
      <c r="S43" s="326" t="str">
        <f>IF(OR(R43='Tabla Impacto'!$C$12,R43='Tabla Impacto'!$D$12),"Leve",IF(OR(R43='Tabla Impacto'!$C$13,R43='Tabla Impacto'!$D$13),"Menor",IF(OR(R43='Tabla Impacto'!$C$14,R43='Tabla Impacto'!$D$14),"Moderado",IF(OR(R43='Tabla Impacto'!$C$15,R43='Tabla Impacto'!$D$15),"Mayor",IF(OR(R43='Tabla Impacto'!$C$16,R43='Tabla Impacto'!$D$16),"Catastrófico","")))))</f>
        <v/>
      </c>
      <c r="T43" s="325" t="str">
        <f>IF(S43="","",IF(S43="Leve",0.2,IF(S43="Menor",0.4,IF(S43="Moderado",0.6,IF(S43="Mayor",0.8,IF(S43="Catastrófico",1,))))))</f>
        <v/>
      </c>
      <c r="U43" s="324" t="str">
        <f>IF(OR(AND(O43="Muy Baja",S43="Leve"),AND(O43="Muy Baja",S43="Menor"),AND(O43="Baja",S43="Leve")),"Bajo",IF(OR(AND(O43="Muy baja",S43="Moderado"),AND(O43="Baja",S43="Menor"),AND(O43="Baja",S43="Moderado"),AND(O43="Media",S43="Leve"),AND(O43="Media",S43="Menor"),AND(O43="Media",S43="Moderado"),AND(O43="Alta",S43="Leve"),AND(O43="Alta",S43="Menor")),"Moderado",IF(OR(AND(O43="Muy Baja",S43="Mayor"),AND(O43="Baja",S43="Mayor"),AND(O43="Media",S43="Mayor"),AND(O43="Alta",S43="Moderado"),AND(O43="Alta",S43="Mayor"),AND(O43="Muy Alta",S43="Leve"),AND(O43="Muy Alta",S43="Menor"),AND(O43="Muy Alta",S43="Moderado"),AND(O43="Muy Alta",S43="Mayor")),"Alto",IF(OR(AND(O43="Muy Baja",S43="Catastrófico"),AND(O43="Baja",S43="Catastrófico"),AND(O43="Media",S43="Catastrófico"),AND(O43="Alta",S43="Catastrófico"),AND(O43="Muy Alta",S43="Catastrófico")),"Extremo",""))))</f>
        <v/>
      </c>
      <c r="V43" s="214">
        <v>1</v>
      </c>
      <c r="W43" s="187"/>
      <c r="X43" s="189" t="str">
        <f>IF(OR(Y43="Preventivo",Y43="Detectivo"),"Probabilidad",IF(Y43="Correctivo","Impacto",""))</f>
        <v/>
      </c>
      <c r="Y43" s="190"/>
      <c r="Z43" s="190"/>
      <c r="AA43" s="191" t="str">
        <f>IF(AND(Y43="Preventivo",Z43="Automático"),"50%",IF(AND(Y43="Preventivo",Z43="Manual"),"40%",IF(AND(Y43="Detectivo",Z43="Automático"),"40%",IF(AND(Y43="Detectivo",Z43="Manual"),"30%",IF(AND(Y43="Correctivo",Z43="Automático"),"35%",IF(AND(Y43="Correctivo",Z43="Manual"),"25%",""))))))</f>
        <v/>
      </c>
      <c r="AB43" s="190"/>
      <c r="AC43" s="190"/>
      <c r="AD43" s="190"/>
      <c r="AE43" s="192" t="str">
        <f>IFERROR(IF(X43="Probabilidad",(P43-(+P43*AA43)),IF(X43="Impacto",P43,"")),"")</f>
        <v/>
      </c>
      <c r="AF43" s="193" t="str">
        <f>IFERROR(IF(AE43="","",IF(AE43&lt;=0.2,"Muy Baja",IF(AE43&lt;=0.4,"Baja",IF(AE43&lt;=0.6,"Media",IF(AE43&lt;=0.8,"Alta","Muy Alta"))))),"")</f>
        <v/>
      </c>
      <c r="AG43" s="191" t="str">
        <f>+AE43</f>
        <v/>
      </c>
      <c r="AH43" s="193" t="str">
        <f>IFERROR(IF(AI43="","",IF(AI43&lt;=0.2,"Leve",IF(AI43&lt;=0.4,"Menor",IF(AI43&lt;=0.6,"Moderado",IF(AI43&lt;=0.8,"Mayor","Catastrófico"))))),"")</f>
        <v/>
      </c>
      <c r="AI43" s="191" t="str">
        <f t="shared" ref="AI43" si="45">IFERROR(IF(X43="Impacto",(T43-(+T43*AA43)),IF(X43="Probabilidad",T43,"")),"")</f>
        <v/>
      </c>
      <c r="AJ43" s="194" t="str">
        <f>IFERROR(IF(OR(AND(AF43="Muy Baja",AH43="Leve"),AND(AF43="Muy Baja",AH43="Menor"),AND(AF43="Baja",AH43="Leve")),"Bajo",IF(OR(AND(AF43="Muy baja",AH43="Moderado"),AND(AF43="Baja",AH43="Menor"),AND(AF43="Baja",AH43="Moderado"),AND(AF43="Media",AH43="Leve"),AND(AF43="Media",AH43="Menor"),AND(AF43="Media",AH43="Moderado"),AND(AF43="Alta",AH43="Leve"),AND(AF43="Alta",AH43="Menor")),"Moderado",IF(OR(AND(AF43="Muy Baja",AH43="Mayor"),AND(AF43="Baja",AH43="Mayor"),AND(AF43="Media",AH43="Mayor"),AND(AF43="Alta",AH43="Moderado"),AND(AF43="Alta",AH43="Mayor"),AND(AF43="Muy Alta",AH43="Leve"),AND(AF43="Muy Alta",AH43="Menor"),AND(AF43="Muy Alta",AH43="Moderado"),AND(AF43="Muy Alta",AH43="Mayor")),"Alto",IF(OR(AND(AF43="Muy Baja",AH43="Catastrófico"),AND(AF43="Baja",AH43="Catastrófico"),AND(AF43="Media",AH43="Catastrófico"),AND(AF43="Alta",AH43="Catastrófico"),AND(AF43="Muy Alta",AH43="Catastrófico")),"Extremo","")))),"")</f>
        <v/>
      </c>
      <c r="AK43" s="190"/>
      <c r="AL43" s="186"/>
      <c r="AM43" s="196"/>
      <c r="AN43" s="196"/>
      <c r="AO43" s="197"/>
      <c r="AP43" s="329"/>
      <c r="AQ43" s="329"/>
      <c r="AR43" s="329"/>
    </row>
    <row r="44" spans="1:44" x14ac:dyDescent="0.25">
      <c r="A44" s="340"/>
      <c r="B44" s="333"/>
      <c r="C44" s="333"/>
      <c r="D44" s="333"/>
      <c r="E44" s="322"/>
      <c r="F44" s="333"/>
      <c r="G44" s="322"/>
      <c r="H44" s="322"/>
      <c r="I44" s="322"/>
      <c r="J44" s="322"/>
      <c r="K44" s="322"/>
      <c r="L44" s="322"/>
      <c r="M44" s="322"/>
      <c r="N44" s="329"/>
      <c r="O44" s="326"/>
      <c r="P44" s="325"/>
      <c r="Q44" s="315"/>
      <c r="R44" s="325">
        <f>IF(NOT(ISERROR(MATCH(Q44,_xlfn.ANCHORARRAY(E55),0))),P57&amp;"Por favor no seleccionar los criterios de impacto",Q44)</f>
        <v>0</v>
      </c>
      <c r="S44" s="326"/>
      <c r="T44" s="325"/>
      <c r="U44" s="324"/>
      <c r="V44" s="214">
        <v>2</v>
      </c>
      <c r="W44" s="187"/>
      <c r="X44" s="189" t="str">
        <f>IF(OR(Y44="Preventivo",Y44="Detectivo"),"Probabilidad",IF(Y44="Correctivo","Impacto",""))</f>
        <v/>
      </c>
      <c r="Y44" s="190"/>
      <c r="Z44" s="190"/>
      <c r="AA44" s="191" t="str">
        <f t="shared" ref="AA44:AA48" si="46">IF(AND(Y44="Preventivo",Z44="Automático"),"50%",IF(AND(Y44="Preventivo",Z44="Manual"),"40%",IF(AND(Y44="Detectivo",Z44="Automático"),"40%",IF(AND(Y44="Detectivo",Z44="Manual"),"30%",IF(AND(Y44="Correctivo",Z44="Automático"),"35%",IF(AND(Y44="Correctivo",Z44="Manual"),"25%",""))))))</f>
        <v/>
      </c>
      <c r="AB44" s="190"/>
      <c r="AC44" s="190"/>
      <c r="AD44" s="190"/>
      <c r="AE44" s="192" t="str">
        <f>IFERROR(IF(AND(X43="Probabilidad",X44="Probabilidad"),(AG43-(+AG43*AA44)),IF(X44="Probabilidad",(P43-(+P43*AA44)),IF(X44="Impacto",AG43,""))),"")</f>
        <v/>
      </c>
      <c r="AF44" s="193" t="str">
        <f t="shared" si="2"/>
        <v/>
      </c>
      <c r="AG44" s="191" t="str">
        <f t="shared" ref="AG44:AG48" si="47">+AE44</f>
        <v/>
      </c>
      <c r="AH44" s="193" t="str">
        <f t="shared" si="4"/>
        <v/>
      </c>
      <c r="AI44" s="191" t="str">
        <f t="shared" ref="AI44" si="48">IFERROR(IF(AND(X43="Impacto",X44="Impacto"),(AI43-(+AI43*AA44)),IF(X44="Impacto",($T$13-(+$T$13*AA44)),IF(X44="Probabilidad",AI43,""))),"")</f>
        <v/>
      </c>
      <c r="AJ44" s="194" t="str">
        <f t="shared" ref="AJ44:AJ45" si="49">IFERROR(IF(OR(AND(AF44="Muy Baja",AH44="Leve"),AND(AF44="Muy Baja",AH44="Menor"),AND(AF44="Baja",AH44="Leve")),"Bajo",IF(OR(AND(AF44="Muy baja",AH44="Moderado"),AND(AF44="Baja",AH44="Menor"),AND(AF44="Baja",AH44="Moderado"),AND(AF44="Media",AH44="Leve"),AND(AF44="Media",AH44="Menor"),AND(AF44="Media",AH44="Moderado"),AND(AF44="Alta",AH44="Leve"),AND(AF44="Alta",AH44="Menor")),"Moderado",IF(OR(AND(AF44="Muy Baja",AH44="Mayor"),AND(AF44="Baja",AH44="Mayor"),AND(AF44="Media",AH44="Mayor"),AND(AF44="Alta",AH44="Moderado"),AND(AF44="Alta",AH44="Mayor"),AND(AF44="Muy Alta",AH44="Leve"),AND(AF44="Muy Alta",AH44="Menor"),AND(AF44="Muy Alta",AH44="Moderado"),AND(AF44="Muy Alta",AH44="Mayor")),"Alto",IF(OR(AND(AF44="Muy Baja",AH44="Catastrófico"),AND(AF44="Baja",AH44="Catastrófico"),AND(AF44="Media",AH44="Catastrófico"),AND(AF44="Alta",AH44="Catastrófico"),AND(AF44="Muy Alta",AH44="Catastrófico")),"Extremo","")))),"")</f>
        <v/>
      </c>
      <c r="AK44" s="195"/>
      <c r="AL44" s="186"/>
      <c r="AM44" s="196"/>
      <c r="AN44" s="196"/>
      <c r="AO44" s="197"/>
      <c r="AP44" s="329"/>
      <c r="AQ44" s="329"/>
      <c r="AR44" s="329"/>
    </row>
    <row r="45" spans="1:44" x14ac:dyDescent="0.25">
      <c r="A45" s="340"/>
      <c r="B45" s="333"/>
      <c r="C45" s="333"/>
      <c r="D45" s="333"/>
      <c r="E45" s="322"/>
      <c r="F45" s="333"/>
      <c r="G45" s="322"/>
      <c r="H45" s="322"/>
      <c r="I45" s="322"/>
      <c r="J45" s="322"/>
      <c r="K45" s="322"/>
      <c r="L45" s="322"/>
      <c r="M45" s="322"/>
      <c r="N45" s="329"/>
      <c r="O45" s="326"/>
      <c r="P45" s="325"/>
      <c r="Q45" s="315"/>
      <c r="R45" s="325">
        <f>IF(NOT(ISERROR(MATCH(Q45,_xlfn.ANCHORARRAY(E56),0))),P58&amp;"Por favor no seleccionar los criterios de impacto",Q45)</f>
        <v>0</v>
      </c>
      <c r="S45" s="326"/>
      <c r="T45" s="325"/>
      <c r="U45" s="324"/>
      <c r="V45" s="214">
        <v>3</v>
      </c>
      <c r="W45" s="188"/>
      <c r="X45" s="189" t="str">
        <f>IF(OR(Y45="Preventivo",Y45="Detectivo"),"Probabilidad",IF(Y45="Correctivo","Impacto",""))</f>
        <v/>
      </c>
      <c r="Y45" s="190"/>
      <c r="Z45" s="190"/>
      <c r="AA45" s="191" t="str">
        <f t="shared" si="46"/>
        <v/>
      </c>
      <c r="AB45" s="190"/>
      <c r="AC45" s="190"/>
      <c r="AD45" s="190"/>
      <c r="AE45" s="192" t="str">
        <f>IFERROR(IF(AND(X44="Probabilidad",X45="Probabilidad"),(AG44-(+AG44*AA45)),IF(AND(X44="Impacto",X45="Probabilidad"),(AG43-(+AG43*AA45)),IF(X45="Impacto",AG44,""))),"")</f>
        <v/>
      </c>
      <c r="AF45" s="193" t="str">
        <f t="shared" si="2"/>
        <v/>
      </c>
      <c r="AG45" s="191" t="str">
        <f t="shared" si="47"/>
        <v/>
      </c>
      <c r="AH45" s="193" t="str">
        <f t="shared" si="4"/>
        <v/>
      </c>
      <c r="AI45" s="191" t="str">
        <f t="shared" ref="AI45" si="50">IFERROR(IF(AND(X44="Impacto",X45="Impacto"),(AI44-(+AI44*AA45)),IF(AND(X44="Probabilidad",X45="Impacto"),(AI43-(+AI43*AA45)),IF(X45="Probabilidad",AI44,""))),"")</f>
        <v/>
      </c>
      <c r="AJ45" s="194" t="str">
        <f t="shared" si="49"/>
        <v/>
      </c>
      <c r="AK45" s="195"/>
      <c r="AL45" s="186"/>
      <c r="AM45" s="196"/>
      <c r="AN45" s="196"/>
      <c r="AO45" s="197"/>
      <c r="AP45" s="329"/>
      <c r="AQ45" s="329"/>
      <c r="AR45" s="329"/>
    </row>
    <row r="46" spans="1:44" x14ac:dyDescent="0.25">
      <c r="A46" s="340"/>
      <c r="B46" s="333"/>
      <c r="C46" s="333"/>
      <c r="D46" s="333"/>
      <c r="E46" s="322"/>
      <c r="F46" s="333"/>
      <c r="G46" s="322"/>
      <c r="H46" s="322"/>
      <c r="I46" s="322"/>
      <c r="J46" s="322"/>
      <c r="K46" s="322"/>
      <c r="L46" s="322"/>
      <c r="M46" s="322"/>
      <c r="N46" s="329"/>
      <c r="O46" s="326"/>
      <c r="P46" s="325"/>
      <c r="Q46" s="315"/>
      <c r="R46" s="325">
        <f>IF(NOT(ISERROR(MATCH(Q46,_xlfn.ANCHORARRAY(E57),0))),P59&amp;"Por favor no seleccionar los criterios de impacto",Q46)</f>
        <v>0</v>
      </c>
      <c r="S46" s="326"/>
      <c r="T46" s="325"/>
      <c r="U46" s="324"/>
      <c r="V46" s="214">
        <v>4</v>
      </c>
      <c r="W46" s="187"/>
      <c r="X46" s="189" t="str">
        <f t="shared" ref="X46:X48" si="51">IF(OR(Y46="Preventivo",Y46="Detectivo"),"Probabilidad",IF(Y46="Correctivo","Impacto",""))</f>
        <v/>
      </c>
      <c r="Y46" s="190"/>
      <c r="Z46" s="190"/>
      <c r="AA46" s="191" t="str">
        <f t="shared" si="46"/>
        <v/>
      </c>
      <c r="AB46" s="190"/>
      <c r="AC46" s="190"/>
      <c r="AD46" s="190"/>
      <c r="AE46" s="192" t="str">
        <f t="shared" ref="AE46:AE48" si="52">IFERROR(IF(AND(X45="Probabilidad",X46="Probabilidad"),(AG45-(+AG45*AA46)),IF(AND(X45="Impacto",X46="Probabilidad"),(AG44-(+AG44*AA46)),IF(X46="Impacto",AG45,""))),"")</f>
        <v/>
      </c>
      <c r="AF46" s="193" t="str">
        <f t="shared" si="2"/>
        <v/>
      </c>
      <c r="AG46" s="191" t="str">
        <f t="shared" si="47"/>
        <v/>
      </c>
      <c r="AH46" s="193" t="str">
        <f t="shared" si="4"/>
        <v/>
      </c>
      <c r="AI46" s="191" t="str">
        <f t="shared" si="14"/>
        <v/>
      </c>
      <c r="AJ46" s="194" t="str">
        <f>IFERROR(IF(OR(AND(AF46="Muy Baja",AH46="Leve"),AND(AF46="Muy Baja",AH46="Menor"),AND(AF46="Baja",AH46="Leve")),"Bajo",IF(OR(AND(AF46="Muy baja",AH46="Moderado"),AND(AF46="Baja",AH46="Menor"),AND(AF46="Baja",AH46="Moderado"),AND(AF46="Media",AH46="Leve"),AND(AF46="Media",AH46="Menor"),AND(AF46="Media",AH46="Moderado"),AND(AF46="Alta",AH46="Leve"),AND(AF46="Alta",AH46="Menor")),"Moderado",IF(OR(AND(AF46="Muy Baja",AH46="Mayor"),AND(AF46="Baja",AH46="Mayor"),AND(AF46="Media",AH46="Mayor"),AND(AF46="Alta",AH46="Moderado"),AND(AF46="Alta",AH46="Mayor"),AND(AF46="Muy Alta",AH46="Leve"),AND(AF46="Muy Alta",AH46="Menor"),AND(AF46="Muy Alta",AH46="Moderado"),AND(AF46="Muy Alta",AH46="Mayor")),"Alto",IF(OR(AND(AF46="Muy Baja",AH46="Catastrófico"),AND(AF46="Baja",AH46="Catastrófico"),AND(AF46="Media",AH46="Catastrófico"),AND(AF46="Alta",AH46="Catastrófico"),AND(AF46="Muy Alta",AH46="Catastrófico")),"Extremo","")))),"")</f>
        <v/>
      </c>
      <c r="AK46" s="195"/>
      <c r="AL46" s="186"/>
      <c r="AM46" s="196"/>
      <c r="AN46" s="196"/>
      <c r="AO46" s="197"/>
      <c r="AP46" s="329"/>
      <c r="AQ46" s="329"/>
      <c r="AR46" s="329"/>
    </row>
    <row r="47" spans="1:44" x14ac:dyDescent="0.25">
      <c r="A47" s="340"/>
      <c r="B47" s="333"/>
      <c r="C47" s="333"/>
      <c r="D47" s="333"/>
      <c r="E47" s="322"/>
      <c r="F47" s="333"/>
      <c r="G47" s="322"/>
      <c r="H47" s="322"/>
      <c r="I47" s="322"/>
      <c r="J47" s="322"/>
      <c r="K47" s="322"/>
      <c r="L47" s="322"/>
      <c r="M47" s="322"/>
      <c r="N47" s="329"/>
      <c r="O47" s="326"/>
      <c r="P47" s="325"/>
      <c r="Q47" s="315"/>
      <c r="R47" s="325">
        <f>IF(NOT(ISERROR(MATCH(Q47,_xlfn.ANCHORARRAY(E58),0))),P60&amp;"Por favor no seleccionar los criterios de impacto",Q47)</f>
        <v>0</v>
      </c>
      <c r="S47" s="326"/>
      <c r="T47" s="325"/>
      <c r="U47" s="324"/>
      <c r="V47" s="214">
        <v>5</v>
      </c>
      <c r="W47" s="187"/>
      <c r="X47" s="189" t="str">
        <f t="shared" si="51"/>
        <v/>
      </c>
      <c r="Y47" s="190"/>
      <c r="Z47" s="190"/>
      <c r="AA47" s="191" t="str">
        <f t="shared" si="46"/>
        <v/>
      </c>
      <c r="AB47" s="190"/>
      <c r="AC47" s="190"/>
      <c r="AD47" s="190"/>
      <c r="AE47" s="192" t="str">
        <f t="shared" si="52"/>
        <v/>
      </c>
      <c r="AF47" s="193" t="str">
        <f t="shared" si="2"/>
        <v/>
      </c>
      <c r="AG47" s="191" t="str">
        <f t="shared" si="47"/>
        <v/>
      </c>
      <c r="AH47" s="193" t="str">
        <f t="shared" si="4"/>
        <v/>
      </c>
      <c r="AI47" s="191" t="str">
        <f t="shared" si="14"/>
        <v/>
      </c>
      <c r="AJ47" s="194" t="str">
        <f t="shared" ref="AJ47" si="53">IFERROR(IF(OR(AND(AF47="Muy Baja",AH47="Leve"),AND(AF47="Muy Baja",AH47="Menor"),AND(AF47="Baja",AH47="Leve")),"Bajo",IF(OR(AND(AF47="Muy baja",AH47="Moderado"),AND(AF47="Baja",AH47="Menor"),AND(AF47="Baja",AH47="Moderado"),AND(AF47="Media",AH47="Leve"),AND(AF47="Media",AH47="Menor"),AND(AF47="Media",AH47="Moderado"),AND(AF47="Alta",AH47="Leve"),AND(AF47="Alta",AH47="Menor")),"Moderado",IF(OR(AND(AF47="Muy Baja",AH47="Mayor"),AND(AF47="Baja",AH47="Mayor"),AND(AF47="Media",AH47="Mayor"),AND(AF47="Alta",AH47="Moderado"),AND(AF47="Alta",AH47="Mayor"),AND(AF47="Muy Alta",AH47="Leve"),AND(AF47="Muy Alta",AH47="Menor"),AND(AF47="Muy Alta",AH47="Moderado"),AND(AF47="Muy Alta",AH47="Mayor")),"Alto",IF(OR(AND(AF47="Muy Baja",AH47="Catastrófico"),AND(AF47="Baja",AH47="Catastrófico"),AND(AF47="Media",AH47="Catastrófico"),AND(AF47="Alta",AH47="Catastrófico"),AND(AF47="Muy Alta",AH47="Catastrófico")),"Extremo","")))),"")</f>
        <v/>
      </c>
      <c r="AK47" s="195"/>
      <c r="AL47" s="186"/>
      <c r="AM47" s="196"/>
      <c r="AN47" s="196"/>
      <c r="AO47" s="197"/>
      <c r="AP47" s="329"/>
      <c r="AQ47" s="329"/>
      <c r="AR47" s="329"/>
    </row>
    <row r="48" spans="1:44" x14ac:dyDescent="0.25">
      <c r="A48" s="340"/>
      <c r="B48" s="333"/>
      <c r="C48" s="333"/>
      <c r="D48" s="333"/>
      <c r="E48" s="323"/>
      <c r="F48" s="333"/>
      <c r="G48" s="323"/>
      <c r="H48" s="323"/>
      <c r="I48" s="323"/>
      <c r="J48" s="323"/>
      <c r="K48" s="323"/>
      <c r="L48" s="323"/>
      <c r="M48" s="323"/>
      <c r="N48" s="329"/>
      <c r="O48" s="326"/>
      <c r="P48" s="325"/>
      <c r="Q48" s="315"/>
      <c r="R48" s="325">
        <f>IF(NOT(ISERROR(MATCH(Q48,_xlfn.ANCHORARRAY(E59),0))),P61&amp;"Por favor no seleccionar los criterios de impacto",Q48)</f>
        <v>0</v>
      </c>
      <c r="S48" s="326"/>
      <c r="T48" s="325"/>
      <c r="U48" s="324"/>
      <c r="V48" s="214">
        <v>6</v>
      </c>
      <c r="W48" s="187"/>
      <c r="X48" s="189" t="str">
        <f t="shared" si="51"/>
        <v/>
      </c>
      <c r="Y48" s="190"/>
      <c r="Z48" s="190"/>
      <c r="AA48" s="191" t="str">
        <f t="shared" si="46"/>
        <v/>
      </c>
      <c r="AB48" s="190"/>
      <c r="AC48" s="190"/>
      <c r="AD48" s="190"/>
      <c r="AE48" s="192" t="str">
        <f t="shared" si="52"/>
        <v/>
      </c>
      <c r="AF48" s="193" t="str">
        <f t="shared" si="2"/>
        <v/>
      </c>
      <c r="AG48" s="191" t="str">
        <f t="shared" si="47"/>
        <v/>
      </c>
      <c r="AH48" s="193" t="str">
        <f>IFERROR(IF(AI48="","",IF(AI48&lt;=0.2,"Leve",IF(AI48&lt;=0.4,"Menor",IF(AI48&lt;=0.6,"Moderado",IF(AI48&lt;=0.8,"Mayor","Catastrófico"))))),"")</f>
        <v/>
      </c>
      <c r="AI48" s="191" t="str">
        <f t="shared" si="14"/>
        <v/>
      </c>
      <c r="AJ48" s="194" t="str">
        <f>IFERROR(IF(OR(AND(AF48="Muy Baja",AH48="Leve"),AND(AF48="Muy Baja",AH48="Menor"),AND(AF48="Baja",AH48="Leve")),"Bajo",IF(OR(AND(AF48="Muy baja",AH48="Moderado"),AND(AF48="Baja",AH48="Menor"),AND(AF48="Baja",AH48="Moderado"),AND(AF48="Media",AH48="Leve"),AND(AF48="Media",AH48="Menor"),AND(AF48="Media",AH48="Moderado"),AND(AF48="Alta",AH48="Leve"),AND(AF48="Alta",AH48="Menor")),"Moderado",IF(OR(AND(AF48="Muy Baja",AH48="Mayor"),AND(AF48="Baja",AH48="Mayor"),AND(AF48="Media",AH48="Mayor"),AND(AF48="Alta",AH48="Moderado"),AND(AF48="Alta",AH48="Mayor"),AND(AF48="Muy Alta",AH48="Leve"),AND(AF48="Muy Alta",AH48="Menor"),AND(AF48="Muy Alta",AH48="Moderado"),AND(AF48="Muy Alta",AH48="Mayor")),"Alto",IF(OR(AND(AF48="Muy Baja",AH48="Catastrófico"),AND(AF48="Baja",AH48="Catastrófico"),AND(AF48="Media",AH48="Catastrófico"),AND(AF48="Alta",AH48="Catastrófico"),AND(AF48="Muy Alta",AH48="Catastrófico")),"Extremo","")))),"")</f>
        <v/>
      </c>
      <c r="AK48" s="195"/>
      <c r="AL48" s="186"/>
      <c r="AM48" s="196"/>
      <c r="AN48" s="196"/>
      <c r="AO48" s="197"/>
      <c r="AP48" s="329"/>
      <c r="AQ48" s="329"/>
      <c r="AR48" s="329"/>
    </row>
    <row r="49" spans="1:44" x14ac:dyDescent="0.25">
      <c r="A49" s="340">
        <v>7</v>
      </c>
      <c r="B49" s="333"/>
      <c r="C49" s="333"/>
      <c r="D49" s="348"/>
      <c r="E49" s="333"/>
      <c r="F49" s="333"/>
      <c r="G49" s="321"/>
      <c r="H49" s="321"/>
      <c r="I49" s="321"/>
      <c r="J49" s="321"/>
      <c r="K49" s="321"/>
      <c r="L49" s="321"/>
      <c r="M49" s="321"/>
      <c r="N49" s="329"/>
      <c r="O49" s="326" t="str">
        <f>IF(N49&lt;=0,"",IF(N49&lt;=2,"Muy Baja",IF(N49&lt;=24,"Baja",IF(N49&lt;=500,"Media",IF(N49&lt;=5000,"Alta","Muy Alta")))))</f>
        <v/>
      </c>
      <c r="P49" s="325" t="str">
        <f>IF(O49="","",IF(O49="Muy Baja",0.2,IF(O49="Baja",0.4,IF(O49="Media",0.6,IF(O49="Alta",0.8,IF(O49="Muy Alta",1,))))))</f>
        <v/>
      </c>
      <c r="Q49" s="315"/>
      <c r="R49" s="325">
        <f>IF(NOT(ISERROR(MATCH(Q49,'Tabla Impacto'!$B$222:$B$224,0))),'Tabla Impacto'!$F$224&amp;"Por favor no seleccionar los criterios de impacto(Afectación Económica o presupuestal y Pérdida Reputacional)",Q49)</f>
        <v>0</v>
      </c>
      <c r="S49" s="326" t="str">
        <f>IF(OR(R49='Tabla Impacto'!$C$12,R49='Tabla Impacto'!$D$12),"Leve",IF(OR(R49='Tabla Impacto'!$C$13,R49='Tabla Impacto'!$D$13),"Menor",IF(OR(R49='Tabla Impacto'!$C$14,R49='Tabla Impacto'!$D$14),"Moderado",IF(OR(R49='Tabla Impacto'!$C$15,R49='Tabla Impacto'!$D$15),"Mayor",IF(OR(R49='Tabla Impacto'!$C$16,R49='Tabla Impacto'!$D$16),"Catastrófico","")))))</f>
        <v/>
      </c>
      <c r="T49" s="325" t="str">
        <f>IF(S49="","",IF(S49="Leve",0.2,IF(S49="Menor",0.4,IF(S49="Moderado",0.6,IF(S49="Mayor",0.8,IF(S49="Catastrófico",1,))))))</f>
        <v/>
      </c>
      <c r="U49" s="324" t="str">
        <f>IF(OR(AND(O49="Muy Baja",S49="Leve"),AND(O49="Muy Baja",S49="Menor"),AND(O49="Baja",S49="Leve")),"Bajo",IF(OR(AND(O49="Muy baja",S49="Moderado"),AND(O49="Baja",S49="Menor"),AND(O49="Baja",S49="Moderado"),AND(O49="Media",S49="Leve"),AND(O49="Media",S49="Menor"),AND(O49="Media",S49="Moderado"),AND(O49="Alta",S49="Leve"),AND(O49="Alta",S49="Menor")),"Moderado",IF(OR(AND(O49="Muy Baja",S49="Mayor"),AND(O49="Baja",S49="Mayor"),AND(O49="Media",S49="Mayor"),AND(O49="Alta",S49="Moderado"),AND(O49="Alta",S49="Mayor"),AND(O49="Muy Alta",S49="Leve"),AND(O49="Muy Alta",S49="Menor"),AND(O49="Muy Alta",S49="Moderado"),AND(O49="Muy Alta",S49="Mayor")),"Alto",IF(OR(AND(O49="Muy Baja",S49="Catastrófico"),AND(O49="Baja",S49="Catastrófico"),AND(O49="Media",S49="Catastrófico"),AND(O49="Alta",S49="Catastrófico"),AND(O49="Muy Alta",S49="Catastrófico")),"Extremo",""))))</f>
        <v/>
      </c>
      <c r="V49" s="214">
        <v>1</v>
      </c>
      <c r="W49" s="199"/>
      <c r="X49" s="189" t="str">
        <f>IF(OR(Y49="Preventivo",Y49="Detectivo"),"Probabilidad",IF(Y49="Correctivo","Impacto",""))</f>
        <v/>
      </c>
      <c r="Y49" s="190"/>
      <c r="Z49" s="190"/>
      <c r="AA49" s="191" t="str">
        <f>IF(AND(Y49="Preventivo",Z49="Automático"),"50%",IF(AND(Y49="Preventivo",Z49="Manual"),"40%",IF(AND(Y49="Detectivo",Z49="Automático"),"40%",IF(AND(Y49="Detectivo",Z49="Manual"),"30%",IF(AND(Y49="Correctivo",Z49="Automático"),"35%",IF(AND(Y49="Correctivo",Z49="Manual"),"25%",""))))))</f>
        <v/>
      </c>
      <c r="AB49" s="190"/>
      <c r="AC49" s="190"/>
      <c r="AD49" s="190"/>
      <c r="AE49" s="192" t="str">
        <f>IFERROR(IF(X49="Probabilidad",(P49-(+P49*AA49)),IF(X49="Impacto",P49,"")),"")</f>
        <v/>
      </c>
      <c r="AF49" s="193" t="str">
        <f>IFERROR(IF(AE49="","",IF(AE49&lt;=0.2,"Muy Baja",IF(AE49&lt;=0.4,"Baja",IF(AE49&lt;=0.6,"Media",IF(AE49&lt;=0.8,"Alta","Muy Alta"))))),"")</f>
        <v/>
      </c>
      <c r="AG49" s="191" t="str">
        <f>+AE49</f>
        <v/>
      </c>
      <c r="AH49" s="193" t="str">
        <f>IFERROR(IF(AI49="","",IF(AI49&lt;=0.2,"Leve",IF(AI49&lt;=0.4,"Menor",IF(AI49&lt;=0.6,"Moderado",IF(AI49&lt;=0.8,"Mayor","Catastrófico"))))),"")</f>
        <v/>
      </c>
      <c r="AI49" s="191" t="str">
        <f t="shared" ref="AI49" si="54">IFERROR(IF(X49="Impacto",(T49-(+T49*AA49)),IF(X49="Probabilidad",T49,"")),"")</f>
        <v/>
      </c>
      <c r="AJ49" s="194" t="str">
        <f>IFERROR(IF(OR(AND(AF49="Muy Baja",AH49="Leve"),AND(AF49="Muy Baja",AH49="Menor"),AND(AF49="Baja",AH49="Leve")),"Bajo",IF(OR(AND(AF49="Muy baja",AH49="Moderado"),AND(AF49="Baja",AH49="Menor"),AND(AF49="Baja",AH49="Moderado"),AND(AF49="Media",AH49="Leve"),AND(AF49="Media",AH49="Menor"),AND(AF49="Media",AH49="Moderado"),AND(AF49="Alta",AH49="Leve"),AND(AF49="Alta",AH49="Menor")),"Moderado",IF(OR(AND(AF49="Muy Baja",AH49="Mayor"),AND(AF49="Baja",AH49="Mayor"),AND(AF49="Media",AH49="Mayor"),AND(AF49="Alta",AH49="Moderado"),AND(AF49="Alta",AH49="Mayor"),AND(AF49="Muy Alta",AH49="Leve"),AND(AF49="Muy Alta",AH49="Menor"),AND(AF49="Muy Alta",AH49="Moderado"),AND(AF49="Muy Alta",AH49="Mayor")),"Alto",IF(OR(AND(AF49="Muy Baja",AH49="Catastrófico"),AND(AF49="Baja",AH49="Catastrófico"),AND(AF49="Media",AH49="Catastrófico"),AND(AF49="Alta",AH49="Catastrófico"),AND(AF49="Muy Alta",AH49="Catastrófico")),"Extremo","")))),"")</f>
        <v/>
      </c>
      <c r="AK49" s="195"/>
      <c r="AL49" s="186"/>
      <c r="AM49" s="196"/>
      <c r="AN49" s="196"/>
      <c r="AO49" s="197"/>
      <c r="AP49" s="329"/>
      <c r="AQ49" s="329"/>
      <c r="AR49" s="329"/>
    </row>
    <row r="50" spans="1:44" x14ac:dyDescent="0.25">
      <c r="A50" s="340"/>
      <c r="B50" s="333"/>
      <c r="C50" s="333"/>
      <c r="D50" s="348"/>
      <c r="E50" s="333"/>
      <c r="F50" s="333"/>
      <c r="G50" s="322"/>
      <c r="H50" s="322"/>
      <c r="I50" s="322"/>
      <c r="J50" s="322"/>
      <c r="K50" s="322"/>
      <c r="L50" s="322"/>
      <c r="M50" s="322"/>
      <c r="N50" s="329"/>
      <c r="O50" s="326"/>
      <c r="P50" s="325"/>
      <c r="Q50" s="315"/>
      <c r="R50" s="325">
        <f>IF(NOT(ISERROR(MATCH(Q50,_xlfn.ANCHORARRAY(E61),0))),P63&amp;"Por favor no seleccionar los criterios de impacto",Q50)</f>
        <v>0</v>
      </c>
      <c r="S50" s="326"/>
      <c r="T50" s="325"/>
      <c r="U50" s="324"/>
      <c r="V50" s="214">
        <v>2</v>
      </c>
      <c r="W50" s="187"/>
      <c r="X50" s="189" t="str">
        <f>IF(OR(Y50="Preventivo",Y50="Detectivo"),"Probabilidad",IF(Y50="Correctivo","Impacto",""))</f>
        <v/>
      </c>
      <c r="Y50" s="190"/>
      <c r="Z50" s="190"/>
      <c r="AA50" s="191" t="str">
        <f t="shared" ref="AA50:AA54" si="55">IF(AND(Y50="Preventivo",Z50="Automático"),"50%",IF(AND(Y50="Preventivo",Z50="Manual"),"40%",IF(AND(Y50="Detectivo",Z50="Automático"),"40%",IF(AND(Y50="Detectivo",Z50="Manual"),"30%",IF(AND(Y50="Correctivo",Z50="Automático"),"35%",IF(AND(Y50="Correctivo",Z50="Manual"),"25%",""))))))</f>
        <v/>
      </c>
      <c r="AB50" s="190"/>
      <c r="AC50" s="190"/>
      <c r="AD50" s="190"/>
      <c r="AE50" s="192" t="str">
        <f>IFERROR(IF(AND(X49="Probabilidad",X50="Probabilidad"),(AG49-(+AG49*AA50)),IF(X50="Probabilidad",(P49-(+P49*AA50)),IF(X50="Impacto",AG49,""))),"")</f>
        <v/>
      </c>
      <c r="AF50" s="193" t="str">
        <f t="shared" si="2"/>
        <v/>
      </c>
      <c r="AG50" s="191" t="str">
        <f t="shared" ref="AG50:AG54" si="56">+AE50</f>
        <v/>
      </c>
      <c r="AH50" s="193" t="str">
        <f t="shared" si="4"/>
        <v/>
      </c>
      <c r="AI50" s="191" t="str">
        <f t="shared" ref="AI50" si="57">IFERROR(IF(AND(X49="Impacto",X50="Impacto"),(AI49-(+AI49*AA50)),IF(X50="Impacto",($T$13-(+$T$13*AA50)),IF(X50="Probabilidad",AI49,""))),"")</f>
        <v/>
      </c>
      <c r="AJ50" s="194" t="str">
        <f t="shared" ref="AJ50:AJ51" si="58">IFERROR(IF(OR(AND(AF50="Muy Baja",AH50="Leve"),AND(AF50="Muy Baja",AH50="Menor"),AND(AF50="Baja",AH50="Leve")),"Bajo",IF(OR(AND(AF50="Muy baja",AH50="Moderado"),AND(AF50="Baja",AH50="Menor"),AND(AF50="Baja",AH50="Moderado"),AND(AF50="Media",AH50="Leve"),AND(AF50="Media",AH50="Menor"),AND(AF50="Media",AH50="Moderado"),AND(AF50="Alta",AH50="Leve"),AND(AF50="Alta",AH50="Menor")),"Moderado",IF(OR(AND(AF50="Muy Baja",AH50="Mayor"),AND(AF50="Baja",AH50="Mayor"),AND(AF50="Media",AH50="Mayor"),AND(AF50="Alta",AH50="Moderado"),AND(AF50="Alta",AH50="Mayor"),AND(AF50="Muy Alta",AH50="Leve"),AND(AF50="Muy Alta",AH50="Menor"),AND(AF50="Muy Alta",AH50="Moderado"),AND(AF50="Muy Alta",AH50="Mayor")),"Alto",IF(OR(AND(AF50="Muy Baja",AH50="Catastrófico"),AND(AF50="Baja",AH50="Catastrófico"),AND(AF50="Media",AH50="Catastrófico"),AND(AF50="Alta",AH50="Catastrófico"),AND(AF50="Muy Alta",AH50="Catastrófico")),"Extremo","")))),"")</f>
        <v/>
      </c>
      <c r="AK50" s="195"/>
      <c r="AL50" s="186"/>
      <c r="AM50" s="196"/>
      <c r="AN50" s="196"/>
      <c r="AO50" s="197"/>
      <c r="AP50" s="329"/>
      <c r="AQ50" s="329"/>
      <c r="AR50" s="329"/>
    </row>
    <row r="51" spans="1:44" x14ac:dyDescent="0.25">
      <c r="A51" s="340"/>
      <c r="B51" s="333"/>
      <c r="C51" s="333"/>
      <c r="D51" s="348"/>
      <c r="E51" s="333"/>
      <c r="F51" s="333"/>
      <c r="G51" s="322"/>
      <c r="H51" s="322"/>
      <c r="I51" s="322"/>
      <c r="J51" s="322"/>
      <c r="K51" s="322"/>
      <c r="L51" s="322"/>
      <c r="M51" s="322"/>
      <c r="N51" s="329"/>
      <c r="O51" s="326"/>
      <c r="P51" s="325"/>
      <c r="Q51" s="315"/>
      <c r="R51" s="325">
        <f>IF(NOT(ISERROR(MATCH(Q51,_xlfn.ANCHORARRAY(E62),0))),P64&amp;"Por favor no seleccionar los criterios de impacto",Q51)</f>
        <v>0</v>
      </c>
      <c r="S51" s="326"/>
      <c r="T51" s="325"/>
      <c r="U51" s="324"/>
      <c r="V51" s="214">
        <v>3</v>
      </c>
      <c r="W51" s="188"/>
      <c r="X51" s="189" t="str">
        <f>IF(OR(Y51="Preventivo",Y51="Detectivo"),"Probabilidad",IF(Y51="Correctivo","Impacto",""))</f>
        <v/>
      </c>
      <c r="Y51" s="190"/>
      <c r="Z51" s="190"/>
      <c r="AA51" s="191" t="str">
        <f t="shared" si="55"/>
        <v/>
      </c>
      <c r="AB51" s="190"/>
      <c r="AC51" s="190"/>
      <c r="AD51" s="190"/>
      <c r="AE51" s="192" t="str">
        <f>IFERROR(IF(AND(X50="Probabilidad",X51="Probabilidad"),(AG50-(+AG50*AA51)),IF(AND(X50="Impacto",X51="Probabilidad"),(AG49-(+AG49*AA51)),IF(X51="Impacto",AG50,""))),"")</f>
        <v/>
      </c>
      <c r="AF51" s="193" t="str">
        <f t="shared" si="2"/>
        <v/>
      </c>
      <c r="AG51" s="191" t="str">
        <f t="shared" si="56"/>
        <v/>
      </c>
      <c r="AH51" s="193" t="str">
        <f t="shared" si="4"/>
        <v/>
      </c>
      <c r="AI51" s="191" t="str">
        <f t="shared" ref="AI51" si="59">IFERROR(IF(AND(X50="Impacto",X51="Impacto"),(AI50-(+AI50*AA51)),IF(AND(X50="Probabilidad",X51="Impacto"),(AI49-(+AI49*AA51)),IF(X51="Probabilidad",AI50,""))),"")</f>
        <v/>
      </c>
      <c r="AJ51" s="194" t="str">
        <f t="shared" si="58"/>
        <v/>
      </c>
      <c r="AK51" s="195"/>
      <c r="AL51" s="186"/>
      <c r="AM51" s="196"/>
      <c r="AN51" s="196"/>
      <c r="AO51" s="197"/>
      <c r="AP51" s="329"/>
      <c r="AQ51" s="329"/>
      <c r="AR51" s="329"/>
    </row>
    <row r="52" spans="1:44" x14ac:dyDescent="0.25">
      <c r="A52" s="340"/>
      <c r="B52" s="333"/>
      <c r="C52" s="333"/>
      <c r="D52" s="348"/>
      <c r="E52" s="333"/>
      <c r="F52" s="333"/>
      <c r="G52" s="322"/>
      <c r="H52" s="322"/>
      <c r="I52" s="322"/>
      <c r="J52" s="322"/>
      <c r="K52" s="322"/>
      <c r="L52" s="322"/>
      <c r="M52" s="322"/>
      <c r="N52" s="329"/>
      <c r="O52" s="326"/>
      <c r="P52" s="325"/>
      <c r="Q52" s="315"/>
      <c r="R52" s="325">
        <f>IF(NOT(ISERROR(MATCH(Q52,_xlfn.ANCHORARRAY(E63),0))),P65&amp;"Por favor no seleccionar los criterios de impacto",Q52)</f>
        <v>0</v>
      </c>
      <c r="S52" s="326"/>
      <c r="T52" s="325"/>
      <c r="U52" s="324"/>
      <c r="V52" s="214">
        <v>4</v>
      </c>
      <c r="W52" s="187"/>
      <c r="X52" s="189" t="str">
        <f t="shared" ref="X52:X54" si="60">IF(OR(Y52="Preventivo",Y52="Detectivo"),"Probabilidad",IF(Y52="Correctivo","Impacto",""))</f>
        <v/>
      </c>
      <c r="Y52" s="190"/>
      <c r="Z52" s="190"/>
      <c r="AA52" s="191" t="str">
        <f t="shared" si="55"/>
        <v/>
      </c>
      <c r="AB52" s="190"/>
      <c r="AC52" s="190"/>
      <c r="AD52" s="190"/>
      <c r="AE52" s="192" t="str">
        <f t="shared" ref="AE52:AE54" si="61">IFERROR(IF(AND(X51="Probabilidad",X52="Probabilidad"),(AG51-(+AG51*AA52)),IF(AND(X51="Impacto",X52="Probabilidad"),(AG50-(+AG50*AA52)),IF(X52="Impacto",AG51,""))),"")</f>
        <v/>
      </c>
      <c r="AF52" s="193" t="str">
        <f t="shared" si="2"/>
        <v/>
      </c>
      <c r="AG52" s="191" t="str">
        <f t="shared" si="56"/>
        <v/>
      </c>
      <c r="AH52" s="193" t="str">
        <f t="shared" si="4"/>
        <v/>
      </c>
      <c r="AI52" s="191" t="str">
        <f t="shared" si="14"/>
        <v/>
      </c>
      <c r="AJ52" s="194" t="str">
        <f>IFERROR(IF(OR(AND(AF52="Muy Baja",AH52="Leve"),AND(AF52="Muy Baja",AH52="Menor"),AND(AF52="Baja",AH52="Leve")),"Bajo",IF(OR(AND(AF52="Muy baja",AH52="Moderado"),AND(AF52="Baja",AH52="Menor"),AND(AF52="Baja",AH52="Moderado"),AND(AF52="Media",AH52="Leve"),AND(AF52="Media",AH52="Menor"),AND(AF52="Media",AH52="Moderado"),AND(AF52="Alta",AH52="Leve"),AND(AF52="Alta",AH52="Menor")),"Moderado",IF(OR(AND(AF52="Muy Baja",AH52="Mayor"),AND(AF52="Baja",AH52="Mayor"),AND(AF52="Media",AH52="Mayor"),AND(AF52="Alta",AH52="Moderado"),AND(AF52="Alta",AH52="Mayor"),AND(AF52="Muy Alta",AH52="Leve"),AND(AF52="Muy Alta",AH52="Menor"),AND(AF52="Muy Alta",AH52="Moderado"),AND(AF52="Muy Alta",AH52="Mayor")),"Alto",IF(OR(AND(AF52="Muy Baja",AH52="Catastrófico"),AND(AF52="Baja",AH52="Catastrófico"),AND(AF52="Media",AH52="Catastrófico"),AND(AF52="Alta",AH52="Catastrófico"),AND(AF52="Muy Alta",AH52="Catastrófico")),"Extremo","")))),"")</f>
        <v/>
      </c>
      <c r="AK52" s="195"/>
      <c r="AL52" s="186"/>
      <c r="AM52" s="196"/>
      <c r="AN52" s="196"/>
      <c r="AO52" s="197"/>
      <c r="AP52" s="329"/>
      <c r="AQ52" s="329"/>
      <c r="AR52" s="329"/>
    </row>
    <row r="53" spans="1:44" x14ac:dyDescent="0.25">
      <c r="A53" s="340"/>
      <c r="B53" s="333"/>
      <c r="C53" s="333"/>
      <c r="D53" s="348"/>
      <c r="E53" s="333"/>
      <c r="F53" s="333"/>
      <c r="G53" s="322"/>
      <c r="H53" s="322"/>
      <c r="I53" s="322"/>
      <c r="J53" s="322"/>
      <c r="K53" s="322"/>
      <c r="L53" s="322"/>
      <c r="M53" s="322"/>
      <c r="N53" s="329"/>
      <c r="O53" s="326"/>
      <c r="P53" s="325"/>
      <c r="Q53" s="315"/>
      <c r="R53" s="325">
        <f>IF(NOT(ISERROR(MATCH(Q53,_xlfn.ANCHORARRAY(E64),0))),P66&amp;"Por favor no seleccionar los criterios de impacto",Q53)</f>
        <v>0</v>
      </c>
      <c r="S53" s="326"/>
      <c r="T53" s="325"/>
      <c r="U53" s="324"/>
      <c r="V53" s="214">
        <v>5</v>
      </c>
      <c r="W53" s="187"/>
      <c r="X53" s="189" t="str">
        <f t="shared" si="60"/>
        <v/>
      </c>
      <c r="Y53" s="190"/>
      <c r="Z53" s="190"/>
      <c r="AA53" s="191" t="str">
        <f t="shared" si="55"/>
        <v/>
      </c>
      <c r="AB53" s="190"/>
      <c r="AC53" s="190"/>
      <c r="AD53" s="190"/>
      <c r="AE53" s="192" t="str">
        <f t="shared" si="61"/>
        <v/>
      </c>
      <c r="AF53" s="193" t="str">
        <f t="shared" si="2"/>
        <v/>
      </c>
      <c r="AG53" s="191" t="str">
        <f t="shared" si="56"/>
        <v/>
      </c>
      <c r="AH53" s="193" t="str">
        <f t="shared" si="4"/>
        <v/>
      </c>
      <c r="AI53" s="191" t="str">
        <f t="shared" si="14"/>
        <v/>
      </c>
      <c r="AJ53" s="194" t="str">
        <f t="shared" ref="AJ53:AJ54" si="62">IFERROR(IF(OR(AND(AF53="Muy Baja",AH53="Leve"),AND(AF53="Muy Baja",AH53="Menor"),AND(AF53="Baja",AH53="Leve")),"Bajo",IF(OR(AND(AF53="Muy baja",AH53="Moderado"),AND(AF53="Baja",AH53="Menor"),AND(AF53="Baja",AH53="Moderado"),AND(AF53="Media",AH53="Leve"),AND(AF53="Media",AH53="Menor"),AND(AF53="Media",AH53="Moderado"),AND(AF53="Alta",AH53="Leve"),AND(AF53="Alta",AH53="Menor")),"Moderado",IF(OR(AND(AF53="Muy Baja",AH53="Mayor"),AND(AF53="Baja",AH53="Mayor"),AND(AF53="Media",AH53="Mayor"),AND(AF53="Alta",AH53="Moderado"),AND(AF53="Alta",AH53="Mayor"),AND(AF53="Muy Alta",AH53="Leve"),AND(AF53="Muy Alta",AH53="Menor"),AND(AF53="Muy Alta",AH53="Moderado"),AND(AF53="Muy Alta",AH53="Mayor")),"Alto",IF(OR(AND(AF53="Muy Baja",AH53="Catastrófico"),AND(AF53="Baja",AH53="Catastrófico"),AND(AF53="Media",AH53="Catastrófico"),AND(AF53="Alta",AH53="Catastrófico"),AND(AF53="Muy Alta",AH53="Catastrófico")),"Extremo","")))),"")</f>
        <v/>
      </c>
      <c r="AK53" s="195"/>
      <c r="AL53" s="186"/>
      <c r="AM53" s="196"/>
      <c r="AN53" s="196"/>
      <c r="AO53" s="197"/>
      <c r="AP53" s="329"/>
      <c r="AQ53" s="329"/>
      <c r="AR53" s="329"/>
    </row>
    <row r="54" spans="1:44" x14ac:dyDescent="0.25">
      <c r="A54" s="340"/>
      <c r="B54" s="333"/>
      <c r="C54" s="333"/>
      <c r="D54" s="348"/>
      <c r="E54" s="333"/>
      <c r="F54" s="333"/>
      <c r="G54" s="323"/>
      <c r="H54" s="323"/>
      <c r="I54" s="323"/>
      <c r="J54" s="323"/>
      <c r="K54" s="323"/>
      <c r="L54" s="323"/>
      <c r="M54" s="323"/>
      <c r="N54" s="329"/>
      <c r="O54" s="326"/>
      <c r="P54" s="325"/>
      <c r="Q54" s="315"/>
      <c r="R54" s="325">
        <f>IF(NOT(ISERROR(MATCH(Q54,_xlfn.ANCHORARRAY(E65),0))),P67&amp;"Por favor no seleccionar los criterios de impacto",Q54)</f>
        <v>0</v>
      </c>
      <c r="S54" s="326"/>
      <c r="T54" s="325"/>
      <c r="U54" s="324"/>
      <c r="V54" s="214">
        <v>6</v>
      </c>
      <c r="W54" s="187"/>
      <c r="X54" s="189" t="str">
        <f t="shared" si="60"/>
        <v/>
      </c>
      <c r="Y54" s="190"/>
      <c r="Z54" s="190"/>
      <c r="AA54" s="191" t="str">
        <f t="shared" si="55"/>
        <v/>
      </c>
      <c r="AB54" s="190"/>
      <c r="AC54" s="190"/>
      <c r="AD54" s="190"/>
      <c r="AE54" s="192" t="str">
        <f t="shared" si="61"/>
        <v/>
      </c>
      <c r="AF54" s="193" t="str">
        <f t="shared" si="2"/>
        <v/>
      </c>
      <c r="AG54" s="191" t="str">
        <f t="shared" si="56"/>
        <v/>
      </c>
      <c r="AH54" s="193" t="str">
        <f t="shared" si="4"/>
        <v/>
      </c>
      <c r="AI54" s="191" t="str">
        <f t="shared" si="14"/>
        <v/>
      </c>
      <c r="AJ54" s="194" t="str">
        <f t="shared" si="62"/>
        <v/>
      </c>
      <c r="AK54" s="195"/>
      <c r="AL54" s="186"/>
      <c r="AM54" s="196"/>
      <c r="AN54" s="196"/>
      <c r="AO54" s="197"/>
      <c r="AP54" s="329"/>
      <c r="AQ54" s="329"/>
      <c r="AR54" s="329"/>
    </row>
    <row r="55" spans="1:44" x14ac:dyDescent="0.25">
      <c r="A55" s="340">
        <v>8</v>
      </c>
      <c r="B55" s="333"/>
      <c r="C55" s="333"/>
      <c r="D55" s="333"/>
      <c r="E55" s="333"/>
      <c r="F55" s="333"/>
      <c r="G55" s="321"/>
      <c r="H55" s="321"/>
      <c r="I55" s="321"/>
      <c r="J55" s="321"/>
      <c r="K55" s="321"/>
      <c r="L55" s="321"/>
      <c r="M55" s="321"/>
      <c r="N55" s="329"/>
      <c r="O55" s="326" t="str">
        <f>IF(N55&lt;=0,"",IF(N55&lt;=2,"Muy Baja",IF(N55&lt;=24,"Baja",IF(N55&lt;=500,"Media",IF(N55&lt;=5000,"Alta","Muy Alta")))))</f>
        <v/>
      </c>
      <c r="P55" s="325" t="str">
        <f>IF(O55="","",IF(O55="Muy Baja",0.2,IF(O55="Baja",0.4,IF(O55="Media",0.6,IF(O55="Alta",0.8,IF(O55="Muy Alta",1,))))))</f>
        <v/>
      </c>
      <c r="Q55" s="315"/>
      <c r="R55" s="325">
        <f>IF(NOT(ISERROR(MATCH(Q55,'Tabla Impacto'!$B$222:$B$224,0))),'Tabla Impacto'!$F$224&amp;"Por favor no seleccionar los criterios de impacto(Afectación Económica o presupuestal y Pérdida Reputacional)",Q55)</f>
        <v>0</v>
      </c>
      <c r="S55" s="326" t="str">
        <f>IF(OR(R55='Tabla Impacto'!$C$12,R55='Tabla Impacto'!$D$12),"Leve",IF(OR(R55='Tabla Impacto'!$C$13,R55='Tabla Impacto'!$D$13),"Menor",IF(OR(R55='Tabla Impacto'!$C$14,R55='Tabla Impacto'!$D$14),"Moderado",IF(OR(R55='Tabla Impacto'!$C$15,R55='Tabla Impacto'!$D$15),"Mayor",IF(OR(R55='Tabla Impacto'!$C$16,R55='Tabla Impacto'!$D$16),"Catastrófico","")))))</f>
        <v/>
      </c>
      <c r="T55" s="325" t="str">
        <f>IF(S55="","",IF(S55="Leve",0.2,IF(S55="Menor",0.4,IF(S55="Moderado",0.6,IF(S55="Mayor",0.8,IF(S55="Catastrófico",1,))))))</f>
        <v/>
      </c>
      <c r="U55" s="324" t="str">
        <f>IF(OR(AND(O55="Muy Baja",S55="Leve"),AND(O55="Muy Baja",S55="Menor"),AND(O55="Baja",S55="Leve")),"Bajo",IF(OR(AND(O55="Muy baja",S55="Moderado"),AND(O55="Baja",S55="Menor"),AND(O55="Baja",S55="Moderado"),AND(O55="Media",S55="Leve"),AND(O55="Media",S55="Menor"),AND(O55="Media",S55="Moderado"),AND(O55="Alta",S55="Leve"),AND(O55="Alta",S55="Menor")),"Moderado",IF(OR(AND(O55="Muy Baja",S55="Mayor"),AND(O55="Baja",S55="Mayor"),AND(O55="Media",S55="Mayor"),AND(O55="Alta",S55="Moderado"),AND(O55="Alta",S55="Mayor"),AND(O55="Muy Alta",S55="Leve"),AND(O55="Muy Alta",S55="Menor"),AND(O55="Muy Alta",S55="Moderado"),AND(O55="Muy Alta",S55="Mayor")),"Alto",IF(OR(AND(O55="Muy Baja",S55="Catastrófico"),AND(O55="Baja",S55="Catastrófico"),AND(O55="Media",S55="Catastrófico"),AND(O55="Alta",S55="Catastrófico"),AND(O55="Muy Alta",S55="Catastrófico")),"Extremo",""))))</f>
        <v/>
      </c>
      <c r="V55" s="214">
        <v>1</v>
      </c>
      <c r="W55" s="187"/>
      <c r="X55" s="189" t="str">
        <f>IF(OR(Y55="Preventivo",Y55="Detectivo"),"Probabilidad",IF(Y55="Correctivo","Impacto",""))</f>
        <v/>
      </c>
      <c r="Y55" s="190"/>
      <c r="Z55" s="190"/>
      <c r="AA55" s="191" t="str">
        <f>IF(AND(Y55="Preventivo",Z55="Automático"),"50%",IF(AND(Y55="Preventivo",Z55="Manual"),"40%",IF(AND(Y55="Detectivo",Z55="Automático"),"40%",IF(AND(Y55="Detectivo",Z55="Manual"),"30%",IF(AND(Y55="Correctivo",Z55="Automático"),"35%",IF(AND(Y55="Correctivo",Z55="Manual"),"25%",""))))))</f>
        <v/>
      </c>
      <c r="AB55" s="190"/>
      <c r="AC55" s="190"/>
      <c r="AD55" s="190"/>
      <c r="AE55" s="192" t="str">
        <f>IFERROR(IF(X55="Probabilidad",(P55-(+P55*AA55)),IF(X55="Impacto",P55,"")),"")</f>
        <v/>
      </c>
      <c r="AF55" s="193" t="str">
        <f>IFERROR(IF(AE55="","",IF(AE55&lt;=0.2,"Muy Baja",IF(AE55&lt;=0.4,"Baja",IF(AE55&lt;=0.6,"Media",IF(AE55&lt;=0.8,"Alta","Muy Alta"))))),"")</f>
        <v/>
      </c>
      <c r="AG55" s="191" t="str">
        <f>+AE55</f>
        <v/>
      </c>
      <c r="AH55" s="193" t="str">
        <f>IFERROR(IF(AI55="","",IF(AI55&lt;=0.2,"Leve",IF(AI55&lt;=0.4,"Menor",IF(AI55&lt;=0.6,"Moderado",IF(AI55&lt;=0.8,"Mayor","Catastrófico"))))),"")</f>
        <v/>
      </c>
      <c r="AI55" s="191" t="str">
        <f t="shared" ref="AI55" si="63">IFERROR(IF(X55="Impacto",(T55-(+T55*AA55)),IF(X55="Probabilidad",T55,"")),"")</f>
        <v/>
      </c>
      <c r="AJ55" s="194" t="str">
        <f>IFERROR(IF(OR(AND(AF55="Muy Baja",AH55="Leve"),AND(AF55="Muy Baja",AH55="Menor"),AND(AF55="Baja",AH55="Leve")),"Bajo",IF(OR(AND(AF55="Muy baja",AH55="Moderado"),AND(AF55="Baja",AH55="Menor"),AND(AF55="Baja",AH55="Moderado"),AND(AF55="Media",AH55="Leve"),AND(AF55="Media",AH55="Menor"),AND(AF55="Media",AH55="Moderado"),AND(AF55="Alta",AH55="Leve"),AND(AF55="Alta",AH55="Menor")),"Moderado",IF(OR(AND(AF55="Muy Baja",AH55="Mayor"),AND(AF55="Baja",AH55="Mayor"),AND(AF55="Media",AH55="Mayor"),AND(AF55="Alta",AH55="Moderado"),AND(AF55="Alta",AH55="Mayor"),AND(AF55="Muy Alta",AH55="Leve"),AND(AF55="Muy Alta",AH55="Menor"),AND(AF55="Muy Alta",AH55="Moderado"),AND(AF55="Muy Alta",AH55="Mayor")),"Alto",IF(OR(AND(AF55="Muy Baja",AH55="Catastrófico"),AND(AF55="Baja",AH55="Catastrófico"),AND(AF55="Media",AH55="Catastrófico"),AND(AF55="Alta",AH55="Catastrófico"),AND(AF55="Muy Alta",AH55="Catastrófico")),"Extremo","")))),"")</f>
        <v/>
      </c>
      <c r="AK55" s="195"/>
      <c r="AL55" s="186"/>
      <c r="AM55" s="196"/>
      <c r="AN55" s="196"/>
      <c r="AO55" s="197"/>
      <c r="AP55" s="329"/>
      <c r="AQ55" s="329"/>
      <c r="AR55" s="329"/>
    </row>
    <row r="56" spans="1:44" x14ac:dyDescent="0.25">
      <c r="A56" s="340"/>
      <c r="B56" s="333"/>
      <c r="C56" s="333"/>
      <c r="D56" s="333"/>
      <c r="E56" s="333"/>
      <c r="F56" s="333"/>
      <c r="G56" s="322"/>
      <c r="H56" s="322"/>
      <c r="I56" s="322"/>
      <c r="J56" s="322"/>
      <c r="K56" s="322"/>
      <c r="L56" s="322"/>
      <c r="M56" s="322"/>
      <c r="N56" s="329"/>
      <c r="O56" s="326"/>
      <c r="P56" s="325"/>
      <c r="Q56" s="315"/>
      <c r="R56" s="325">
        <f>IF(NOT(ISERROR(MATCH(Q56,_xlfn.ANCHORARRAY(E67),0))),P69&amp;"Por favor no seleccionar los criterios de impacto",Q56)</f>
        <v>0</v>
      </c>
      <c r="S56" s="326"/>
      <c r="T56" s="325"/>
      <c r="U56" s="324"/>
      <c r="V56" s="214">
        <v>2</v>
      </c>
      <c r="W56" s="187"/>
      <c r="X56" s="189" t="str">
        <f>IF(OR(Y56="Preventivo",Y56="Detectivo"),"Probabilidad",IF(Y56="Correctivo","Impacto",""))</f>
        <v/>
      </c>
      <c r="Y56" s="190"/>
      <c r="Z56" s="190"/>
      <c r="AA56" s="191" t="str">
        <f t="shared" ref="AA56:AA60" si="64">IF(AND(Y56="Preventivo",Z56="Automático"),"50%",IF(AND(Y56="Preventivo",Z56="Manual"),"40%",IF(AND(Y56="Detectivo",Z56="Automático"),"40%",IF(AND(Y56="Detectivo",Z56="Manual"),"30%",IF(AND(Y56="Correctivo",Z56="Automático"),"35%",IF(AND(Y56="Correctivo",Z56="Manual"),"25%",""))))))</f>
        <v/>
      </c>
      <c r="AB56" s="190"/>
      <c r="AC56" s="190"/>
      <c r="AD56" s="190"/>
      <c r="AE56" s="192" t="str">
        <f>IFERROR(IF(AND(X55="Probabilidad",X56="Probabilidad"),(AG55-(+AG55*AA56)),IF(X56="Probabilidad",(P55-(+P55*AA56)),IF(X56="Impacto",AG55,""))),"")</f>
        <v/>
      </c>
      <c r="AF56" s="193" t="str">
        <f t="shared" si="2"/>
        <v/>
      </c>
      <c r="AG56" s="191" t="str">
        <f t="shared" ref="AG56:AG60" si="65">+AE56</f>
        <v/>
      </c>
      <c r="AH56" s="193" t="str">
        <f t="shared" si="4"/>
        <v/>
      </c>
      <c r="AI56" s="191" t="str">
        <f t="shared" ref="AI56" si="66">IFERROR(IF(AND(X55="Impacto",X56="Impacto"),(AI55-(+AI55*AA56)),IF(X56="Impacto",($T$13-(+$T$13*AA56)),IF(X56="Probabilidad",AI55,""))),"")</f>
        <v/>
      </c>
      <c r="AJ56" s="194" t="str">
        <f t="shared" ref="AJ56:AJ57" si="67">IFERROR(IF(OR(AND(AF56="Muy Baja",AH56="Leve"),AND(AF56="Muy Baja",AH56="Menor"),AND(AF56="Baja",AH56="Leve")),"Bajo",IF(OR(AND(AF56="Muy baja",AH56="Moderado"),AND(AF56="Baja",AH56="Menor"),AND(AF56="Baja",AH56="Moderado"),AND(AF56="Media",AH56="Leve"),AND(AF56="Media",AH56="Menor"),AND(AF56="Media",AH56="Moderado"),AND(AF56="Alta",AH56="Leve"),AND(AF56="Alta",AH56="Menor")),"Moderado",IF(OR(AND(AF56="Muy Baja",AH56="Mayor"),AND(AF56="Baja",AH56="Mayor"),AND(AF56="Media",AH56="Mayor"),AND(AF56="Alta",AH56="Moderado"),AND(AF56="Alta",AH56="Mayor"),AND(AF56="Muy Alta",AH56="Leve"),AND(AF56="Muy Alta",AH56="Menor"),AND(AF56="Muy Alta",AH56="Moderado"),AND(AF56="Muy Alta",AH56="Mayor")),"Alto",IF(OR(AND(AF56="Muy Baja",AH56="Catastrófico"),AND(AF56="Baja",AH56="Catastrófico"),AND(AF56="Media",AH56="Catastrófico"),AND(AF56="Alta",AH56="Catastrófico"),AND(AF56="Muy Alta",AH56="Catastrófico")),"Extremo","")))),"")</f>
        <v/>
      </c>
      <c r="AK56" s="195"/>
      <c r="AL56" s="186"/>
      <c r="AM56" s="196"/>
      <c r="AN56" s="196"/>
      <c r="AO56" s="197"/>
      <c r="AP56" s="329"/>
      <c r="AQ56" s="329"/>
      <c r="AR56" s="329"/>
    </row>
    <row r="57" spans="1:44" x14ac:dyDescent="0.25">
      <c r="A57" s="340"/>
      <c r="B57" s="333"/>
      <c r="C57" s="333"/>
      <c r="D57" s="333"/>
      <c r="E57" s="333"/>
      <c r="F57" s="333"/>
      <c r="G57" s="322"/>
      <c r="H57" s="322"/>
      <c r="I57" s="322"/>
      <c r="J57" s="322"/>
      <c r="K57" s="322"/>
      <c r="L57" s="322"/>
      <c r="M57" s="322"/>
      <c r="N57" s="329"/>
      <c r="O57" s="326"/>
      <c r="P57" s="325"/>
      <c r="Q57" s="315"/>
      <c r="R57" s="325">
        <f>IF(NOT(ISERROR(MATCH(Q57,_xlfn.ANCHORARRAY(E68),0))),P70&amp;"Por favor no seleccionar los criterios de impacto",Q57)</f>
        <v>0</v>
      </c>
      <c r="S57" s="326"/>
      <c r="T57" s="325"/>
      <c r="U57" s="324"/>
      <c r="V57" s="214">
        <v>3</v>
      </c>
      <c r="W57" s="188"/>
      <c r="X57" s="189" t="str">
        <f>IF(OR(Y57="Preventivo",Y57="Detectivo"),"Probabilidad",IF(Y57="Correctivo","Impacto",""))</f>
        <v/>
      </c>
      <c r="Y57" s="190"/>
      <c r="Z57" s="190"/>
      <c r="AA57" s="191" t="str">
        <f t="shared" si="64"/>
        <v/>
      </c>
      <c r="AB57" s="190"/>
      <c r="AC57" s="190"/>
      <c r="AD57" s="190"/>
      <c r="AE57" s="192" t="str">
        <f>IFERROR(IF(AND(X56="Probabilidad",X57="Probabilidad"),(AG56-(+AG56*AA57)),IF(AND(X56="Impacto",X57="Probabilidad"),(AG55-(+AG55*AA57)),IF(X57="Impacto",AG56,""))),"")</f>
        <v/>
      </c>
      <c r="AF57" s="193" t="str">
        <f t="shared" si="2"/>
        <v/>
      </c>
      <c r="AG57" s="191" t="str">
        <f t="shared" si="65"/>
        <v/>
      </c>
      <c r="AH57" s="193" t="str">
        <f t="shared" si="4"/>
        <v/>
      </c>
      <c r="AI57" s="191" t="str">
        <f t="shared" ref="AI57" si="68">IFERROR(IF(AND(X56="Impacto",X57="Impacto"),(AI56-(+AI56*AA57)),IF(AND(X56="Probabilidad",X57="Impacto"),(AI55-(+AI55*AA57)),IF(X57="Probabilidad",AI56,""))),"")</f>
        <v/>
      </c>
      <c r="AJ57" s="194" t="str">
        <f t="shared" si="67"/>
        <v/>
      </c>
      <c r="AK57" s="195"/>
      <c r="AL57" s="186"/>
      <c r="AM57" s="196"/>
      <c r="AN57" s="196"/>
      <c r="AO57" s="197"/>
      <c r="AP57" s="329"/>
      <c r="AQ57" s="329"/>
      <c r="AR57" s="329"/>
    </row>
    <row r="58" spans="1:44" x14ac:dyDescent="0.25">
      <c r="A58" s="340"/>
      <c r="B58" s="333"/>
      <c r="C58" s="333"/>
      <c r="D58" s="333"/>
      <c r="E58" s="333"/>
      <c r="F58" s="333"/>
      <c r="G58" s="322"/>
      <c r="H58" s="322"/>
      <c r="I58" s="322"/>
      <c r="J58" s="322"/>
      <c r="K58" s="322"/>
      <c r="L58" s="322"/>
      <c r="M58" s="322"/>
      <c r="N58" s="329"/>
      <c r="O58" s="326"/>
      <c r="P58" s="325"/>
      <c r="Q58" s="315"/>
      <c r="R58" s="325">
        <f>IF(NOT(ISERROR(MATCH(Q58,_xlfn.ANCHORARRAY(E69),0))),P71&amp;"Por favor no seleccionar los criterios de impacto",Q58)</f>
        <v>0</v>
      </c>
      <c r="S58" s="326"/>
      <c r="T58" s="325"/>
      <c r="U58" s="324"/>
      <c r="V58" s="214">
        <v>4</v>
      </c>
      <c r="W58" s="187"/>
      <c r="X58" s="189" t="str">
        <f t="shared" ref="X58:X60" si="69">IF(OR(Y58="Preventivo",Y58="Detectivo"),"Probabilidad",IF(Y58="Correctivo","Impacto",""))</f>
        <v/>
      </c>
      <c r="Y58" s="190"/>
      <c r="Z58" s="190"/>
      <c r="AA58" s="191" t="str">
        <f t="shared" si="64"/>
        <v/>
      </c>
      <c r="AB58" s="190"/>
      <c r="AC58" s="190"/>
      <c r="AD58" s="190"/>
      <c r="AE58" s="192" t="str">
        <f t="shared" ref="AE58:AE60" si="70">IFERROR(IF(AND(X57="Probabilidad",X58="Probabilidad"),(AG57-(+AG57*AA58)),IF(AND(X57="Impacto",X58="Probabilidad"),(AG56-(+AG56*AA58)),IF(X58="Impacto",AG57,""))),"")</f>
        <v/>
      </c>
      <c r="AF58" s="193" t="str">
        <f t="shared" si="2"/>
        <v/>
      </c>
      <c r="AG58" s="191" t="str">
        <f t="shared" si="65"/>
        <v/>
      </c>
      <c r="AH58" s="193" t="str">
        <f t="shared" si="4"/>
        <v/>
      </c>
      <c r="AI58" s="191" t="str">
        <f t="shared" si="14"/>
        <v/>
      </c>
      <c r="AJ58" s="194" t="str">
        <f>IFERROR(IF(OR(AND(AF58="Muy Baja",AH58="Leve"),AND(AF58="Muy Baja",AH58="Menor"),AND(AF58="Baja",AH58="Leve")),"Bajo",IF(OR(AND(AF58="Muy baja",AH58="Moderado"),AND(AF58="Baja",AH58="Menor"),AND(AF58="Baja",AH58="Moderado"),AND(AF58="Media",AH58="Leve"),AND(AF58="Media",AH58="Menor"),AND(AF58="Media",AH58="Moderado"),AND(AF58="Alta",AH58="Leve"),AND(AF58="Alta",AH58="Menor")),"Moderado",IF(OR(AND(AF58="Muy Baja",AH58="Mayor"),AND(AF58="Baja",AH58="Mayor"),AND(AF58="Media",AH58="Mayor"),AND(AF58="Alta",AH58="Moderado"),AND(AF58="Alta",AH58="Mayor"),AND(AF58="Muy Alta",AH58="Leve"),AND(AF58="Muy Alta",AH58="Menor"),AND(AF58="Muy Alta",AH58="Moderado"),AND(AF58="Muy Alta",AH58="Mayor")),"Alto",IF(OR(AND(AF58="Muy Baja",AH58="Catastrófico"),AND(AF58="Baja",AH58="Catastrófico"),AND(AF58="Media",AH58="Catastrófico"),AND(AF58="Alta",AH58="Catastrófico"),AND(AF58="Muy Alta",AH58="Catastrófico")),"Extremo","")))),"")</f>
        <v/>
      </c>
      <c r="AK58" s="195"/>
      <c r="AL58" s="186"/>
      <c r="AM58" s="196"/>
      <c r="AN58" s="196"/>
      <c r="AO58" s="197"/>
      <c r="AP58" s="329"/>
      <c r="AQ58" s="329"/>
      <c r="AR58" s="329"/>
    </row>
    <row r="59" spans="1:44" x14ac:dyDescent="0.25">
      <c r="A59" s="340"/>
      <c r="B59" s="333"/>
      <c r="C59" s="333"/>
      <c r="D59" s="333"/>
      <c r="E59" s="333"/>
      <c r="F59" s="333"/>
      <c r="G59" s="322"/>
      <c r="H59" s="322"/>
      <c r="I59" s="322"/>
      <c r="J59" s="322"/>
      <c r="K59" s="322"/>
      <c r="L59" s="322"/>
      <c r="M59" s="322"/>
      <c r="N59" s="329"/>
      <c r="O59" s="326"/>
      <c r="P59" s="325"/>
      <c r="Q59" s="315"/>
      <c r="R59" s="325">
        <f>IF(NOT(ISERROR(MATCH(Q59,_xlfn.ANCHORARRAY(E70),0))),P72&amp;"Por favor no seleccionar los criterios de impacto",Q59)</f>
        <v>0</v>
      </c>
      <c r="S59" s="326"/>
      <c r="T59" s="325"/>
      <c r="U59" s="324"/>
      <c r="V59" s="214">
        <v>5</v>
      </c>
      <c r="W59" s="187"/>
      <c r="X59" s="189" t="str">
        <f t="shared" si="69"/>
        <v/>
      </c>
      <c r="Y59" s="190"/>
      <c r="Z59" s="190"/>
      <c r="AA59" s="191" t="str">
        <f t="shared" si="64"/>
        <v/>
      </c>
      <c r="AB59" s="190"/>
      <c r="AC59" s="190"/>
      <c r="AD59" s="190"/>
      <c r="AE59" s="192" t="str">
        <f t="shared" si="70"/>
        <v/>
      </c>
      <c r="AF59" s="193" t="str">
        <f t="shared" si="2"/>
        <v/>
      </c>
      <c r="AG59" s="191" t="str">
        <f t="shared" si="65"/>
        <v/>
      </c>
      <c r="AH59" s="193" t="str">
        <f t="shared" si="4"/>
        <v/>
      </c>
      <c r="AI59" s="191" t="str">
        <f t="shared" si="14"/>
        <v/>
      </c>
      <c r="AJ59" s="194" t="str">
        <f t="shared" ref="AJ59:AJ60" si="71">IFERROR(IF(OR(AND(AF59="Muy Baja",AH59="Leve"),AND(AF59="Muy Baja",AH59="Menor"),AND(AF59="Baja",AH59="Leve")),"Bajo",IF(OR(AND(AF59="Muy baja",AH59="Moderado"),AND(AF59="Baja",AH59="Menor"),AND(AF59="Baja",AH59="Moderado"),AND(AF59="Media",AH59="Leve"),AND(AF59="Media",AH59="Menor"),AND(AF59="Media",AH59="Moderado"),AND(AF59="Alta",AH59="Leve"),AND(AF59="Alta",AH59="Menor")),"Moderado",IF(OR(AND(AF59="Muy Baja",AH59="Mayor"),AND(AF59="Baja",AH59="Mayor"),AND(AF59="Media",AH59="Mayor"),AND(AF59="Alta",AH59="Moderado"),AND(AF59="Alta",AH59="Mayor"),AND(AF59="Muy Alta",AH59="Leve"),AND(AF59="Muy Alta",AH59="Menor"),AND(AF59="Muy Alta",AH59="Moderado"),AND(AF59="Muy Alta",AH59="Mayor")),"Alto",IF(OR(AND(AF59="Muy Baja",AH59="Catastrófico"),AND(AF59="Baja",AH59="Catastrófico"),AND(AF59="Media",AH59="Catastrófico"),AND(AF59="Alta",AH59="Catastrófico"),AND(AF59="Muy Alta",AH59="Catastrófico")),"Extremo","")))),"")</f>
        <v/>
      </c>
      <c r="AK59" s="195"/>
      <c r="AL59" s="186"/>
      <c r="AM59" s="196"/>
      <c r="AN59" s="196"/>
      <c r="AO59" s="197"/>
      <c r="AP59" s="329"/>
      <c r="AQ59" s="329"/>
      <c r="AR59" s="329"/>
    </row>
    <row r="60" spans="1:44" x14ac:dyDescent="0.25">
      <c r="A60" s="340"/>
      <c r="B60" s="333"/>
      <c r="C60" s="333"/>
      <c r="D60" s="333"/>
      <c r="E60" s="333"/>
      <c r="F60" s="333"/>
      <c r="G60" s="323"/>
      <c r="H60" s="323"/>
      <c r="I60" s="323"/>
      <c r="J60" s="323"/>
      <c r="K60" s="323"/>
      <c r="L60" s="323"/>
      <c r="M60" s="323"/>
      <c r="N60" s="329"/>
      <c r="O60" s="326"/>
      <c r="P60" s="325"/>
      <c r="Q60" s="315"/>
      <c r="R60" s="325">
        <f>IF(NOT(ISERROR(MATCH(Q60,_xlfn.ANCHORARRAY(E71),0))),Q73&amp;"Por favor no seleccionar los criterios de impacto",Q60)</f>
        <v>0</v>
      </c>
      <c r="S60" s="326"/>
      <c r="T60" s="325"/>
      <c r="U60" s="324"/>
      <c r="V60" s="214">
        <v>6</v>
      </c>
      <c r="W60" s="187"/>
      <c r="X60" s="189" t="str">
        <f t="shared" si="69"/>
        <v/>
      </c>
      <c r="Y60" s="190"/>
      <c r="Z60" s="190"/>
      <c r="AA60" s="191" t="str">
        <f t="shared" si="64"/>
        <v/>
      </c>
      <c r="AB60" s="190"/>
      <c r="AC60" s="190"/>
      <c r="AD60" s="190"/>
      <c r="AE60" s="192" t="str">
        <f t="shared" si="70"/>
        <v/>
      </c>
      <c r="AF60" s="193" t="str">
        <f t="shared" si="2"/>
        <v/>
      </c>
      <c r="AG60" s="191" t="str">
        <f t="shared" si="65"/>
        <v/>
      </c>
      <c r="AH60" s="193" t="str">
        <f t="shared" si="4"/>
        <v/>
      </c>
      <c r="AI60" s="191" t="str">
        <f t="shared" si="14"/>
        <v/>
      </c>
      <c r="AJ60" s="194" t="str">
        <f t="shared" si="71"/>
        <v/>
      </c>
      <c r="AK60" s="195"/>
      <c r="AL60" s="186"/>
      <c r="AM60" s="196"/>
      <c r="AN60" s="196"/>
      <c r="AO60" s="197"/>
      <c r="AP60" s="329"/>
      <c r="AQ60" s="329"/>
      <c r="AR60" s="329"/>
    </row>
    <row r="61" spans="1:44" x14ac:dyDescent="0.25">
      <c r="A61" s="340">
        <v>9</v>
      </c>
      <c r="B61" s="333"/>
      <c r="C61" s="333"/>
      <c r="D61" s="333"/>
      <c r="E61" s="333"/>
      <c r="F61" s="333"/>
      <c r="G61" s="321"/>
      <c r="H61" s="321"/>
      <c r="I61" s="221"/>
      <c r="J61" s="221"/>
      <c r="K61" s="221"/>
      <c r="L61" s="321"/>
      <c r="M61" s="321"/>
      <c r="N61" s="329"/>
      <c r="O61" s="326" t="str">
        <f>IF(N61&lt;=0,"",IF(N61&lt;=2,"Muy Baja",IF(N61&lt;=24,"Baja",IF(N61&lt;=500,"Media",IF(N61&lt;=5000,"Alta","Muy Alta")))))</f>
        <v/>
      </c>
      <c r="P61" s="325" t="str">
        <f>IF(O61="","",IF(O61="Muy Baja",0.2,IF(O61="Baja",0.4,IF(O61="Media",0.6,IF(O61="Alta",0.8,IF(O61="Muy Alta",1,))))))</f>
        <v/>
      </c>
      <c r="Q61" s="315"/>
      <c r="R61" s="325">
        <f>IF(NOT(ISERROR(MATCH(Q61,'Tabla Impacto'!$B$222:$B$224,0))),'Tabla Impacto'!$F$224&amp;"Por favor no seleccionar los criterios de impacto(Afectación Económica o presupuestal y Pérdida Reputacional)",Q61)</f>
        <v>0</v>
      </c>
      <c r="S61" s="326" t="str">
        <f>IF(OR(R61='Tabla Impacto'!$C$12,R61='Tabla Impacto'!$D$12),"Leve",IF(OR(R61='Tabla Impacto'!$C$13,R61='Tabla Impacto'!$D$13),"Menor",IF(OR(R61='Tabla Impacto'!$C$14,R61='Tabla Impacto'!$D$14),"Moderado",IF(OR(R61='Tabla Impacto'!$C$15,R61='Tabla Impacto'!$D$15),"Mayor",IF(OR(R61='Tabla Impacto'!$C$16,R61='Tabla Impacto'!$D$16),"Catastrófico","")))))</f>
        <v/>
      </c>
      <c r="T61" s="325" t="str">
        <f>IF(S61="","",IF(S61="Leve",0.2,IF(S61="Menor",0.4,IF(S61="Moderado",0.6,IF(S61="Mayor",0.8,IF(S61="Catastrófico",1,))))))</f>
        <v/>
      </c>
      <c r="U61" s="324" t="str">
        <f>IF(OR(AND(O61="Muy Baja",S61="Leve"),AND(O61="Muy Baja",S61="Menor"),AND(O61="Baja",S61="Leve")),"Bajo",IF(OR(AND(O61="Muy baja",S61="Moderado"),AND(O61="Baja",S61="Menor"),AND(O61="Baja",S61="Moderado"),AND(O61="Media",S61="Leve"),AND(O61="Media",S61="Menor"),AND(O61="Media",S61="Moderado"),AND(O61="Alta",S61="Leve"),AND(O61="Alta",S61="Menor")),"Moderado",IF(OR(AND(O61="Muy Baja",S61="Mayor"),AND(O61="Baja",S61="Mayor"),AND(O61="Media",S61="Mayor"),AND(O61="Alta",S61="Moderado"),AND(O61="Alta",S61="Mayor"),AND(O61="Muy Alta",S61="Leve"),AND(O61="Muy Alta",S61="Menor"),AND(O61="Muy Alta",S61="Moderado"),AND(O61="Muy Alta",S61="Mayor")),"Alto",IF(OR(AND(O61="Muy Baja",S61="Catastrófico"),AND(O61="Baja",S61="Catastrófico"),AND(O61="Media",S61="Catastrófico"),AND(O61="Alta",S61="Catastrófico"),AND(O61="Muy Alta",S61="Catastrófico")),"Extremo",""))))</f>
        <v/>
      </c>
      <c r="V61" s="214">
        <v>1</v>
      </c>
      <c r="W61" s="187"/>
      <c r="X61" s="189" t="str">
        <f>IF(OR(Y61="Preventivo",Y61="Detectivo"),"Probabilidad",IF(Y61="Correctivo","Impacto",""))</f>
        <v/>
      </c>
      <c r="Y61" s="190"/>
      <c r="Z61" s="190"/>
      <c r="AA61" s="191" t="str">
        <f>IF(AND(Y61="Preventivo",Z61="Automático"),"50%",IF(AND(Y61="Preventivo",Z61="Manual"),"40%",IF(AND(Y61="Detectivo",Z61="Automático"),"40%",IF(AND(Y61="Detectivo",Z61="Manual"),"30%",IF(AND(Y61="Correctivo",Z61="Automático"),"35%",IF(AND(Y61="Correctivo",Z61="Manual"),"25%",""))))))</f>
        <v/>
      </c>
      <c r="AB61" s="190"/>
      <c r="AC61" s="190"/>
      <c r="AD61" s="190"/>
      <c r="AE61" s="192" t="str">
        <f>IFERROR(IF(X61="Probabilidad",(P61-(+P61*AA61)),IF(X61="Impacto",P61,"")),"")</f>
        <v/>
      </c>
      <c r="AF61" s="193" t="str">
        <f>IFERROR(IF(AE61="","",IF(AE61&lt;=0.2,"Muy Baja",IF(AE61&lt;=0.4,"Baja",IF(AE61&lt;=0.6,"Media",IF(AE61&lt;=0.8,"Alta","Muy Alta"))))),"")</f>
        <v/>
      </c>
      <c r="AG61" s="191" t="str">
        <f>+AE61</f>
        <v/>
      </c>
      <c r="AH61" s="193" t="str">
        <f>IFERROR(IF(AI61="","",IF(AI61&lt;=0.2,"Leve",IF(AI61&lt;=0.4,"Menor",IF(AI61&lt;=0.6,"Moderado",IF(AI61&lt;=0.8,"Mayor","Catastrófico"))))),"")</f>
        <v/>
      </c>
      <c r="AI61" s="191" t="str">
        <f t="shared" ref="AI61" si="72">IFERROR(IF(X61="Impacto",(T61-(+T61*AA61)),IF(X61="Probabilidad",T61,"")),"")</f>
        <v/>
      </c>
      <c r="AJ61" s="194" t="str">
        <f>IFERROR(IF(OR(AND(AF61="Muy Baja",AH61="Leve"),AND(AF61="Muy Baja",AH61="Menor"),AND(AF61="Baja",AH61="Leve")),"Bajo",IF(OR(AND(AF61="Muy baja",AH61="Moderado"),AND(AF61="Baja",AH61="Menor"),AND(AF61="Baja",AH61="Moderado"),AND(AF61="Media",AH61="Leve"),AND(AF61="Media",AH61="Menor"),AND(AF61="Media",AH61="Moderado"),AND(AF61="Alta",AH61="Leve"),AND(AF61="Alta",AH61="Menor")),"Moderado",IF(OR(AND(AF61="Muy Baja",AH61="Mayor"),AND(AF61="Baja",AH61="Mayor"),AND(AF61="Media",AH61="Mayor"),AND(AF61="Alta",AH61="Moderado"),AND(AF61="Alta",AH61="Mayor"),AND(AF61="Muy Alta",AH61="Leve"),AND(AF61="Muy Alta",AH61="Menor"),AND(AF61="Muy Alta",AH61="Moderado"),AND(AF61="Muy Alta",AH61="Mayor")),"Alto",IF(OR(AND(AF61="Muy Baja",AH61="Catastrófico"),AND(AF61="Baja",AH61="Catastrófico"),AND(AF61="Media",AH61="Catastrófico"),AND(AF61="Alta",AH61="Catastrófico"),AND(AF61="Muy Alta",AH61="Catastrófico")),"Extremo","")))),"")</f>
        <v/>
      </c>
      <c r="AK61" s="195"/>
      <c r="AL61" s="186"/>
      <c r="AM61" s="196"/>
      <c r="AN61" s="196"/>
      <c r="AO61" s="197"/>
      <c r="AP61" s="329"/>
      <c r="AQ61" s="329"/>
      <c r="AR61" s="329"/>
    </row>
    <row r="62" spans="1:44" x14ac:dyDescent="0.25">
      <c r="A62" s="340"/>
      <c r="B62" s="333"/>
      <c r="C62" s="333"/>
      <c r="D62" s="333"/>
      <c r="E62" s="333"/>
      <c r="F62" s="333"/>
      <c r="G62" s="322"/>
      <c r="H62" s="322"/>
      <c r="I62" s="222"/>
      <c r="J62" s="222"/>
      <c r="K62" s="222"/>
      <c r="L62" s="322"/>
      <c r="M62" s="322"/>
      <c r="N62" s="329"/>
      <c r="O62" s="326"/>
      <c r="P62" s="325"/>
      <c r="Q62" s="315"/>
      <c r="R62" s="325">
        <f>IF(NOT(ISERROR(MATCH(Q62,_xlfn.ANCHORARRAY(F73),0))),Q75&amp;"Por favor no seleccionar los criterios de impacto",Q62)</f>
        <v>0</v>
      </c>
      <c r="S62" s="326"/>
      <c r="T62" s="325"/>
      <c r="U62" s="324"/>
      <c r="V62" s="214">
        <v>2</v>
      </c>
      <c r="W62" s="187"/>
      <c r="X62" s="189" t="str">
        <f>IF(OR(Y62="Preventivo",Y62="Detectivo"),"Probabilidad",IF(Y62="Correctivo","Impacto",""))</f>
        <v/>
      </c>
      <c r="Y62" s="190"/>
      <c r="Z62" s="190"/>
      <c r="AA62" s="191" t="str">
        <f t="shared" ref="AA62:AA66" si="73">IF(AND(Y62="Preventivo",Z62="Automático"),"50%",IF(AND(Y62="Preventivo",Z62="Manual"),"40%",IF(AND(Y62="Detectivo",Z62="Automático"),"40%",IF(AND(Y62="Detectivo",Z62="Manual"),"30%",IF(AND(Y62="Correctivo",Z62="Automático"),"35%",IF(AND(Y62="Correctivo",Z62="Manual"),"25%",""))))))</f>
        <v/>
      </c>
      <c r="AB62" s="190"/>
      <c r="AC62" s="190"/>
      <c r="AD62" s="190"/>
      <c r="AE62" s="192" t="str">
        <f>IFERROR(IF(AND(X61="Probabilidad",X62="Probabilidad"),(AG61-(+AG61*AA62)),IF(X62="Probabilidad",(P61-(+P61*AA62)),IF(X62="Impacto",AG61,""))),"")</f>
        <v/>
      </c>
      <c r="AF62" s="193" t="str">
        <f t="shared" si="2"/>
        <v/>
      </c>
      <c r="AG62" s="191" t="str">
        <f t="shared" ref="AG62:AG66" si="74">+AE62</f>
        <v/>
      </c>
      <c r="AH62" s="193" t="str">
        <f t="shared" si="4"/>
        <v/>
      </c>
      <c r="AI62" s="191" t="str">
        <f t="shared" ref="AI62" si="75">IFERROR(IF(AND(X61="Impacto",X62="Impacto"),(AI61-(+AI61*AA62)),IF(X62="Impacto",($T$13-(+$T$13*AA62)),IF(X62="Probabilidad",AI61,""))),"")</f>
        <v/>
      </c>
      <c r="AJ62" s="194" t="str">
        <f t="shared" ref="AJ62:AJ63" si="76">IFERROR(IF(OR(AND(AF62="Muy Baja",AH62="Leve"),AND(AF62="Muy Baja",AH62="Menor"),AND(AF62="Baja",AH62="Leve")),"Bajo",IF(OR(AND(AF62="Muy baja",AH62="Moderado"),AND(AF62="Baja",AH62="Menor"),AND(AF62="Baja",AH62="Moderado"),AND(AF62="Media",AH62="Leve"),AND(AF62="Media",AH62="Menor"),AND(AF62="Media",AH62="Moderado"),AND(AF62="Alta",AH62="Leve"),AND(AF62="Alta",AH62="Menor")),"Moderado",IF(OR(AND(AF62="Muy Baja",AH62="Mayor"),AND(AF62="Baja",AH62="Mayor"),AND(AF62="Media",AH62="Mayor"),AND(AF62="Alta",AH62="Moderado"),AND(AF62="Alta",AH62="Mayor"),AND(AF62="Muy Alta",AH62="Leve"),AND(AF62="Muy Alta",AH62="Menor"),AND(AF62="Muy Alta",AH62="Moderado"),AND(AF62="Muy Alta",AH62="Mayor")),"Alto",IF(OR(AND(AF62="Muy Baja",AH62="Catastrófico"),AND(AF62="Baja",AH62="Catastrófico"),AND(AF62="Media",AH62="Catastrófico"),AND(AF62="Alta",AH62="Catastrófico"),AND(AF62="Muy Alta",AH62="Catastrófico")),"Extremo","")))),"")</f>
        <v/>
      </c>
      <c r="AK62" s="195"/>
      <c r="AL62" s="186"/>
      <c r="AM62" s="196"/>
      <c r="AN62" s="196"/>
      <c r="AO62" s="197"/>
      <c r="AP62" s="329"/>
      <c r="AQ62" s="329"/>
      <c r="AR62" s="329"/>
    </row>
    <row r="63" spans="1:44" x14ac:dyDescent="0.25">
      <c r="A63" s="340"/>
      <c r="B63" s="333"/>
      <c r="C63" s="333"/>
      <c r="D63" s="333"/>
      <c r="E63" s="333"/>
      <c r="F63" s="333"/>
      <c r="G63" s="322"/>
      <c r="H63" s="322"/>
      <c r="I63" s="222"/>
      <c r="J63" s="222"/>
      <c r="K63" s="222"/>
      <c r="L63" s="322"/>
      <c r="M63" s="322"/>
      <c r="N63" s="329"/>
      <c r="O63" s="326"/>
      <c r="P63" s="325"/>
      <c r="Q63" s="315"/>
      <c r="R63" s="325">
        <f>IF(NOT(ISERROR(MATCH(Q63,_xlfn.ANCHORARRAY(F74),0))),Q76&amp;"Por favor no seleccionar los criterios de impacto",Q63)</f>
        <v>0</v>
      </c>
      <c r="S63" s="326"/>
      <c r="T63" s="325"/>
      <c r="U63" s="324"/>
      <c r="V63" s="214">
        <v>3</v>
      </c>
      <c r="W63" s="187"/>
      <c r="X63" s="189" t="str">
        <f>IF(OR(Y63="Preventivo",Y63="Detectivo"),"Probabilidad",IF(Y63="Correctivo","Impacto",""))</f>
        <v/>
      </c>
      <c r="Y63" s="190"/>
      <c r="Z63" s="190"/>
      <c r="AA63" s="191" t="str">
        <f t="shared" si="73"/>
        <v/>
      </c>
      <c r="AB63" s="190"/>
      <c r="AC63" s="190"/>
      <c r="AD63" s="190"/>
      <c r="AE63" s="192" t="str">
        <f>IFERROR(IF(AND(X62="Probabilidad",X63="Probabilidad"),(AG62-(+AG62*AA63)),IF(AND(X62="Impacto",X63="Probabilidad"),(AG61-(+AG61*AA63)),IF(X63="Impacto",AG62,""))),"")</f>
        <v/>
      </c>
      <c r="AF63" s="193" t="str">
        <f t="shared" si="2"/>
        <v/>
      </c>
      <c r="AG63" s="191" t="str">
        <f t="shared" si="74"/>
        <v/>
      </c>
      <c r="AH63" s="193" t="str">
        <f t="shared" si="4"/>
        <v/>
      </c>
      <c r="AI63" s="191" t="str">
        <f t="shared" ref="AI63" si="77">IFERROR(IF(AND(X62="Impacto",X63="Impacto"),(AI62-(+AI62*AA63)),IF(AND(X62="Probabilidad",X63="Impacto"),(AI61-(+AI61*AA63)),IF(X63="Probabilidad",AI62,""))),"")</f>
        <v/>
      </c>
      <c r="AJ63" s="194" t="str">
        <f t="shared" si="76"/>
        <v/>
      </c>
      <c r="AK63" s="195"/>
      <c r="AL63" s="186"/>
      <c r="AM63" s="196"/>
      <c r="AN63" s="196"/>
      <c r="AO63" s="197"/>
      <c r="AP63" s="329"/>
      <c r="AQ63" s="329"/>
      <c r="AR63" s="329"/>
    </row>
    <row r="64" spans="1:44" x14ac:dyDescent="0.25">
      <c r="A64" s="340"/>
      <c r="B64" s="333"/>
      <c r="C64" s="333"/>
      <c r="D64" s="333"/>
      <c r="E64" s="333"/>
      <c r="F64" s="333"/>
      <c r="G64" s="322"/>
      <c r="H64" s="322"/>
      <c r="I64" s="222"/>
      <c r="J64" s="222"/>
      <c r="K64" s="222"/>
      <c r="L64" s="322"/>
      <c r="M64" s="322"/>
      <c r="N64" s="329"/>
      <c r="O64" s="326"/>
      <c r="P64" s="325"/>
      <c r="Q64" s="315"/>
      <c r="R64" s="325">
        <f>IF(NOT(ISERROR(MATCH(Q64,_xlfn.ANCHORARRAY(F75),0))),Q77&amp;"Por favor no seleccionar los criterios de impacto",Q64)</f>
        <v>0</v>
      </c>
      <c r="S64" s="326"/>
      <c r="T64" s="325"/>
      <c r="U64" s="324"/>
      <c r="V64" s="214">
        <v>4</v>
      </c>
      <c r="W64" s="187"/>
      <c r="X64" s="189" t="str">
        <f t="shared" ref="X64:X66" si="78">IF(OR(Y64="Preventivo",Y64="Detectivo"),"Probabilidad",IF(Y64="Correctivo","Impacto",""))</f>
        <v/>
      </c>
      <c r="Y64" s="190"/>
      <c r="Z64" s="190"/>
      <c r="AA64" s="191" t="str">
        <f t="shared" si="73"/>
        <v/>
      </c>
      <c r="AB64" s="190"/>
      <c r="AC64" s="190"/>
      <c r="AD64" s="190"/>
      <c r="AE64" s="192" t="str">
        <f t="shared" ref="AE64:AE66" si="79">IFERROR(IF(AND(X63="Probabilidad",X64="Probabilidad"),(AG63-(+AG63*AA64)),IF(AND(X63="Impacto",X64="Probabilidad"),(AG62-(+AG62*AA64)),IF(X64="Impacto",AG63,""))),"")</f>
        <v/>
      </c>
      <c r="AF64" s="193" t="str">
        <f t="shared" si="2"/>
        <v/>
      </c>
      <c r="AG64" s="191" t="str">
        <f t="shared" si="74"/>
        <v/>
      </c>
      <c r="AH64" s="193" t="str">
        <f t="shared" si="4"/>
        <v/>
      </c>
      <c r="AI64" s="191" t="str">
        <f t="shared" si="14"/>
        <v/>
      </c>
      <c r="AJ64" s="194" t="str">
        <f>IFERROR(IF(OR(AND(AF64="Muy Baja",AH64="Leve"),AND(AF64="Muy Baja",AH64="Menor"),AND(AF64="Baja",AH64="Leve")),"Bajo",IF(OR(AND(AF64="Muy baja",AH64="Moderado"),AND(AF64="Baja",AH64="Menor"),AND(AF64="Baja",AH64="Moderado"),AND(AF64="Media",AH64="Leve"),AND(AF64="Media",AH64="Menor"),AND(AF64="Media",AH64="Moderado"),AND(AF64="Alta",AH64="Leve"),AND(AF64="Alta",AH64="Menor")),"Moderado",IF(OR(AND(AF64="Muy Baja",AH64="Mayor"),AND(AF64="Baja",AH64="Mayor"),AND(AF64="Media",AH64="Mayor"),AND(AF64="Alta",AH64="Moderado"),AND(AF64="Alta",AH64="Mayor"),AND(AF64="Muy Alta",AH64="Leve"),AND(AF64="Muy Alta",AH64="Menor"),AND(AF64="Muy Alta",AH64="Moderado"),AND(AF64="Muy Alta",AH64="Mayor")),"Alto",IF(OR(AND(AF64="Muy Baja",AH64="Catastrófico"),AND(AF64="Baja",AH64="Catastrófico"),AND(AF64="Media",AH64="Catastrófico"),AND(AF64="Alta",AH64="Catastrófico"),AND(AF64="Muy Alta",AH64="Catastrófico")),"Extremo","")))),"")</f>
        <v/>
      </c>
      <c r="AK64" s="195"/>
      <c r="AL64" s="186"/>
      <c r="AM64" s="196"/>
      <c r="AN64" s="196"/>
      <c r="AO64" s="197"/>
      <c r="AP64" s="329"/>
      <c r="AQ64" s="329"/>
      <c r="AR64" s="329"/>
    </row>
    <row r="65" spans="1:44" x14ac:dyDescent="0.25">
      <c r="A65" s="340"/>
      <c r="B65" s="333"/>
      <c r="C65" s="333"/>
      <c r="D65" s="333"/>
      <c r="E65" s="333"/>
      <c r="F65" s="333"/>
      <c r="G65" s="322"/>
      <c r="H65" s="322"/>
      <c r="I65" s="222"/>
      <c r="J65" s="222"/>
      <c r="K65" s="222"/>
      <c r="L65" s="322"/>
      <c r="M65" s="322"/>
      <c r="N65" s="329"/>
      <c r="O65" s="326"/>
      <c r="P65" s="325"/>
      <c r="Q65" s="315"/>
      <c r="R65" s="325">
        <f>IF(NOT(ISERROR(MATCH(Q65,_xlfn.ANCHORARRAY(F76),0))),Q78&amp;"Por favor no seleccionar los criterios de impacto",Q65)</f>
        <v>0</v>
      </c>
      <c r="S65" s="326"/>
      <c r="T65" s="325"/>
      <c r="U65" s="324"/>
      <c r="V65" s="214">
        <v>5</v>
      </c>
      <c r="W65" s="187"/>
      <c r="X65" s="189" t="str">
        <f t="shared" si="78"/>
        <v/>
      </c>
      <c r="Y65" s="190"/>
      <c r="Z65" s="190"/>
      <c r="AA65" s="191" t="str">
        <f t="shared" si="73"/>
        <v/>
      </c>
      <c r="AB65" s="190"/>
      <c r="AC65" s="190"/>
      <c r="AD65" s="190"/>
      <c r="AE65" s="192" t="str">
        <f t="shared" si="79"/>
        <v/>
      </c>
      <c r="AF65" s="193" t="str">
        <f t="shared" si="2"/>
        <v/>
      </c>
      <c r="AG65" s="191" t="str">
        <f t="shared" si="74"/>
        <v/>
      </c>
      <c r="AH65" s="193" t="str">
        <f t="shared" si="4"/>
        <v/>
      </c>
      <c r="AI65" s="191" t="str">
        <f t="shared" si="14"/>
        <v/>
      </c>
      <c r="AJ65" s="194" t="str">
        <f t="shared" ref="AJ65:AJ66" si="80">IFERROR(IF(OR(AND(AF65="Muy Baja",AH65="Leve"),AND(AF65="Muy Baja",AH65="Menor"),AND(AF65="Baja",AH65="Leve")),"Bajo",IF(OR(AND(AF65="Muy baja",AH65="Moderado"),AND(AF65="Baja",AH65="Menor"),AND(AF65="Baja",AH65="Moderado"),AND(AF65="Media",AH65="Leve"),AND(AF65="Media",AH65="Menor"),AND(AF65="Media",AH65="Moderado"),AND(AF65="Alta",AH65="Leve"),AND(AF65="Alta",AH65="Menor")),"Moderado",IF(OR(AND(AF65="Muy Baja",AH65="Mayor"),AND(AF65="Baja",AH65="Mayor"),AND(AF65="Media",AH65="Mayor"),AND(AF65="Alta",AH65="Moderado"),AND(AF65="Alta",AH65="Mayor"),AND(AF65="Muy Alta",AH65="Leve"),AND(AF65="Muy Alta",AH65="Menor"),AND(AF65="Muy Alta",AH65="Moderado"),AND(AF65="Muy Alta",AH65="Mayor")),"Alto",IF(OR(AND(AF65="Muy Baja",AH65="Catastrófico"),AND(AF65="Baja",AH65="Catastrófico"),AND(AF65="Media",AH65="Catastrófico"),AND(AF65="Alta",AH65="Catastrófico"),AND(AF65="Muy Alta",AH65="Catastrófico")),"Extremo","")))),"")</f>
        <v/>
      </c>
      <c r="AK65" s="195"/>
      <c r="AL65" s="186"/>
      <c r="AM65" s="196"/>
      <c r="AN65" s="196"/>
      <c r="AO65" s="197"/>
      <c r="AP65" s="329"/>
      <c r="AQ65" s="329"/>
      <c r="AR65" s="329"/>
    </row>
    <row r="66" spans="1:44" x14ac:dyDescent="0.25">
      <c r="A66" s="340"/>
      <c r="B66" s="333"/>
      <c r="C66" s="333"/>
      <c r="D66" s="333"/>
      <c r="E66" s="333"/>
      <c r="F66" s="333"/>
      <c r="G66" s="323"/>
      <c r="H66" s="323"/>
      <c r="I66" s="223"/>
      <c r="J66" s="223"/>
      <c r="K66" s="223"/>
      <c r="L66" s="323"/>
      <c r="M66" s="323"/>
      <c r="N66" s="329"/>
      <c r="O66" s="326"/>
      <c r="P66" s="325"/>
      <c r="Q66" s="315"/>
      <c r="R66" s="325">
        <f>IF(NOT(ISERROR(MATCH(Q66,_xlfn.ANCHORARRAY(F77),0))),Q79&amp;"Por favor no seleccionar los criterios de impacto",Q66)</f>
        <v>0</v>
      </c>
      <c r="S66" s="326"/>
      <c r="T66" s="325"/>
      <c r="U66" s="324"/>
      <c r="V66" s="214">
        <v>6</v>
      </c>
      <c r="W66" s="187"/>
      <c r="X66" s="189" t="str">
        <f t="shared" si="78"/>
        <v/>
      </c>
      <c r="Y66" s="190"/>
      <c r="Z66" s="190"/>
      <c r="AA66" s="191" t="str">
        <f t="shared" si="73"/>
        <v/>
      </c>
      <c r="AB66" s="190"/>
      <c r="AC66" s="190"/>
      <c r="AD66" s="190"/>
      <c r="AE66" s="192" t="str">
        <f t="shared" si="79"/>
        <v/>
      </c>
      <c r="AF66" s="193" t="str">
        <f t="shared" si="2"/>
        <v/>
      </c>
      <c r="AG66" s="191" t="str">
        <f t="shared" si="74"/>
        <v/>
      </c>
      <c r="AH66" s="193" t="str">
        <f t="shared" si="4"/>
        <v/>
      </c>
      <c r="AI66" s="191" t="str">
        <f t="shared" si="14"/>
        <v/>
      </c>
      <c r="AJ66" s="194" t="str">
        <f t="shared" si="80"/>
        <v/>
      </c>
      <c r="AK66" s="195"/>
      <c r="AL66" s="186"/>
      <c r="AM66" s="196"/>
      <c r="AN66" s="196"/>
      <c r="AO66" s="197"/>
      <c r="AP66" s="329"/>
      <c r="AQ66" s="329"/>
      <c r="AR66" s="329"/>
    </row>
    <row r="67" spans="1:44" x14ac:dyDescent="0.25">
      <c r="A67" s="340">
        <v>10</v>
      </c>
      <c r="B67" s="333"/>
      <c r="C67" s="333"/>
      <c r="D67" s="333"/>
      <c r="E67" s="333"/>
      <c r="F67" s="333"/>
      <c r="G67" s="321"/>
      <c r="H67" s="321"/>
      <c r="I67" s="221"/>
      <c r="J67" s="221"/>
      <c r="K67" s="221"/>
      <c r="L67" s="321"/>
      <c r="M67" s="321"/>
      <c r="N67" s="329"/>
      <c r="O67" s="326" t="str">
        <f>IF(N67&lt;=0,"",IF(N67&lt;=2,"Muy Baja",IF(N67&lt;=24,"Baja",IF(N67&lt;=500,"Media",IF(N67&lt;=5000,"Alta","Muy Alta")))))</f>
        <v/>
      </c>
      <c r="P67" s="325" t="str">
        <f>IF(O67="","",IF(O67="Muy Baja",0.2,IF(O67="Baja",0.4,IF(O67="Media",0.6,IF(O67="Alta",0.8,IF(O67="Muy Alta",1,))))))</f>
        <v/>
      </c>
      <c r="Q67" s="315"/>
      <c r="R67" s="325">
        <f>IF(NOT(ISERROR(MATCH(Q67,'Tabla Impacto'!$B$222:$B$224,0))),'Tabla Impacto'!$F$224&amp;"Por favor no seleccionar los criterios de impacto(Afectación Económica o presupuestal y Pérdida Reputacional)",Q67)</f>
        <v>0</v>
      </c>
      <c r="S67" s="326" t="str">
        <f>IF(OR(R67='Tabla Impacto'!$C$12,R67='Tabla Impacto'!$D$12),"Leve",IF(OR(R67='Tabla Impacto'!$C$13,R67='Tabla Impacto'!$D$13),"Menor",IF(OR(R67='Tabla Impacto'!$C$14,R67='Tabla Impacto'!$D$14),"Moderado",IF(OR(R67='Tabla Impacto'!$C$15,R67='Tabla Impacto'!$D$15),"Mayor",IF(OR(R67='Tabla Impacto'!$C$16,R67='Tabla Impacto'!$D$16),"Catastrófico","")))))</f>
        <v/>
      </c>
      <c r="T67" s="325" t="str">
        <f>IF(S67="","",IF(S67="Leve",0.2,IF(S67="Menor",0.4,IF(S67="Moderado",0.6,IF(S67="Mayor",0.8,IF(S67="Catastrófico",1,))))))</f>
        <v/>
      </c>
      <c r="U67" s="324" t="str">
        <f>IF(OR(AND(O67="Muy Baja",S67="Leve"),AND(O67="Muy Baja",S67="Menor"),AND(O67="Baja",S67="Leve")),"Bajo",IF(OR(AND(O67="Muy baja",S67="Moderado"),AND(O67="Baja",S67="Menor"),AND(O67="Baja",S67="Moderado"),AND(O67="Media",S67="Leve"),AND(O67="Media",S67="Menor"),AND(O67="Media",S67="Moderado"),AND(O67="Alta",S67="Leve"),AND(O67="Alta",S67="Menor")),"Moderado",IF(OR(AND(O67="Muy Baja",S67="Mayor"),AND(O67="Baja",S67="Mayor"),AND(O67="Media",S67="Mayor"),AND(O67="Alta",S67="Moderado"),AND(O67="Alta",S67="Mayor"),AND(O67="Muy Alta",S67="Leve"),AND(O67="Muy Alta",S67="Menor"),AND(O67="Muy Alta",S67="Moderado"),AND(O67="Muy Alta",S67="Mayor")),"Alto",IF(OR(AND(O67="Muy Baja",S67="Catastrófico"),AND(O67="Baja",S67="Catastrófico"),AND(O67="Media",S67="Catastrófico"),AND(O67="Alta",S67="Catastrófico"),AND(O67="Muy Alta",S67="Catastrófico")),"Extremo",""))))</f>
        <v/>
      </c>
      <c r="V67" s="214">
        <v>1</v>
      </c>
      <c r="W67" s="187"/>
      <c r="X67" s="189" t="str">
        <f>IF(OR(Y67="Preventivo",Y67="Detectivo"),"Probabilidad",IF(Y67="Correctivo","Impacto",""))</f>
        <v/>
      </c>
      <c r="Y67" s="190"/>
      <c r="Z67" s="190"/>
      <c r="AA67" s="191" t="str">
        <f>IF(AND(Y67="Preventivo",Z67="Automático"),"50%",IF(AND(Y67="Preventivo",Z67="Manual"),"40%",IF(AND(Y67="Detectivo",Z67="Automático"),"40%",IF(AND(Y67="Detectivo",Z67="Manual"),"30%",IF(AND(Y67="Correctivo",Z67="Automático"),"35%",IF(AND(Y67="Correctivo",Z67="Manual"),"25%",""))))))</f>
        <v/>
      </c>
      <c r="AB67" s="190"/>
      <c r="AC67" s="190"/>
      <c r="AD67" s="190"/>
      <c r="AE67" s="192" t="str">
        <f>IFERROR(IF(X67="Probabilidad",(P67-(+P67*AA67)),IF(X67="Impacto",P67,"")),"")</f>
        <v/>
      </c>
      <c r="AF67" s="193" t="str">
        <f>IFERROR(IF(AE67="","",IF(AE67&lt;=0.2,"Muy Baja",IF(AE67&lt;=0.4,"Baja",IF(AE67&lt;=0.6,"Media",IF(AE67&lt;=0.8,"Alta","Muy Alta"))))),"")</f>
        <v/>
      </c>
      <c r="AG67" s="191" t="str">
        <f>+AE67</f>
        <v/>
      </c>
      <c r="AH67" s="193" t="str">
        <f>IFERROR(IF(AI67="","",IF(AI67&lt;=0.2,"Leve",IF(AI67&lt;=0.4,"Menor",IF(AI67&lt;=0.6,"Moderado",IF(AI67&lt;=0.8,"Mayor","Catastrófico"))))),"")</f>
        <v/>
      </c>
      <c r="AI67" s="191" t="str">
        <f t="shared" ref="AI67" si="81">IFERROR(IF(X67="Impacto",(T67-(+T67*AA67)),IF(X67="Probabilidad",T67,"")),"")</f>
        <v/>
      </c>
      <c r="AJ67" s="194" t="str">
        <f>IFERROR(IF(OR(AND(AF67="Muy Baja",AH67="Leve"),AND(AF67="Muy Baja",AH67="Menor"),AND(AF67="Baja",AH67="Leve")),"Bajo",IF(OR(AND(AF67="Muy baja",AH67="Moderado"),AND(AF67="Baja",AH67="Menor"),AND(AF67="Baja",AH67="Moderado"),AND(AF67="Media",AH67="Leve"),AND(AF67="Media",AH67="Menor"),AND(AF67="Media",AH67="Moderado"),AND(AF67="Alta",AH67="Leve"),AND(AF67="Alta",AH67="Menor")),"Moderado",IF(OR(AND(AF67="Muy Baja",AH67="Mayor"),AND(AF67="Baja",AH67="Mayor"),AND(AF67="Media",AH67="Mayor"),AND(AF67="Alta",AH67="Moderado"),AND(AF67="Alta",AH67="Mayor"),AND(AF67="Muy Alta",AH67="Leve"),AND(AF67="Muy Alta",AH67="Menor"),AND(AF67="Muy Alta",AH67="Moderado"),AND(AF67="Muy Alta",AH67="Mayor")),"Alto",IF(OR(AND(AF67="Muy Baja",AH67="Catastrófico"),AND(AF67="Baja",AH67="Catastrófico"),AND(AF67="Media",AH67="Catastrófico"),AND(AF67="Alta",AH67="Catastrófico"),AND(AF67="Muy Alta",AH67="Catastrófico")),"Extremo","")))),"")</f>
        <v/>
      </c>
      <c r="AK67" s="195"/>
      <c r="AL67" s="186"/>
      <c r="AM67" s="196"/>
      <c r="AN67" s="196"/>
      <c r="AO67" s="197"/>
      <c r="AP67" s="329"/>
      <c r="AQ67" s="329"/>
      <c r="AR67" s="329"/>
    </row>
    <row r="68" spans="1:44" x14ac:dyDescent="0.25">
      <c r="A68" s="340"/>
      <c r="B68" s="333"/>
      <c r="C68" s="333"/>
      <c r="D68" s="333"/>
      <c r="E68" s="333"/>
      <c r="F68" s="333"/>
      <c r="G68" s="322"/>
      <c r="H68" s="322"/>
      <c r="I68" s="222"/>
      <c r="J68" s="222"/>
      <c r="K68" s="222"/>
      <c r="L68" s="322"/>
      <c r="M68" s="322"/>
      <c r="N68" s="329"/>
      <c r="O68" s="326"/>
      <c r="P68" s="325"/>
      <c r="Q68" s="315"/>
      <c r="R68" s="325">
        <f>IF(NOT(ISERROR(MATCH(Q68,_xlfn.ANCHORARRAY(F79),0))),Q81&amp;"Por favor no seleccionar los criterios de impacto",Q68)</f>
        <v>0</v>
      </c>
      <c r="S68" s="326"/>
      <c r="T68" s="325"/>
      <c r="U68" s="324"/>
      <c r="V68" s="214">
        <v>2</v>
      </c>
      <c r="W68" s="187"/>
      <c r="X68" s="189" t="str">
        <f>IF(OR(Y68="Preventivo",Y68="Detectivo"),"Probabilidad",IF(Y68="Correctivo","Impacto",""))</f>
        <v/>
      </c>
      <c r="Y68" s="190"/>
      <c r="Z68" s="190"/>
      <c r="AA68" s="191" t="str">
        <f t="shared" ref="AA68:AA72" si="82">IF(AND(Y68="Preventivo",Z68="Automático"),"50%",IF(AND(Y68="Preventivo",Z68="Manual"),"40%",IF(AND(Y68="Detectivo",Z68="Automático"),"40%",IF(AND(Y68="Detectivo",Z68="Manual"),"30%",IF(AND(Y68="Correctivo",Z68="Automático"),"35%",IF(AND(Y68="Correctivo",Z68="Manual"),"25%",""))))))</f>
        <v/>
      </c>
      <c r="AB68" s="190"/>
      <c r="AC68" s="190"/>
      <c r="AD68" s="190"/>
      <c r="AE68" s="192" t="str">
        <f>IFERROR(IF(AND(X67="Probabilidad",X68="Probabilidad"),(AG67-(+AG67*AA68)),IF(X68="Probabilidad",(P67-(+P67*AA68)),IF(X68="Impacto",AG67,""))),"")</f>
        <v/>
      </c>
      <c r="AF68" s="193" t="str">
        <f t="shared" si="2"/>
        <v/>
      </c>
      <c r="AG68" s="191" t="str">
        <f t="shared" ref="AG68:AG72" si="83">+AE68</f>
        <v/>
      </c>
      <c r="AH68" s="193" t="str">
        <f t="shared" si="4"/>
        <v/>
      </c>
      <c r="AI68" s="191" t="str">
        <f t="shared" ref="AI68" si="84">IFERROR(IF(AND(X67="Impacto",X68="Impacto"),(AI67-(+AI67*AA68)),IF(X68="Impacto",($T$13-(+$T$13*AA68)),IF(X68="Probabilidad",AI67,""))),"")</f>
        <v/>
      </c>
      <c r="AJ68" s="194" t="str">
        <f t="shared" ref="AJ68:AJ69" si="85">IFERROR(IF(OR(AND(AF68="Muy Baja",AH68="Leve"),AND(AF68="Muy Baja",AH68="Menor"),AND(AF68="Baja",AH68="Leve")),"Bajo",IF(OR(AND(AF68="Muy baja",AH68="Moderado"),AND(AF68="Baja",AH68="Menor"),AND(AF68="Baja",AH68="Moderado"),AND(AF68="Media",AH68="Leve"),AND(AF68="Media",AH68="Menor"),AND(AF68="Media",AH68="Moderado"),AND(AF68="Alta",AH68="Leve"),AND(AF68="Alta",AH68="Menor")),"Moderado",IF(OR(AND(AF68="Muy Baja",AH68="Mayor"),AND(AF68="Baja",AH68="Mayor"),AND(AF68="Media",AH68="Mayor"),AND(AF68="Alta",AH68="Moderado"),AND(AF68="Alta",AH68="Mayor"),AND(AF68="Muy Alta",AH68="Leve"),AND(AF68="Muy Alta",AH68="Menor"),AND(AF68="Muy Alta",AH68="Moderado"),AND(AF68="Muy Alta",AH68="Mayor")),"Alto",IF(OR(AND(AF68="Muy Baja",AH68="Catastrófico"),AND(AF68="Baja",AH68="Catastrófico"),AND(AF68="Media",AH68="Catastrófico"),AND(AF68="Alta",AH68="Catastrófico"),AND(AF68="Muy Alta",AH68="Catastrófico")),"Extremo","")))),"")</f>
        <v/>
      </c>
      <c r="AK68" s="195"/>
      <c r="AL68" s="186"/>
      <c r="AM68" s="196"/>
      <c r="AN68" s="196"/>
      <c r="AO68" s="197"/>
      <c r="AP68" s="329"/>
      <c r="AQ68" s="329"/>
      <c r="AR68" s="329"/>
    </row>
    <row r="69" spans="1:44" x14ac:dyDescent="0.25">
      <c r="A69" s="340"/>
      <c r="B69" s="333"/>
      <c r="C69" s="333"/>
      <c r="D69" s="333"/>
      <c r="E69" s="333"/>
      <c r="F69" s="333"/>
      <c r="G69" s="322"/>
      <c r="H69" s="322"/>
      <c r="I69" s="222"/>
      <c r="J69" s="222"/>
      <c r="K69" s="222"/>
      <c r="L69" s="322"/>
      <c r="M69" s="322"/>
      <c r="N69" s="329"/>
      <c r="O69" s="326"/>
      <c r="P69" s="325"/>
      <c r="Q69" s="315"/>
      <c r="R69" s="325">
        <f>IF(NOT(ISERROR(MATCH(Q69,_xlfn.ANCHORARRAY(F80),0))),Q82&amp;"Por favor no seleccionar los criterios de impacto",Q69)</f>
        <v>0</v>
      </c>
      <c r="S69" s="326"/>
      <c r="T69" s="325"/>
      <c r="U69" s="324"/>
      <c r="V69" s="214">
        <v>3</v>
      </c>
      <c r="W69" s="187"/>
      <c r="X69" s="189" t="str">
        <f>IF(OR(Y69="Preventivo",Y69="Detectivo"),"Probabilidad",IF(Y69="Correctivo","Impacto",""))</f>
        <v/>
      </c>
      <c r="Y69" s="190"/>
      <c r="Z69" s="190"/>
      <c r="AA69" s="191" t="str">
        <f t="shared" si="82"/>
        <v/>
      </c>
      <c r="AB69" s="190"/>
      <c r="AC69" s="190"/>
      <c r="AD69" s="190"/>
      <c r="AE69" s="192" t="str">
        <f>IFERROR(IF(AND(X68="Probabilidad",X69="Probabilidad"),(AG68-(+AG68*AA69)),IF(AND(X68="Impacto",X69="Probabilidad"),(AG67-(+AG67*AA69)),IF(X69="Impacto",AG68,""))),"")</f>
        <v/>
      </c>
      <c r="AF69" s="193" t="str">
        <f t="shared" si="2"/>
        <v/>
      </c>
      <c r="AG69" s="191" t="str">
        <f t="shared" si="83"/>
        <v/>
      </c>
      <c r="AH69" s="193" t="str">
        <f t="shared" si="4"/>
        <v/>
      </c>
      <c r="AI69" s="191" t="str">
        <f t="shared" ref="AI69" si="86">IFERROR(IF(AND(X68="Impacto",X69="Impacto"),(AI68-(+AI68*AA69)),IF(AND(X68="Probabilidad",X69="Impacto"),(AI67-(+AI67*AA69)),IF(X69="Probabilidad",AI68,""))),"")</f>
        <v/>
      </c>
      <c r="AJ69" s="194" t="str">
        <f t="shared" si="85"/>
        <v/>
      </c>
      <c r="AK69" s="195"/>
      <c r="AL69" s="186"/>
      <c r="AM69" s="196"/>
      <c r="AN69" s="196"/>
      <c r="AO69" s="197"/>
      <c r="AP69" s="329"/>
      <c r="AQ69" s="329"/>
      <c r="AR69" s="329"/>
    </row>
    <row r="70" spans="1:44" x14ac:dyDescent="0.25">
      <c r="A70" s="340"/>
      <c r="B70" s="333"/>
      <c r="C70" s="333"/>
      <c r="D70" s="333"/>
      <c r="E70" s="333"/>
      <c r="F70" s="333"/>
      <c r="G70" s="322"/>
      <c r="H70" s="322"/>
      <c r="I70" s="222"/>
      <c r="J70" s="222"/>
      <c r="K70" s="222"/>
      <c r="L70" s="322"/>
      <c r="M70" s="322"/>
      <c r="N70" s="329"/>
      <c r="O70" s="326"/>
      <c r="P70" s="325"/>
      <c r="Q70" s="315"/>
      <c r="R70" s="325">
        <f>IF(NOT(ISERROR(MATCH(Q70,_xlfn.ANCHORARRAY(F81),0))),Q83&amp;"Por favor no seleccionar los criterios de impacto",Q70)</f>
        <v>0</v>
      </c>
      <c r="S70" s="326"/>
      <c r="T70" s="325"/>
      <c r="U70" s="324"/>
      <c r="V70" s="214">
        <v>4</v>
      </c>
      <c r="W70" s="187"/>
      <c r="X70" s="189" t="str">
        <f t="shared" ref="X70:X72" si="87">IF(OR(Y70="Preventivo",Y70="Detectivo"),"Probabilidad",IF(Y70="Correctivo","Impacto",""))</f>
        <v/>
      </c>
      <c r="Y70" s="190"/>
      <c r="Z70" s="190"/>
      <c r="AA70" s="191" t="str">
        <f t="shared" si="82"/>
        <v/>
      </c>
      <c r="AB70" s="190"/>
      <c r="AC70" s="190"/>
      <c r="AD70" s="190"/>
      <c r="AE70" s="192" t="str">
        <f t="shared" ref="AE70:AE72" si="88">IFERROR(IF(AND(X69="Probabilidad",X70="Probabilidad"),(AG69-(+AG69*AA70)),IF(AND(X69="Impacto",X70="Probabilidad"),(AG68-(+AG68*AA70)),IF(X70="Impacto",AG69,""))),"")</f>
        <v/>
      </c>
      <c r="AF70" s="193" t="str">
        <f t="shared" si="2"/>
        <v/>
      </c>
      <c r="AG70" s="191" t="str">
        <f t="shared" si="83"/>
        <v/>
      </c>
      <c r="AH70" s="193" t="str">
        <f t="shared" si="4"/>
        <v/>
      </c>
      <c r="AI70" s="191" t="str">
        <f t="shared" si="14"/>
        <v/>
      </c>
      <c r="AJ70" s="194" t="str">
        <f>IFERROR(IF(OR(AND(AF70="Muy Baja",AH70="Leve"),AND(AF70="Muy Baja",AH70="Menor"),AND(AF70="Baja",AH70="Leve")),"Bajo",IF(OR(AND(AF70="Muy baja",AH70="Moderado"),AND(AF70="Baja",AH70="Menor"),AND(AF70="Baja",AH70="Moderado"),AND(AF70="Media",AH70="Leve"),AND(AF70="Media",AH70="Menor"),AND(AF70="Media",AH70="Moderado"),AND(AF70="Alta",AH70="Leve"),AND(AF70="Alta",AH70="Menor")),"Moderado",IF(OR(AND(AF70="Muy Baja",AH70="Mayor"),AND(AF70="Baja",AH70="Mayor"),AND(AF70="Media",AH70="Mayor"),AND(AF70="Alta",AH70="Moderado"),AND(AF70="Alta",AH70="Mayor"),AND(AF70="Muy Alta",AH70="Leve"),AND(AF70="Muy Alta",AH70="Menor"),AND(AF70="Muy Alta",AH70="Moderado"),AND(AF70="Muy Alta",AH70="Mayor")),"Alto",IF(OR(AND(AF70="Muy Baja",AH70="Catastrófico"),AND(AF70="Baja",AH70="Catastrófico"),AND(AF70="Media",AH70="Catastrófico"),AND(AF70="Alta",AH70="Catastrófico"),AND(AF70="Muy Alta",AH70="Catastrófico")),"Extremo","")))),"")</f>
        <v/>
      </c>
      <c r="AK70" s="195"/>
      <c r="AL70" s="186"/>
      <c r="AM70" s="196"/>
      <c r="AN70" s="196"/>
      <c r="AO70" s="197"/>
      <c r="AP70" s="329"/>
      <c r="AQ70" s="329"/>
      <c r="AR70" s="329"/>
    </row>
    <row r="71" spans="1:44" x14ac:dyDescent="0.25">
      <c r="A71" s="340"/>
      <c r="B71" s="333"/>
      <c r="C71" s="333"/>
      <c r="D71" s="333"/>
      <c r="E71" s="333"/>
      <c r="F71" s="333"/>
      <c r="G71" s="322"/>
      <c r="H71" s="322"/>
      <c r="I71" s="222"/>
      <c r="J71" s="222"/>
      <c r="K71" s="222"/>
      <c r="L71" s="322"/>
      <c r="M71" s="322"/>
      <c r="N71" s="329"/>
      <c r="O71" s="326"/>
      <c r="P71" s="325"/>
      <c r="Q71" s="315"/>
      <c r="R71" s="325">
        <f>IF(NOT(ISERROR(MATCH(Q71,_xlfn.ANCHORARRAY(F82),0))),Q84&amp;"Por favor no seleccionar los criterios de impacto",Q71)</f>
        <v>0</v>
      </c>
      <c r="S71" s="326"/>
      <c r="T71" s="325"/>
      <c r="U71" s="324"/>
      <c r="V71" s="214">
        <v>5</v>
      </c>
      <c r="W71" s="187"/>
      <c r="X71" s="189" t="str">
        <f t="shared" si="87"/>
        <v/>
      </c>
      <c r="Y71" s="190"/>
      <c r="Z71" s="190"/>
      <c r="AA71" s="191" t="str">
        <f t="shared" si="82"/>
        <v/>
      </c>
      <c r="AB71" s="190"/>
      <c r="AC71" s="190"/>
      <c r="AD71" s="190"/>
      <c r="AE71" s="192" t="str">
        <f t="shared" si="88"/>
        <v/>
      </c>
      <c r="AF71" s="193" t="str">
        <f t="shared" si="2"/>
        <v/>
      </c>
      <c r="AG71" s="191" t="str">
        <f t="shared" si="83"/>
        <v/>
      </c>
      <c r="AH71" s="193" t="str">
        <f t="shared" si="4"/>
        <v/>
      </c>
      <c r="AI71" s="191" t="str">
        <f t="shared" si="14"/>
        <v/>
      </c>
      <c r="AJ71" s="194" t="str">
        <f t="shared" ref="AJ71:AJ72" si="89">IFERROR(IF(OR(AND(AF71="Muy Baja",AH71="Leve"),AND(AF71="Muy Baja",AH71="Menor"),AND(AF71="Baja",AH71="Leve")),"Bajo",IF(OR(AND(AF71="Muy baja",AH71="Moderado"),AND(AF71="Baja",AH71="Menor"),AND(AF71="Baja",AH71="Moderado"),AND(AF71="Media",AH71="Leve"),AND(AF71="Media",AH71="Menor"),AND(AF71="Media",AH71="Moderado"),AND(AF71="Alta",AH71="Leve"),AND(AF71="Alta",AH71="Menor")),"Moderado",IF(OR(AND(AF71="Muy Baja",AH71="Mayor"),AND(AF71="Baja",AH71="Mayor"),AND(AF71="Media",AH71="Mayor"),AND(AF71="Alta",AH71="Moderado"),AND(AF71="Alta",AH71="Mayor"),AND(AF71="Muy Alta",AH71="Leve"),AND(AF71="Muy Alta",AH71="Menor"),AND(AF71="Muy Alta",AH71="Moderado"),AND(AF71="Muy Alta",AH71="Mayor")),"Alto",IF(OR(AND(AF71="Muy Baja",AH71="Catastrófico"),AND(AF71="Baja",AH71="Catastrófico"),AND(AF71="Media",AH71="Catastrófico"),AND(AF71="Alta",AH71="Catastrófico"),AND(AF71="Muy Alta",AH71="Catastrófico")),"Extremo","")))),"")</f>
        <v/>
      </c>
      <c r="AK71" s="195"/>
      <c r="AL71" s="186"/>
      <c r="AM71" s="196"/>
      <c r="AN71" s="196"/>
      <c r="AO71" s="197"/>
      <c r="AP71" s="329"/>
      <c r="AQ71" s="329"/>
      <c r="AR71" s="329"/>
    </row>
    <row r="72" spans="1:44" x14ac:dyDescent="0.25">
      <c r="A72" s="340"/>
      <c r="B72" s="333"/>
      <c r="C72" s="333"/>
      <c r="D72" s="333"/>
      <c r="E72" s="333"/>
      <c r="F72" s="333"/>
      <c r="G72" s="323"/>
      <c r="H72" s="323"/>
      <c r="I72" s="223"/>
      <c r="J72" s="223"/>
      <c r="K72" s="223"/>
      <c r="L72" s="323"/>
      <c r="M72" s="323"/>
      <c r="N72" s="329"/>
      <c r="O72" s="326"/>
      <c r="P72" s="325"/>
      <c r="Q72" s="315"/>
      <c r="R72" s="325">
        <f>IF(NOT(ISERROR(MATCH(Q72,_xlfn.ANCHORARRAY(F83),0))),Q85&amp;"Por favor no seleccionar los criterios de impacto",Q72)</f>
        <v>0</v>
      </c>
      <c r="S72" s="326"/>
      <c r="T72" s="325"/>
      <c r="U72" s="324"/>
      <c r="V72" s="214">
        <v>6</v>
      </c>
      <c r="W72" s="187"/>
      <c r="X72" s="189" t="str">
        <f t="shared" si="87"/>
        <v/>
      </c>
      <c r="Y72" s="190"/>
      <c r="Z72" s="190"/>
      <c r="AA72" s="191" t="str">
        <f t="shared" si="82"/>
        <v/>
      </c>
      <c r="AB72" s="190"/>
      <c r="AC72" s="190"/>
      <c r="AD72" s="190"/>
      <c r="AE72" s="192" t="str">
        <f t="shared" si="88"/>
        <v/>
      </c>
      <c r="AF72" s="193" t="str">
        <f t="shared" si="2"/>
        <v/>
      </c>
      <c r="AG72" s="191" t="str">
        <f t="shared" si="83"/>
        <v/>
      </c>
      <c r="AH72" s="193" t="str">
        <f t="shared" si="4"/>
        <v/>
      </c>
      <c r="AI72" s="191" t="str">
        <f t="shared" si="14"/>
        <v/>
      </c>
      <c r="AJ72" s="194" t="str">
        <f t="shared" si="89"/>
        <v/>
      </c>
      <c r="AK72" s="195"/>
      <c r="AL72" s="186"/>
      <c r="AM72" s="196"/>
      <c r="AN72" s="196"/>
      <c r="AO72" s="197"/>
      <c r="AP72" s="329"/>
      <c r="AQ72" s="329"/>
      <c r="AR72" s="329"/>
    </row>
    <row r="73" spans="1:44" x14ac:dyDescent="0.25">
      <c r="A73" s="216"/>
      <c r="B73" s="349" t="s">
        <v>292</v>
      </c>
      <c r="C73" s="350"/>
      <c r="D73" s="350"/>
      <c r="E73" s="350"/>
      <c r="F73" s="350"/>
      <c r="G73" s="350"/>
      <c r="H73" s="350"/>
      <c r="I73" s="350"/>
      <c r="J73" s="350"/>
      <c r="K73" s="350"/>
      <c r="L73" s="350"/>
      <c r="M73" s="350"/>
      <c r="N73" s="350"/>
      <c r="O73" s="350"/>
      <c r="P73" s="350"/>
      <c r="Q73" s="350"/>
      <c r="R73" s="350"/>
      <c r="S73" s="350"/>
      <c r="T73" s="350"/>
      <c r="U73" s="350"/>
      <c r="V73" s="350"/>
      <c r="W73" s="350"/>
      <c r="X73" s="350"/>
      <c r="Y73" s="350"/>
      <c r="Z73" s="350"/>
      <c r="AA73" s="350"/>
      <c r="AB73" s="350"/>
      <c r="AC73" s="350"/>
      <c r="AD73" s="350"/>
      <c r="AE73" s="350"/>
      <c r="AF73" s="350"/>
      <c r="AG73" s="350"/>
      <c r="AH73" s="350"/>
      <c r="AI73" s="350"/>
      <c r="AJ73" s="350"/>
      <c r="AK73" s="350"/>
      <c r="AL73" s="350"/>
      <c r="AM73" s="350"/>
      <c r="AN73" s="350"/>
      <c r="AO73" s="350"/>
      <c r="AP73" s="350"/>
    </row>
    <row r="75" spans="1:44" ht="15.6" x14ac:dyDescent="0.25">
      <c r="A75" s="198"/>
      <c r="B75" s="206" t="s">
        <v>293</v>
      </c>
      <c r="C75" s="198"/>
      <c r="D75" s="198"/>
      <c r="E75" s="198"/>
      <c r="N75" s="198"/>
    </row>
    <row r="76" spans="1:44" s="259" customFormat="1" x14ac:dyDescent="0.25">
      <c r="A76" s="258"/>
      <c r="B76" s="258"/>
      <c r="C76" s="258"/>
      <c r="D76" s="258"/>
      <c r="E76" s="258"/>
      <c r="N76" s="260"/>
      <c r="AL76" s="261"/>
    </row>
  </sheetData>
  <dataConsolidate/>
  <mergeCells count="299">
    <mergeCell ref="C8:T8"/>
    <mergeCell ref="D1:T2"/>
    <mergeCell ref="D4:T4"/>
    <mergeCell ref="J3:T3"/>
    <mergeCell ref="D3:I3"/>
    <mergeCell ref="A25:A30"/>
    <mergeCell ref="B25:B30"/>
    <mergeCell ref="C25:C30"/>
    <mergeCell ref="D25:D30"/>
    <mergeCell ref="A1:C4"/>
    <mergeCell ref="N25:N30"/>
    <mergeCell ref="O25:O30"/>
    <mergeCell ref="P25:P30"/>
    <mergeCell ref="F25:F30"/>
    <mergeCell ref="N19:N24"/>
    <mergeCell ref="O19:O24"/>
    <mergeCell ref="P19:P24"/>
    <mergeCell ref="G19:G24"/>
    <mergeCell ref="G25:G30"/>
    <mergeCell ref="L19:L24"/>
    <mergeCell ref="M19:M24"/>
    <mergeCell ref="A19:A24"/>
    <mergeCell ref="B19:B24"/>
    <mergeCell ref="C19:C24"/>
    <mergeCell ref="D19:D24"/>
    <mergeCell ref="Z6:AR6"/>
    <mergeCell ref="Z7:AR7"/>
    <mergeCell ref="Z8:AR8"/>
    <mergeCell ref="X1:AR2"/>
    <mergeCell ref="X3:AL3"/>
    <mergeCell ref="X4:AR4"/>
    <mergeCell ref="AM3:AR3"/>
    <mergeCell ref="A6:B6"/>
    <mergeCell ref="A7:B7"/>
    <mergeCell ref="A8:B8"/>
    <mergeCell ref="W6:Y6"/>
    <mergeCell ref="C6:T6"/>
    <mergeCell ref="C7:T7"/>
    <mergeCell ref="U13:U18"/>
    <mergeCell ref="P13:P18"/>
    <mergeCell ref="Q13:Q18"/>
    <mergeCell ref="R13:R18"/>
    <mergeCell ref="S13:S18"/>
    <mergeCell ref="G13:G18"/>
    <mergeCell ref="A10:F10"/>
    <mergeCell ref="I13:I18"/>
    <mergeCell ref="T11:T12"/>
    <mergeCell ref="F11:F12"/>
    <mergeCell ref="U37:U42"/>
    <mergeCell ref="T43:T48"/>
    <mergeCell ref="U43:U48"/>
    <mergeCell ref="Q49:Q54"/>
    <mergeCell ref="R49:R54"/>
    <mergeCell ref="S49:S54"/>
    <mergeCell ref="F37:F42"/>
    <mergeCell ref="F43:F48"/>
    <mergeCell ref="G37:G42"/>
    <mergeCell ref="Q43:Q48"/>
    <mergeCell ref="R43:R48"/>
    <mergeCell ref="S43:S48"/>
    <mergeCell ref="N37:N42"/>
    <mergeCell ref="O37:O42"/>
    <mergeCell ref="G49:G54"/>
    <mergeCell ref="I49:I54"/>
    <mergeCell ref="J49:J54"/>
    <mergeCell ref="K49:K54"/>
    <mergeCell ref="L37:L42"/>
    <mergeCell ref="G43:G48"/>
    <mergeCell ref="I37:I42"/>
    <mergeCell ref="J37:J42"/>
    <mergeCell ref="K37:K42"/>
    <mergeCell ref="I43:I48"/>
    <mergeCell ref="E61:E66"/>
    <mergeCell ref="N61:N66"/>
    <mergeCell ref="O61:O66"/>
    <mergeCell ref="P61:P66"/>
    <mergeCell ref="P37:P42"/>
    <mergeCell ref="Q37:Q42"/>
    <mergeCell ref="N43:N48"/>
    <mergeCell ref="O43:O48"/>
    <mergeCell ref="P43:P48"/>
    <mergeCell ref="F49:F54"/>
    <mergeCell ref="F55:F60"/>
    <mergeCell ref="G55:G60"/>
    <mergeCell ref="I55:I60"/>
    <mergeCell ref="J55:J60"/>
    <mergeCell ref="K55:K60"/>
    <mergeCell ref="J43:J48"/>
    <mergeCell ref="K43:K48"/>
    <mergeCell ref="H37:H42"/>
    <mergeCell ref="H43:H48"/>
    <mergeCell ref="B73:AP73"/>
    <mergeCell ref="T61:T66"/>
    <mergeCell ref="U61:U66"/>
    <mergeCell ref="A67:A72"/>
    <mergeCell ref="B67:B72"/>
    <mergeCell ref="C67:C72"/>
    <mergeCell ref="D67:D72"/>
    <mergeCell ref="E67:E72"/>
    <mergeCell ref="N67:N72"/>
    <mergeCell ref="O67:O72"/>
    <mergeCell ref="P67:P72"/>
    <mergeCell ref="Q67:Q72"/>
    <mergeCell ref="R67:R72"/>
    <mergeCell ref="S67:S72"/>
    <mergeCell ref="T67:T72"/>
    <mergeCell ref="U67:U72"/>
    <mergeCell ref="Q61:Q66"/>
    <mergeCell ref="R61:R66"/>
    <mergeCell ref="S61:S66"/>
    <mergeCell ref="A61:A66"/>
    <mergeCell ref="B61:B66"/>
    <mergeCell ref="C61:C66"/>
    <mergeCell ref="D61:D66"/>
    <mergeCell ref="F61:F66"/>
    <mergeCell ref="F67:F72"/>
    <mergeCell ref="T49:T54"/>
    <mergeCell ref="U49:U54"/>
    <mergeCell ref="N55:N60"/>
    <mergeCell ref="O55:O60"/>
    <mergeCell ref="P55:P60"/>
    <mergeCell ref="Q55:Q60"/>
    <mergeCell ref="N49:N54"/>
    <mergeCell ref="O49:O54"/>
    <mergeCell ref="P49:P54"/>
    <mergeCell ref="R55:R60"/>
    <mergeCell ref="S55:S60"/>
    <mergeCell ref="T55:T60"/>
    <mergeCell ref="U55:U60"/>
    <mergeCell ref="G61:G66"/>
    <mergeCell ref="G67:G72"/>
    <mergeCell ref="H67:H72"/>
    <mergeCell ref="H49:H54"/>
    <mergeCell ref="H55:H60"/>
    <mergeCell ref="H61:H66"/>
    <mergeCell ref="B55:B60"/>
    <mergeCell ref="C55:C60"/>
    <mergeCell ref="D55:D60"/>
    <mergeCell ref="E55:E60"/>
    <mergeCell ref="A49:A54"/>
    <mergeCell ref="B49:B54"/>
    <mergeCell ref="C49:C54"/>
    <mergeCell ref="D49:D54"/>
    <mergeCell ref="E49:E54"/>
    <mergeCell ref="A55:A60"/>
    <mergeCell ref="A37:A42"/>
    <mergeCell ref="B37:B42"/>
    <mergeCell ref="C37:C42"/>
    <mergeCell ref="A43:A48"/>
    <mergeCell ref="B43:B48"/>
    <mergeCell ref="C43:C48"/>
    <mergeCell ref="D43:D48"/>
    <mergeCell ref="E43:E48"/>
    <mergeCell ref="D37:D42"/>
    <mergeCell ref="E37:E42"/>
    <mergeCell ref="C31:C36"/>
    <mergeCell ref="D31:D36"/>
    <mergeCell ref="E31:E36"/>
    <mergeCell ref="N31:N36"/>
    <mergeCell ref="O31:O36"/>
    <mergeCell ref="P31:P36"/>
    <mergeCell ref="F31:F36"/>
    <mergeCell ref="G31:G36"/>
    <mergeCell ref="I31:I36"/>
    <mergeCell ref="J31:J36"/>
    <mergeCell ref="K31:K36"/>
    <mergeCell ref="L31:L36"/>
    <mergeCell ref="M31:M36"/>
    <mergeCell ref="H31:H36"/>
    <mergeCell ref="A13:A18"/>
    <mergeCell ref="B13:B18"/>
    <mergeCell ref="A11:A12"/>
    <mergeCell ref="E11:E12"/>
    <mergeCell ref="D11:D12"/>
    <mergeCell ref="C11:C12"/>
    <mergeCell ref="AP37:AP42"/>
    <mergeCell ref="T31:T36"/>
    <mergeCell ref="R37:R42"/>
    <mergeCell ref="S37:S42"/>
    <mergeCell ref="T37:T42"/>
    <mergeCell ref="E19:E24"/>
    <mergeCell ref="E25:E30"/>
    <mergeCell ref="B11:B12"/>
    <mergeCell ref="F13:F18"/>
    <mergeCell ref="G11:G12"/>
    <mergeCell ref="H11:H12"/>
    <mergeCell ref="I11:I12"/>
    <mergeCell ref="J11:J12"/>
    <mergeCell ref="K11:K12"/>
    <mergeCell ref="H13:H18"/>
    <mergeCell ref="H19:H24"/>
    <mergeCell ref="A31:A36"/>
    <mergeCell ref="B31:B36"/>
    <mergeCell ref="AQ37:AQ42"/>
    <mergeCell ref="AR37:AR42"/>
    <mergeCell ref="T13:T18"/>
    <mergeCell ref="N11:N12"/>
    <mergeCell ref="O11:O12"/>
    <mergeCell ref="U11:U12"/>
    <mergeCell ref="Q11:Q12"/>
    <mergeCell ref="R11:R12"/>
    <mergeCell ref="AP11:AP12"/>
    <mergeCell ref="AQ11:AQ12"/>
    <mergeCell ref="AR11:AR12"/>
    <mergeCell ref="AP13:AP18"/>
    <mergeCell ref="AQ13:AQ18"/>
    <mergeCell ref="AR13:AR18"/>
    <mergeCell ref="AK11:AK12"/>
    <mergeCell ref="AN11:AN12"/>
    <mergeCell ref="V11:V12"/>
    <mergeCell ref="AJ11:AJ12"/>
    <mergeCell ref="AI11:AI12"/>
    <mergeCell ref="AE11:AE12"/>
    <mergeCell ref="W11:W12"/>
    <mergeCell ref="AH11:AH12"/>
    <mergeCell ref="AF11:AF12"/>
    <mergeCell ref="S31:S36"/>
    <mergeCell ref="AR61:AR66"/>
    <mergeCell ref="T25:T30"/>
    <mergeCell ref="U25:U30"/>
    <mergeCell ref="AP67:AP72"/>
    <mergeCell ref="AQ67:AQ72"/>
    <mergeCell ref="AR67:AR72"/>
    <mergeCell ref="AP43:AP48"/>
    <mergeCell ref="AQ43:AQ48"/>
    <mergeCell ref="AP19:AP24"/>
    <mergeCell ref="AQ19:AQ24"/>
    <mergeCell ref="AR19:AR24"/>
    <mergeCell ref="AR43:AR48"/>
    <mergeCell ref="AP49:AP54"/>
    <mergeCell ref="AQ49:AQ54"/>
    <mergeCell ref="AR49:AR54"/>
    <mergeCell ref="AP55:AP60"/>
    <mergeCell ref="AQ55:AQ60"/>
    <mergeCell ref="AR55:AR60"/>
    <mergeCell ref="AP25:AP30"/>
    <mergeCell ref="AQ25:AQ30"/>
    <mergeCell ref="AR25:AR30"/>
    <mergeCell ref="AP31:AP36"/>
    <mergeCell ref="AQ31:AQ36"/>
    <mergeCell ref="AR31:AR36"/>
    <mergeCell ref="H25:H30"/>
    <mergeCell ref="J13:J18"/>
    <mergeCell ref="K13:K18"/>
    <mergeCell ref="I19:I24"/>
    <mergeCell ref="J19:J24"/>
    <mergeCell ref="K19:K24"/>
    <mergeCell ref="I25:I30"/>
    <mergeCell ref="F19:F24"/>
    <mergeCell ref="J25:J30"/>
    <mergeCell ref="K25:K30"/>
    <mergeCell ref="G10:K10"/>
    <mergeCell ref="C13:C18"/>
    <mergeCell ref="D13:D18"/>
    <mergeCell ref="E13:E18"/>
    <mergeCell ref="L67:L72"/>
    <mergeCell ref="M67:M72"/>
    <mergeCell ref="AP10:AR10"/>
    <mergeCell ref="AF10:AJ10"/>
    <mergeCell ref="AK10:AO10"/>
    <mergeCell ref="M37:M42"/>
    <mergeCell ref="L43:L48"/>
    <mergeCell ref="M43:M48"/>
    <mergeCell ref="L49:L54"/>
    <mergeCell ref="M49:M54"/>
    <mergeCell ref="L55:L60"/>
    <mergeCell ref="M55:M60"/>
    <mergeCell ref="L61:L66"/>
    <mergeCell ref="M61:M66"/>
    <mergeCell ref="AP61:AP66"/>
    <mergeCell ref="AQ61:AQ66"/>
    <mergeCell ref="P11:P12"/>
    <mergeCell ref="S11:S12"/>
    <mergeCell ref="AL11:AL12"/>
    <mergeCell ref="AO11:AO12"/>
    <mergeCell ref="AM11:AM12"/>
    <mergeCell ref="Q31:Q36"/>
    <mergeCell ref="L10:M11"/>
    <mergeCell ref="N10:V10"/>
    <mergeCell ref="L13:L18"/>
    <mergeCell ref="M13:M18"/>
    <mergeCell ref="U31:U36"/>
    <mergeCell ref="R19:R24"/>
    <mergeCell ref="S19:S24"/>
    <mergeCell ref="T19:T24"/>
    <mergeCell ref="U19:U24"/>
    <mergeCell ref="AG11:AG12"/>
    <mergeCell ref="X11:X12"/>
    <mergeCell ref="Y11:AD11"/>
    <mergeCell ref="L25:L30"/>
    <mergeCell ref="M25:M30"/>
    <mergeCell ref="Q19:Q24"/>
    <mergeCell ref="W10:AE10"/>
    <mergeCell ref="Q25:Q30"/>
    <mergeCell ref="R25:R30"/>
    <mergeCell ref="S25:S30"/>
    <mergeCell ref="R31:R36"/>
    <mergeCell ref="N13:N18"/>
    <mergeCell ref="O13:O18"/>
  </mergeCells>
  <conditionalFormatting sqref="O13 O19">
    <cfRule type="cellIs" dxfId="700" priority="324" operator="equal">
      <formula>"Muy Alta"</formula>
    </cfRule>
    <cfRule type="cellIs" dxfId="699" priority="325" operator="equal">
      <formula>"Alta"</formula>
    </cfRule>
    <cfRule type="cellIs" dxfId="698" priority="326" operator="equal">
      <formula>"Media"</formula>
    </cfRule>
    <cfRule type="cellIs" dxfId="697" priority="327" operator="equal">
      <formula>"Baja"</formula>
    </cfRule>
    <cfRule type="cellIs" dxfId="696" priority="328" operator="equal">
      <formula>"Muy Baja"</formula>
    </cfRule>
  </conditionalFormatting>
  <conditionalFormatting sqref="S13 S19 S25 S31 S37 S43 S49 S55 S61 S67">
    <cfRule type="cellIs" dxfId="695" priority="319" operator="equal">
      <formula>"Catastrófico"</formula>
    </cfRule>
    <cfRule type="cellIs" dxfId="694" priority="320" operator="equal">
      <formula>"Mayor"</formula>
    </cfRule>
    <cfRule type="cellIs" dxfId="693" priority="321" operator="equal">
      <formula>"Moderado"</formula>
    </cfRule>
    <cfRule type="cellIs" dxfId="692" priority="322" operator="equal">
      <formula>"Menor"</formula>
    </cfRule>
    <cfRule type="cellIs" dxfId="691" priority="323" operator="equal">
      <formula>"Leve"</formula>
    </cfRule>
  </conditionalFormatting>
  <conditionalFormatting sqref="U13">
    <cfRule type="cellIs" dxfId="690" priority="315" operator="equal">
      <formula>"Extremo"</formula>
    </cfRule>
    <cfRule type="cellIs" dxfId="689" priority="316" operator="equal">
      <formula>"Alto"</formula>
    </cfRule>
    <cfRule type="cellIs" dxfId="688" priority="317" operator="equal">
      <formula>"Moderado"</formula>
    </cfRule>
    <cfRule type="cellIs" dxfId="687" priority="318" operator="equal">
      <formula>"Bajo"</formula>
    </cfRule>
  </conditionalFormatting>
  <conditionalFormatting sqref="AF13:AF18">
    <cfRule type="cellIs" dxfId="686" priority="310" operator="equal">
      <formula>"Muy Alta"</formula>
    </cfRule>
    <cfRule type="cellIs" dxfId="685" priority="311" operator="equal">
      <formula>"Alta"</formula>
    </cfRule>
    <cfRule type="cellIs" dxfId="684" priority="312" operator="equal">
      <formula>"Media"</formula>
    </cfRule>
    <cfRule type="cellIs" dxfId="683" priority="313" operator="equal">
      <formula>"Baja"</formula>
    </cfRule>
    <cfRule type="cellIs" dxfId="682" priority="314" operator="equal">
      <formula>"Muy Baja"</formula>
    </cfRule>
  </conditionalFormatting>
  <conditionalFormatting sqref="AH13:AH18">
    <cfRule type="cellIs" dxfId="681" priority="305" operator="equal">
      <formula>"Catastrófico"</formula>
    </cfRule>
    <cfRule type="cellIs" dxfId="680" priority="306" operator="equal">
      <formula>"Mayor"</formula>
    </cfRule>
    <cfRule type="cellIs" dxfId="679" priority="307" operator="equal">
      <formula>"Moderado"</formula>
    </cfRule>
    <cfRule type="cellIs" dxfId="678" priority="308" operator="equal">
      <formula>"Menor"</formula>
    </cfRule>
    <cfRule type="cellIs" dxfId="677" priority="309" operator="equal">
      <formula>"Leve"</formula>
    </cfRule>
  </conditionalFormatting>
  <conditionalFormatting sqref="AJ13:AJ18">
    <cfRule type="cellIs" dxfId="676" priority="301" operator="equal">
      <formula>"Extremo"</formula>
    </cfRule>
    <cfRule type="cellIs" dxfId="675" priority="302" operator="equal">
      <formula>"Alto"</formula>
    </cfRule>
    <cfRule type="cellIs" dxfId="674" priority="303" operator="equal">
      <formula>"Moderado"</formula>
    </cfRule>
    <cfRule type="cellIs" dxfId="673" priority="304" operator="equal">
      <formula>"Bajo"</formula>
    </cfRule>
  </conditionalFormatting>
  <conditionalFormatting sqref="O61">
    <cfRule type="cellIs" dxfId="672" priority="58" operator="equal">
      <formula>"Muy Alta"</formula>
    </cfRule>
    <cfRule type="cellIs" dxfId="671" priority="59" operator="equal">
      <formula>"Alta"</formula>
    </cfRule>
    <cfRule type="cellIs" dxfId="670" priority="60" operator="equal">
      <formula>"Media"</formula>
    </cfRule>
    <cfRule type="cellIs" dxfId="669" priority="61" operator="equal">
      <formula>"Baja"</formula>
    </cfRule>
    <cfRule type="cellIs" dxfId="668" priority="62" operator="equal">
      <formula>"Muy Baja"</formula>
    </cfRule>
  </conditionalFormatting>
  <conditionalFormatting sqref="U19">
    <cfRule type="cellIs" dxfId="667" priority="245" operator="equal">
      <formula>"Extremo"</formula>
    </cfRule>
    <cfRule type="cellIs" dxfId="666" priority="246" operator="equal">
      <formula>"Alto"</formula>
    </cfRule>
    <cfRule type="cellIs" dxfId="665" priority="247" operator="equal">
      <formula>"Moderado"</formula>
    </cfRule>
    <cfRule type="cellIs" dxfId="664" priority="248" operator="equal">
      <formula>"Bajo"</formula>
    </cfRule>
  </conditionalFormatting>
  <conditionalFormatting sqref="AF19:AF24">
    <cfRule type="cellIs" dxfId="663" priority="240" operator="equal">
      <formula>"Muy Alta"</formula>
    </cfRule>
    <cfRule type="cellIs" dxfId="662" priority="241" operator="equal">
      <formula>"Alta"</formula>
    </cfRule>
    <cfRule type="cellIs" dxfId="661" priority="242" operator="equal">
      <formula>"Media"</formula>
    </cfRule>
    <cfRule type="cellIs" dxfId="660" priority="243" operator="equal">
      <formula>"Baja"</formula>
    </cfRule>
    <cfRule type="cellIs" dxfId="659" priority="244" operator="equal">
      <formula>"Muy Baja"</formula>
    </cfRule>
  </conditionalFormatting>
  <conditionalFormatting sqref="AH19:AH24">
    <cfRule type="cellIs" dxfId="658" priority="235" operator="equal">
      <formula>"Catastrófico"</formula>
    </cfRule>
    <cfRule type="cellIs" dxfId="657" priority="236" operator="equal">
      <formula>"Mayor"</formula>
    </cfRule>
    <cfRule type="cellIs" dxfId="656" priority="237" operator="equal">
      <formula>"Moderado"</formula>
    </cfRule>
    <cfRule type="cellIs" dxfId="655" priority="238" operator="equal">
      <formula>"Menor"</formula>
    </cfRule>
    <cfRule type="cellIs" dxfId="654" priority="239" operator="equal">
      <formula>"Leve"</formula>
    </cfRule>
  </conditionalFormatting>
  <conditionalFormatting sqref="AJ19:AJ24">
    <cfRule type="cellIs" dxfId="653" priority="231" operator="equal">
      <formula>"Extremo"</formula>
    </cfRule>
    <cfRule type="cellIs" dxfId="652" priority="232" operator="equal">
      <formula>"Alto"</formula>
    </cfRule>
    <cfRule type="cellIs" dxfId="651" priority="233" operator="equal">
      <formula>"Moderado"</formula>
    </cfRule>
    <cfRule type="cellIs" dxfId="650" priority="234" operator="equal">
      <formula>"Bajo"</formula>
    </cfRule>
  </conditionalFormatting>
  <conditionalFormatting sqref="O25">
    <cfRule type="cellIs" dxfId="649" priority="226" operator="equal">
      <formula>"Muy Alta"</formula>
    </cfRule>
    <cfRule type="cellIs" dxfId="648" priority="227" operator="equal">
      <formula>"Alta"</formula>
    </cfRule>
    <cfRule type="cellIs" dxfId="647" priority="228" operator="equal">
      <formula>"Media"</formula>
    </cfRule>
    <cfRule type="cellIs" dxfId="646" priority="229" operator="equal">
      <formula>"Baja"</formula>
    </cfRule>
    <cfRule type="cellIs" dxfId="645" priority="230" operator="equal">
      <formula>"Muy Baja"</formula>
    </cfRule>
  </conditionalFormatting>
  <conditionalFormatting sqref="U25">
    <cfRule type="cellIs" dxfId="644" priority="217" operator="equal">
      <formula>"Extremo"</formula>
    </cfRule>
    <cfRule type="cellIs" dxfId="643" priority="218" operator="equal">
      <formula>"Alto"</formula>
    </cfRule>
    <cfRule type="cellIs" dxfId="642" priority="219" operator="equal">
      <formula>"Moderado"</formula>
    </cfRule>
    <cfRule type="cellIs" dxfId="641" priority="220" operator="equal">
      <formula>"Bajo"</formula>
    </cfRule>
  </conditionalFormatting>
  <conditionalFormatting sqref="AF25:AF30">
    <cfRule type="cellIs" dxfId="640" priority="212" operator="equal">
      <formula>"Muy Alta"</formula>
    </cfRule>
    <cfRule type="cellIs" dxfId="639" priority="213" operator="equal">
      <formula>"Alta"</formula>
    </cfRule>
    <cfRule type="cellIs" dxfId="638" priority="214" operator="equal">
      <formula>"Media"</formula>
    </cfRule>
    <cfRule type="cellIs" dxfId="637" priority="215" operator="equal">
      <formula>"Baja"</formula>
    </cfRule>
    <cfRule type="cellIs" dxfId="636" priority="216" operator="equal">
      <formula>"Muy Baja"</formula>
    </cfRule>
  </conditionalFormatting>
  <conditionalFormatting sqref="AH25:AH30">
    <cfRule type="cellIs" dxfId="635" priority="207" operator="equal">
      <formula>"Catastrófico"</formula>
    </cfRule>
    <cfRule type="cellIs" dxfId="634" priority="208" operator="equal">
      <formula>"Mayor"</formula>
    </cfRule>
    <cfRule type="cellIs" dxfId="633" priority="209" operator="equal">
      <formula>"Moderado"</formula>
    </cfRule>
    <cfRule type="cellIs" dxfId="632" priority="210" operator="equal">
      <formula>"Menor"</formula>
    </cfRule>
    <cfRule type="cellIs" dxfId="631" priority="211" operator="equal">
      <formula>"Leve"</formula>
    </cfRule>
  </conditionalFormatting>
  <conditionalFormatting sqref="AJ25:AJ30">
    <cfRule type="cellIs" dxfId="630" priority="203" operator="equal">
      <formula>"Extremo"</formula>
    </cfRule>
    <cfRule type="cellIs" dxfId="629" priority="204" operator="equal">
      <formula>"Alto"</formula>
    </cfRule>
    <cfRule type="cellIs" dxfId="628" priority="205" operator="equal">
      <formula>"Moderado"</formula>
    </cfRule>
    <cfRule type="cellIs" dxfId="627" priority="206" operator="equal">
      <formula>"Bajo"</formula>
    </cfRule>
  </conditionalFormatting>
  <conditionalFormatting sqref="O31">
    <cfRule type="cellIs" dxfId="626" priority="198" operator="equal">
      <formula>"Muy Alta"</formula>
    </cfRule>
    <cfRule type="cellIs" dxfId="625" priority="199" operator="equal">
      <formula>"Alta"</formula>
    </cfRule>
    <cfRule type="cellIs" dxfId="624" priority="200" operator="equal">
      <formula>"Media"</formula>
    </cfRule>
    <cfRule type="cellIs" dxfId="623" priority="201" operator="equal">
      <formula>"Baja"</formula>
    </cfRule>
    <cfRule type="cellIs" dxfId="622" priority="202" operator="equal">
      <formula>"Muy Baja"</formula>
    </cfRule>
  </conditionalFormatting>
  <conditionalFormatting sqref="U31">
    <cfRule type="cellIs" dxfId="621" priority="189" operator="equal">
      <formula>"Extremo"</formula>
    </cfRule>
    <cfRule type="cellIs" dxfId="620" priority="190" operator="equal">
      <formula>"Alto"</formula>
    </cfRule>
    <cfRule type="cellIs" dxfId="619" priority="191" operator="equal">
      <formula>"Moderado"</formula>
    </cfRule>
    <cfRule type="cellIs" dxfId="618" priority="192" operator="equal">
      <formula>"Bajo"</formula>
    </cfRule>
  </conditionalFormatting>
  <conditionalFormatting sqref="AF31:AF36">
    <cfRule type="cellIs" dxfId="617" priority="184" operator="equal">
      <formula>"Muy Alta"</formula>
    </cfRule>
    <cfRule type="cellIs" dxfId="616" priority="185" operator="equal">
      <formula>"Alta"</formula>
    </cfRule>
    <cfRule type="cellIs" dxfId="615" priority="186" operator="equal">
      <formula>"Media"</formula>
    </cfRule>
    <cfRule type="cellIs" dxfId="614" priority="187" operator="equal">
      <formula>"Baja"</formula>
    </cfRule>
    <cfRule type="cellIs" dxfId="613" priority="188" operator="equal">
      <formula>"Muy Baja"</formula>
    </cfRule>
  </conditionalFormatting>
  <conditionalFormatting sqref="AH31:AH36">
    <cfRule type="cellIs" dxfId="612" priority="179" operator="equal">
      <formula>"Catastrófico"</formula>
    </cfRule>
    <cfRule type="cellIs" dxfId="611" priority="180" operator="equal">
      <formula>"Mayor"</formula>
    </cfRule>
    <cfRule type="cellIs" dxfId="610" priority="181" operator="equal">
      <formula>"Moderado"</formula>
    </cfRule>
    <cfRule type="cellIs" dxfId="609" priority="182" operator="equal">
      <formula>"Menor"</formula>
    </cfRule>
    <cfRule type="cellIs" dxfId="608" priority="183" operator="equal">
      <formula>"Leve"</formula>
    </cfRule>
  </conditionalFormatting>
  <conditionalFormatting sqref="AJ31:AJ36">
    <cfRule type="cellIs" dxfId="607" priority="175" operator="equal">
      <formula>"Extremo"</formula>
    </cfRule>
    <cfRule type="cellIs" dxfId="606" priority="176" operator="equal">
      <formula>"Alto"</formula>
    </cfRule>
    <cfRule type="cellIs" dxfId="605" priority="177" operator="equal">
      <formula>"Moderado"</formula>
    </cfRule>
    <cfRule type="cellIs" dxfId="604" priority="178" operator="equal">
      <formula>"Bajo"</formula>
    </cfRule>
  </conditionalFormatting>
  <conditionalFormatting sqref="O37">
    <cfRule type="cellIs" dxfId="603" priority="170" operator="equal">
      <formula>"Muy Alta"</formula>
    </cfRule>
    <cfRule type="cellIs" dxfId="602" priority="171" operator="equal">
      <formula>"Alta"</formula>
    </cfRule>
    <cfRule type="cellIs" dxfId="601" priority="172" operator="equal">
      <formula>"Media"</formula>
    </cfRule>
    <cfRule type="cellIs" dxfId="600" priority="173" operator="equal">
      <formula>"Baja"</formula>
    </cfRule>
    <cfRule type="cellIs" dxfId="599" priority="174" operator="equal">
      <formula>"Muy Baja"</formula>
    </cfRule>
  </conditionalFormatting>
  <conditionalFormatting sqref="U37">
    <cfRule type="cellIs" dxfId="598" priority="161" operator="equal">
      <formula>"Extremo"</formula>
    </cfRule>
    <cfRule type="cellIs" dxfId="597" priority="162" operator="equal">
      <formula>"Alto"</formula>
    </cfRule>
    <cfRule type="cellIs" dxfId="596" priority="163" operator="equal">
      <formula>"Moderado"</formula>
    </cfRule>
    <cfRule type="cellIs" dxfId="595" priority="164" operator="equal">
      <formula>"Bajo"</formula>
    </cfRule>
  </conditionalFormatting>
  <conditionalFormatting sqref="AF37:AF42">
    <cfRule type="cellIs" dxfId="594" priority="156" operator="equal">
      <formula>"Muy Alta"</formula>
    </cfRule>
    <cfRule type="cellIs" dxfId="593" priority="157" operator="equal">
      <formula>"Alta"</formula>
    </cfRule>
    <cfRule type="cellIs" dxfId="592" priority="158" operator="equal">
      <formula>"Media"</formula>
    </cfRule>
    <cfRule type="cellIs" dxfId="591" priority="159" operator="equal">
      <formula>"Baja"</formula>
    </cfRule>
    <cfRule type="cellIs" dxfId="590" priority="160" operator="equal">
      <formula>"Muy Baja"</formula>
    </cfRule>
  </conditionalFormatting>
  <conditionalFormatting sqref="AH37:AH42">
    <cfRule type="cellIs" dxfId="589" priority="151" operator="equal">
      <formula>"Catastrófico"</formula>
    </cfRule>
    <cfRule type="cellIs" dxfId="588" priority="152" operator="equal">
      <formula>"Mayor"</formula>
    </cfRule>
    <cfRule type="cellIs" dxfId="587" priority="153" operator="equal">
      <formula>"Moderado"</formula>
    </cfRule>
    <cfRule type="cellIs" dxfId="586" priority="154" operator="equal">
      <formula>"Menor"</formula>
    </cfRule>
    <cfRule type="cellIs" dxfId="585" priority="155" operator="equal">
      <formula>"Leve"</formula>
    </cfRule>
  </conditionalFormatting>
  <conditionalFormatting sqref="AJ37:AJ42">
    <cfRule type="cellIs" dxfId="584" priority="147" operator="equal">
      <formula>"Extremo"</formula>
    </cfRule>
    <cfRule type="cellIs" dxfId="583" priority="148" operator="equal">
      <formula>"Alto"</formula>
    </cfRule>
    <cfRule type="cellIs" dxfId="582" priority="149" operator="equal">
      <formula>"Moderado"</formula>
    </cfRule>
    <cfRule type="cellIs" dxfId="581" priority="150" operator="equal">
      <formula>"Bajo"</formula>
    </cfRule>
  </conditionalFormatting>
  <conditionalFormatting sqref="O43">
    <cfRule type="cellIs" dxfId="580" priority="142" operator="equal">
      <formula>"Muy Alta"</formula>
    </cfRule>
    <cfRule type="cellIs" dxfId="579" priority="143" operator="equal">
      <formula>"Alta"</formula>
    </cfRule>
    <cfRule type="cellIs" dxfId="578" priority="144" operator="equal">
      <formula>"Media"</formula>
    </cfRule>
    <cfRule type="cellIs" dxfId="577" priority="145" operator="equal">
      <formula>"Baja"</formula>
    </cfRule>
    <cfRule type="cellIs" dxfId="576" priority="146" operator="equal">
      <formula>"Muy Baja"</formula>
    </cfRule>
  </conditionalFormatting>
  <conditionalFormatting sqref="U43">
    <cfRule type="cellIs" dxfId="575" priority="133" operator="equal">
      <formula>"Extremo"</formula>
    </cfRule>
    <cfRule type="cellIs" dxfId="574" priority="134" operator="equal">
      <formula>"Alto"</formula>
    </cfRule>
    <cfRule type="cellIs" dxfId="573" priority="135" operator="equal">
      <formula>"Moderado"</formula>
    </cfRule>
    <cfRule type="cellIs" dxfId="572" priority="136" operator="equal">
      <formula>"Bajo"</formula>
    </cfRule>
  </conditionalFormatting>
  <conditionalFormatting sqref="AF43:AF48">
    <cfRule type="cellIs" dxfId="571" priority="128" operator="equal">
      <formula>"Muy Alta"</formula>
    </cfRule>
    <cfRule type="cellIs" dxfId="570" priority="129" operator="equal">
      <formula>"Alta"</formula>
    </cfRule>
    <cfRule type="cellIs" dxfId="569" priority="130" operator="equal">
      <formula>"Media"</formula>
    </cfRule>
    <cfRule type="cellIs" dxfId="568" priority="131" operator="equal">
      <formula>"Baja"</formula>
    </cfRule>
    <cfRule type="cellIs" dxfId="567" priority="132" operator="equal">
      <formula>"Muy Baja"</formula>
    </cfRule>
  </conditionalFormatting>
  <conditionalFormatting sqref="AH43:AH48">
    <cfRule type="cellIs" dxfId="566" priority="123" operator="equal">
      <formula>"Catastrófico"</formula>
    </cfRule>
    <cfRule type="cellIs" dxfId="565" priority="124" operator="equal">
      <formula>"Mayor"</formula>
    </cfRule>
    <cfRule type="cellIs" dxfId="564" priority="125" operator="equal">
      <formula>"Moderado"</formula>
    </cfRule>
    <cfRule type="cellIs" dxfId="563" priority="126" operator="equal">
      <formula>"Menor"</formula>
    </cfRule>
    <cfRule type="cellIs" dxfId="562" priority="127" operator="equal">
      <formula>"Leve"</formula>
    </cfRule>
  </conditionalFormatting>
  <conditionalFormatting sqref="AJ43:AJ48">
    <cfRule type="cellIs" dxfId="561" priority="119" operator="equal">
      <formula>"Extremo"</formula>
    </cfRule>
    <cfRule type="cellIs" dxfId="560" priority="120" operator="equal">
      <formula>"Alto"</formula>
    </cfRule>
    <cfRule type="cellIs" dxfId="559" priority="121" operator="equal">
      <formula>"Moderado"</formula>
    </cfRule>
    <cfRule type="cellIs" dxfId="558" priority="122" operator="equal">
      <formula>"Bajo"</formula>
    </cfRule>
  </conditionalFormatting>
  <conditionalFormatting sqref="O49">
    <cfRule type="cellIs" dxfId="557" priority="114" operator="equal">
      <formula>"Muy Alta"</formula>
    </cfRule>
    <cfRule type="cellIs" dxfId="556" priority="115" operator="equal">
      <formula>"Alta"</formula>
    </cfRule>
    <cfRule type="cellIs" dxfId="555" priority="116" operator="equal">
      <formula>"Media"</formula>
    </cfRule>
    <cfRule type="cellIs" dxfId="554" priority="117" operator="equal">
      <formula>"Baja"</formula>
    </cfRule>
    <cfRule type="cellIs" dxfId="553" priority="118" operator="equal">
      <formula>"Muy Baja"</formula>
    </cfRule>
  </conditionalFormatting>
  <conditionalFormatting sqref="U49">
    <cfRule type="cellIs" dxfId="552" priority="105" operator="equal">
      <formula>"Extremo"</formula>
    </cfRule>
    <cfRule type="cellIs" dxfId="551" priority="106" operator="equal">
      <formula>"Alto"</formula>
    </cfRule>
    <cfRule type="cellIs" dxfId="550" priority="107" operator="equal">
      <formula>"Moderado"</formula>
    </cfRule>
    <cfRule type="cellIs" dxfId="549" priority="108" operator="equal">
      <formula>"Bajo"</formula>
    </cfRule>
  </conditionalFormatting>
  <conditionalFormatting sqref="AF49:AF54">
    <cfRule type="cellIs" dxfId="548" priority="100" operator="equal">
      <formula>"Muy Alta"</formula>
    </cfRule>
    <cfRule type="cellIs" dxfId="547" priority="101" operator="equal">
      <formula>"Alta"</formula>
    </cfRule>
    <cfRule type="cellIs" dxfId="546" priority="102" operator="equal">
      <formula>"Media"</formula>
    </cfRule>
    <cfRule type="cellIs" dxfId="545" priority="103" operator="equal">
      <formula>"Baja"</formula>
    </cfRule>
    <cfRule type="cellIs" dxfId="544" priority="104" operator="equal">
      <formula>"Muy Baja"</formula>
    </cfRule>
  </conditionalFormatting>
  <conditionalFormatting sqref="AH49:AH54">
    <cfRule type="cellIs" dxfId="543" priority="95" operator="equal">
      <formula>"Catastrófico"</formula>
    </cfRule>
    <cfRule type="cellIs" dxfId="542" priority="96" operator="equal">
      <formula>"Mayor"</formula>
    </cfRule>
    <cfRule type="cellIs" dxfId="541" priority="97" operator="equal">
      <formula>"Moderado"</formula>
    </cfRule>
    <cfRule type="cellIs" dxfId="540" priority="98" operator="equal">
      <formula>"Menor"</formula>
    </cfRule>
    <cfRule type="cellIs" dxfId="539" priority="99" operator="equal">
      <formula>"Leve"</formula>
    </cfRule>
  </conditionalFormatting>
  <conditionalFormatting sqref="AJ49:AJ54">
    <cfRule type="cellIs" dxfId="538" priority="91" operator="equal">
      <formula>"Extremo"</formula>
    </cfRule>
    <cfRule type="cellIs" dxfId="537" priority="92" operator="equal">
      <formula>"Alto"</formula>
    </cfRule>
    <cfRule type="cellIs" dxfId="536" priority="93" operator="equal">
      <formula>"Moderado"</formula>
    </cfRule>
    <cfRule type="cellIs" dxfId="535" priority="94" operator="equal">
      <formula>"Bajo"</formula>
    </cfRule>
  </conditionalFormatting>
  <conditionalFormatting sqref="U55">
    <cfRule type="cellIs" dxfId="534" priority="77" operator="equal">
      <formula>"Extremo"</formula>
    </cfRule>
    <cfRule type="cellIs" dxfId="533" priority="78" operator="equal">
      <formula>"Alto"</formula>
    </cfRule>
    <cfRule type="cellIs" dxfId="532" priority="79" operator="equal">
      <formula>"Moderado"</formula>
    </cfRule>
    <cfRule type="cellIs" dxfId="531" priority="80" operator="equal">
      <formula>"Bajo"</formula>
    </cfRule>
  </conditionalFormatting>
  <conditionalFormatting sqref="AF55:AF60">
    <cfRule type="cellIs" dxfId="530" priority="72" operator="equal">
      <formula>"Muy Alta"</formula>
    </cfRule>
    <cfRule type="cellIs" dxfId="529" priority="73" operator="equal">
      <formula>"Alta"</formula>
    </cfRule>
    <cfRule type="cellIs" dxfId="528" priority="74" operator="equal">
      <formula>"Media"</formula>
    </cfRule>
    <cfRule type="cellIs" dxfId="527" priority="75" operator="equal">
      <formula>"Baja"</formula>
    </cfRule>
    <cfRule type="cellIs" dxfId="526" priority="76" operator="equal">
      <formula>"Muy Baja"</formula>
    </cfRule>
  </conditionalFormatting>
  <conditionalFormatting sqref="AH55:AH60">
    <cfRule type="cellIs" dxfId="525" priority="67" operator="equal">
      <formula>"Catastrófico"</formula>
    </cfRule>
    <cfRule type="cellIs" dxfId="524" priority="68" operator="equal">
      <formula>"Mayor"</formula>
    </cfRule>
    <cfRule type="cellIs" dxfId="523" priority="69" operator="equal">
      <formula>"Moderado"</formula>
    </cfRule>
    <cfRule type="cellIs" dxfId="522" priority="70" operator="equal">
      <formula>"Menor"</formula>
    </cfRule>
    <cfRule type="cellIs" dxfId="521" priority="71" operator="equal">
      <formula>"Leve"</formula>
    </cfRule>
  </conditionalFormatting>
  <conditionalFormatting sqref="AJ55:AJ60">
    <cfRule type="cellIs" dxfId="520" priority="63" operator="equal">
      <formula>"Extremo"</formula>
    </cfRule>
    <cfRule type="cellIs" dxfId="519" priority="64" operator="equal">
      <formula>"Alto"</formula>
    </cfRule>
    <cfRule type="cellIs" dxfId="518" priority="65" operator="equal">
      <formula>"Moderado"</formula>
    </cfRule>
    <cfRule type="cellIs" dxfId="517" priority="66" operator="equal">
      <formula>"Bajo"</formula>
    </cfRule>
  </conditionalFormatting>
  <conditionalFormatting sqref="U61">
    <cfRule type="cellIs" dxfId="516" priority="49" operator="equal">
      <formula>"Extremo"</formula>
    </cfRule>
    <cfRule type="cellIs" dxfId="515" priority="50" operator="equal">
      <formula>"Alto"</formula>
    </cfRule>
    <cfRule type="cellIs" dxfId="514" priority="51" operator="equal">
      <formula>"Moderado"</formula>
    </cfRule>
    <cfRule type="cellIs" dxfId="513" priority="52" operator="equal">
      <formula>"Bajo"</formula>
    </cfRule>
  </conditionalFormatting>
  <conditionalFormatting sqref="AF61:AF66">
    <cfRule type="cellIs" dxfId="512" priority="44" operator="equal">
      <formula>"Muy Alta"</formula>
    </cfRule>
    <cfRule type="cellIs" dxfId="511" priority="45" operator="equal">
      <formula>"Alta"</formula>
    </cfRule>
    <cfRule type="cellIs" dxfId="510" priority="46" operator="equal">
      <formula>"Media"</formula>
    </cfRule>
    <cfRule type="cellIs" dxfId="509" priority="47" operator="equal">
      <formula>"Baja"</formula>
    </cfRule>
    <cfRule type="cellIs" dxfId="508" priority="48" operator="equal">
      <formula>"Muy Baja"</formula>
    </cfRule>
  </conditionalFormatting>
  <conditionalFormatting sqref="AH61:AH66">
    <cfRule type="cellIs" dxfId="507" priority="39" operator="equal">
      <formula>"Catastrófico"</formula>
    </cfRule>
    <cfRule type="cellIs" dxfId="506" priority="40" operator="equal">
      <formula>"Mayor"</formula>
    </cfRule>
    <cfRule type="cellIs" dxfId="505" priority="41" operator="equal">
      <formula>"Moderado"</formula>
    </cfRule>
    <cfRule type="cellIs" dxfId="504" priority="42" operator="equal">
      <formula>"Menor"</formula>
    </cfRule>
    <cfRule type="cellIs" dxfId="503" priority="43" operator="equal">
      <formula>"Leve"</formula>
    </cfRule>
  </conditionalFormatting>
  <conditionalFormatting sqref="AJ61:AJ66">
    <cfRule type="cellIs" dxfId="502" priority="35" operator="equal">
      <formula>"Extremo"</formula>
    </cfRule>
    <cfRule type="cellIs" dxfId="501" priority="36" operator="equal">
      <formula>"Alto"</formula>
    </cfRule>
    <cfRule type="cellIs" dxfId="500" priority="37" operator="equal">
      <formula>"Moderado"</formula>
    </cfRule>
    <cfRule type="cellIs" dxfId="499" priority="38" operator="equal">
      <formula>"Bajo"</formula>
    </cfRule>
  </conditionalFormatting>
  <conditionalFormatting sqref="O67">
    <cfRule type="cellIs" dxfId="498" priority="30" operator="equal">
      <formula>"Muy Alta"</formula>
    </cfRule>
    <cfRule type="cellIs" dxfId="497" priority="31" operator="equal">
      <formula>"Alta"</formula>
    </cfRule>
    <cfRule type="cellIs" dxfId="496" priority="32" operator="equal">
      <formula>"Media"</formula>
    </cfRule>
    <cfRule type="cellIs" dxfId="495" priority="33" operator="equal">
      <formula>"Baja"</formula>
    </cfRule>
    <cfRule type="cellIs" dxfId="494" priority="34" operator="equal">
      <formula>"Muy Baja"</formula>
    </cfRule>
  </conditionalFormatting>
  <conditionalFormatting sqref="U67">
    <cfRule type="cellIs" dxfId="493" priority="21" operator="equal">
      <formula>"Extremo"</formula>
    </cfRule>
    <cfRule type="cellIs" dxfId="492" priority="22" operator="equal">
      <formula>"Alto"</formula>
    </cfRule>
    <cfRule type="cellIs" dxfId="491" priority="23" operator="equal">
      <formula>"Moderado"</formula>
    </cfRule>
    <cfRule type="cellIs" dxfId="490" priority="24" operator="equal">
      <formula>"Bajo"</formula>
    </cfRule>
  </conditionalFormatting>
  <conditionalFormatting sqref="AF67:AF72">
    <cfRule type="cellIs" dxfId="489" priority="16" operator="equal">
      <formula>"Muy Alta"</formula>
    </cfRule>
    <cfRule type="cellIs" dxfId="488" priority="17" operator="equal">
      <formula>"Alta"</formula>
    </cfRule>
    <cfRule type="cellIs" dxfId="487" priority="18" operator="equal">
      <formula>"Media"</formula>
    </cfRule>
    <cfRule type="cellIs" dxfId="486" priority="19" operator="equal">
      <formula>"Baja"</formula>
    </cfRule>
    <cfRule type="cellIs" dxfId="485" priority="20" operator="equal">
      <formula>"Muy Baja"</formula>
    </cfRule>
  </conditionalFormatting>
  <conditionalFormatting sqref="AH67:AH72">
    <cfRule type="cellIs" dxfId="484" priority="11" operator="equal">
      <formula>"Catastrófico"</formula>
    </cfRule>
    <cfRule type="cellIs" dxfId="483" priority="12" operator="equal">
      <formula>"Mayor"</formula>
    </cfRule>
    <cfRule type="cellIs" dxfId="482" priority="13" operator="equal">
      <formula>"Moderado"</formula>
    </cfRule>
    <cfRule type="cellIs" dxfId="481" priority="14" operator="equal">
      <formula>"Menor"</formula>
    </cfRule>
    <cfRule type="cellIs" dxfId="480" priority="15" operator="equal">
      <formula>"Leve"</formula>
    </cfRule>
  </conditionalFormatting>
  <conditionalFormatting sqref="AJ67:AJ72">
    <cfRule type="cellIs" dxfId="479" priority="7" operator="equal">
      <formula>"Extremo"</formula>
    </cfRule>
    <cfRule type="cellIs" dxfId="478" priority="8" operator="equal">
      <formula>"Alto"</formula>
    </cfRule>
    <cfRule type="cellIs" dxfId="477" priority="9" operator="equal">
      <formula>"Moderado"</formula>
    </cfRule>
    <cfRule type="cellIs" dxfId="476" priority="10" operator="equal">
      <formula>"Bajo"</formula>
    </cfRule>
  </conditionalFormatting>
  <conditionalFormatting sqref="R13:R72">
    <cfRule type="containsText" dxfId="475" priority="6" operator="containsText" text="❌">
      <formula>NOT(ISERROR(SEARCH("❌",R13)))</formula>
    </cfRule>
  </conditionalFormatting>
  <conditionalFormatting sqref="O55">
    <cfRule type="cellIs" dxfId="474" priority="1" operator="equal">
      <formula>"Muy Alta"</formula>
    </cfRule>
    <cfRule type="cellIs" dxfId="473" priority="2" operator="equal">
      <formula>"Alta"</formula>
    </cfRule>
    <cfRule type="cellIs" dxfId="472" priority="3" operator="equal">
      <formula>"Media"</formula>
    </cfRule>
    <cfRule type="cellIs" dxfId="471" priority="4" operator="equal">
      <formula>"Baja"</formula>
    </cfRule>
    <cfRule type="cellIs" dxfId="470" priority="5" operator="equal">
      <formula>"Muy Baja"</formula>
    </cfRule>
  </conditionalFormatting>
  <dataValidations count="1">
    <dataValidation allowBlank="1" showInputMessage="1" showErrorMessage="1" error="Recuerde que las acciones se generan bajo la medida de mitigar el riesgo" sqref="AP19:AR24"/>
  </dataValidations>
  <pageMargins left="0.70866141732283472" right="0.70866141732283472" top="0.74803149606299213" bottom="0.74803149606299213" header="0.31496062992125984" footer="0.31496062992125984"/>
  <pageSetup scale="31" orientation="landscape" r:id="rId1"/>
  <headerFooter>
    <oddFooter>&amp;LCalle 26 No. 69-76,Edificio Elemento ,   Torre Aire , Piso 3, CP-111071
PBX:(+57) 601-3779555 - Información: Línea 195
Sede Operativa: Calle 22D No. 120-40 
www.umv.gov.co&amp;CDESI-FM-018
Página &amp;P de &amp;N</oddFooter>
  </headerFooter>
  <colBreaks count="1" manualBreakCount="1">
    <brk id="20" max="75" man="1"/>
  </colBreaks>
  <ignoredErrors>
    <ignoredError sqref="AI15" formula="1"/>
  </ignoredErrors>
  <drawing r:id="rId2"/>
  <extLst>
    <ext xmlns:x14="http://schemas.microsoft.com/office/spreadsheetml/2009/9/main" uri="{CCE6A557-97BC-4b89-ADB6-D9C93CAAB3DF}">
      <x14:dataValidations xmlns:xm="http://schemas.microsoft.com/office/excel/2006/main" count="14">
        <x14:dataValidation type="list" allowBlank="1" showInputMessage="1" showErrorMessage="1">
          <x14:formula1>
            <xm:f>'Tabla Valoración controles'!$D$4:$D$6</xm:f>
          </x14:formula1>
          <xm:sqref>Y13:Y72</xm:sqref>
        </x14:dataValidation>
        <x14:dataValidation type="list" allowBlank="1" showInputMessage="1" showErrorMessage="1">
          <x14:formula1>
            <xm:f>'Tabla Valoración controles'!$D$7:$D$8</xm:f>
          </x14:formula1>
          <xm:sqref>Z13:Z72</xm:sqref>
        </x14:dataValidation>
        <x14:dataValidation type="list" allowBlank="1" showInputMessage="1" showErrorMessage="1">
          <x14:formula1>
            <xm:f>'Tabla Valoración controles'!$D$9:$D$10</xm:f>
          </x14:formula1>
          <xm:sqref>AB13:AB72</xm:sqref>
        </x14:dataValidation>
        <x14:dataValidation type="list" allowBlank="1" showInputMessage="1" showErrorMessage="1">
          <x14:formula1>
            <xm:f>'Tabla Valoración controles'!$D$11:$D$12</xm:f>
          </x14:formula1>
          <xm:sqref>AC13:AC72</xm:sqref>
        </x14:dataValidation>
        <x14:dataValidation type="list" allowBlank="1" showInputMessage="1" showErrorMessage="1">
          <x14:formula1>
            <xm:f>'Tabla Valoración controles'!$D$13:$D$14</xm:f>
          </x14:formula1>
          <xm:sqref>AD13:AD72</xm:sqref>
        </x14:dataValidation>
        <x14:dataValidation type="list" allowBlank="1" showInputMessage="1" showErrorMessage="1">
          <x14:formula1>
            <xm:f>Listas!$E$2:$E$4</xm:f>
          </x14:formula1>
          <xm:sqref>B13:B72</xm:sqref>
        </x14:dataValidation>
        <x14:dataValidation type="list" allowBlank="1" showInputMessage="1" showErrorMessage="1">
          <x14:formula1>
            <xm:f>Listas!$B$2:$B$5</xm:f>
          </x14:formula1>
          <xm:sqref>AK13:AK72</xm:sqref>
        </x14:dataValidation>
        <x14:dataValidation type="list" allowBlank="1" showInputMessage="1" showErrorMessage="1">
          <x14:formula1>
            <xm:f>'Tabla Impacto'!$F$211:$F$222</xm:f>
          </x14:formula1>
          <xm:sqref>Q13:Q72</xm:sqref>
        </x14:dataValidation>
        <x14:dataValidation type="custom" allowBlank="1" showInputMessage="1" showErrorMessage="1" error="Recuerde que las acciones se generan bajo la medida de mitigar el riesgo">
          <x14:formula1>
            <xm:f>IF(OR(#REF!=Listas!$B$2,#REF!=Listas!$B$3,#REF!=Listas!$B$4),ISBLANK(#REF!),ISTEXT(#REF!))</xm:f>
          </x14:formula1>
          <xm:sqref>AP25:AR25 AP67:AR67 AP61:AR61 AP55:AR55 AP49:AR49 AP43:AR43 AP37:AR37 AP31:AR31</xm:sqref>
        </x14:dataValidation>
        <x14:dataValidation type="list" allowBlank="1" showInputMessage="1" showErrorMessage="1">
          <x14:formula1>
            <xm:f>Listas!$B$12:$B$16</xm:f>
          </x14:formula1>
          <xm:sqref>F13:F72</xm:sqref>
        </x14:dataValidation>
        <x14:dataValidation type="list" allowBlank="1" showInputMessage="1" showErrorMessage="1">
          <x14:formula1>
            <xm:f>Listas!$F$8:$F$9</xm:f>
          </x14:formula1>
          <xm:sqref>G13:G72</xm:sqref>
        </x14:dataValidation>
        <x14:dataValidation type="list" allowBlank="1" showInputMessage="1" showErrorMessage="1">
          <x14:formula1>
            <xm:f>Intructivo!$C$300:$C$316</xm:f>
          </x14:formula1>
          <xm:sqref>C6 U6:V6</xm:sqref>
        </x14:dataValidation>
        <x14:dataValidation type="list" allowBlank="1" showInputMessage="1" showErrorMessage="1">
          <x14:formula1>
            <xm:f>Listas!$H$8:$H$12</xm:f>
          </x14:formula1>
          <xm:sqref>L13:L72</xm:sqref>
        </x14:dataValidation>
        <x14:dataValidation type="list" allowBlank="1" showInputMessage="1" showErrorMessage="1">
          <x14:formula1>
            <xm:f>Listas!$H$14:$H$18</xm:f>
          </x14:formula1>
          <xm:sqref>M13:M72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U140"/>
  <sheetViews>
    <sheetView topLeftCell="A2" zoomScale="40" zoomScaleNormal="40" workbookViewId="0">
      <selection activeCell="Z14" sqref="Z14:AA15"/>
    </sheetView>
  </sheetViews>
  <sheetFormatPr baseColWidth="10" defaultColWidth="11.44140625" defaultRowHeight="14.4" x14ac:dyDescent="0.3"/>
  <cols>
    <col min="2" max="39" width="5.6640625" customWidth="1"/>
    <col min="41" max="46" width="5.6640625" customWidth="1"/>
  </cols>
  <sheetData>
    <row r="1" spans="1:99" x14ac:dyDescent="0.3">
      <c r="A1" s="66"/>
      <c r="B1" s="66"/>
      <c r="C1" s="66"/>
      <c r="D1" s="66"/>
      <c r="E1" s="66"/>
      <c r="F1" s="66"/>
      <c r="G1" s="66"/>
      <c r="H1" s="66"/>
      <c r="I1" s="66"/>
      <c r="J1" s="66"/>
      <c r="K1" s="66"/>
      <c r="L1" s="66"/>
      <c r="M1" s="66"/>
      <c r="N1" s="66"/>
      <c r="O1" s="66"/>
      <c r="P1" s="66"/>
      <c r="Q1" s="66"/>
      <c r="R1" s="66"/>
      <c r="S1" s="66"/>
      <c r="T1" s="66"/>
      <c r="U1" s="66"/>
      <c r="V1" s="66"/>
      <c r="W1" s="66"/>
      <c r="X1" s="66"/>
      <c r="Y1" s="66"/>
      <c r="Z1" s="66"/>
      <c r="AA1" s="66"/>
      <c r="AB1" s="66"/>
      <c r="AC1" s="66"/>
      <c r="AD1" s="66"/>
      <c r="AE1" s="66"/>
      <c r="AF1" s="66"/>
      <c r="AG1" s="66"/>
      <c r="AH1" s="66"/>
      <c r="AI1" s="66"/>
      <c r="AJ1" s="66"/>
      <c r="AK1" s="66"/>
      <c r="AL1" s="66"/>
      <c r="AM1" s="66"/>
      <c r="AN1" s="66"/>
      <c r="AO1" s="66"/>
      <c r="AP1" s="66"/>
      <c r="AQ1" s="66"/>
      <c r="AR1" s="66"/>
      <c r="AS1" s="66"/>
      <c r="AT1" s="66"/>
      <c r="AU1" s="66"/>
      <c r="AV1" s="66"/>
      <c r="AW1" s="66"/>
      <c r="AX1" s="66"/>
      <c r="AY1" s="66"/>
      <c r="AZ1" s="66"/>
      <c r="BA1" s="66"/>
      <c r="BB1" s="66"/>
      <c r="BC1" s="66"/>
      <c r="BD1" s="66"/>
      <c r="BE1" s="66"/>
      <c r="BF1" s="66"/>
      <c r="BG1" s="66"/>
      <c r="BH1" s="66"/>
      <c r="BI1" s="66"/>
      <c r="BJ1" s="66"/>
      <c r="BK1" s="66"/>
      <c r="BL1" s="66"/>
      <c r="BM1" s="66"/>
      <c r="BN1" s="66"/>
      <c r="BO1" s="66"/>
      <c r="BP1" s="66"/>
      <c r="BQ1" s="66"/>
      <c r="BR1" s="66"/>
      <c r="BS1" s="66"/>
      <c r="BT1" s="66"/>
      <c r="BU1" s="66"/>
      <c r="BV1" s="66"/>
      <c r="BW1" s="66"/>
      <c r="BX1" s="66"/>
      <c r="BY1" s="66"/>
      <c r="BZ1" s="66"/>
      <c r="CA1" s="66"/>
      <c r="CB1" s="66"/>
      <c r="CC1" s="66"/>
      <c r="CD1" s="66"/>
      <c r="CE1" s="66"/>
      <c r="CF1" s="66"/>
      <c r="CG1" s="66"/>
      <c r="CH1" s="66"/>
      <c r="CI1" s="66"/>
      <c r="CJ1" s="66"/>
      <c r="CK1" s="66"/>
      <c r="CL1" s="66"/>
      <c r="CM1" s="66"/>
      <c r="CN1" s="66"/>
      <c r="CO1" s="66"/>
      <c r="CP1" s="66"/>
      <c r="CQ1" s="66"/>
      <c r="CR1" s="66"/>
      <c r="CS1" s="66"/>
      <c r="CT1" s="66"/>
      <c r="CU1" s="66"/>
    </row>
    <row r="2" spans="1:99" ht="18" customHeight="1" x14ac:dyDescent="0.3">
      <c r="A2" s="66"/>
      <c r="B2" s="388" t="s">
        <v>294</v>
      </c>
      <c r="C2" s="388"/>
      <c r="D2" s="388"/>
      <c r="E2" s="388"/>
      <c r="F2" s="388"/>
      <c r="G2" s="388"/>
      <c r="H2" s="388"/>
      <c r="I2" s="388"/>
      <c r="J2" s="425" t="s">
        <v>15</v>
      </c>
      <c r="K2" s="425"/>
      <c r="L2" s="425"/>
      <c r="M2" s="425"/>
      <c r="N2" s="425"/>
      <c r="O2" s="425"/>
      <c r="P2" s="425"/>
      <c r="Q2" s="425"/>
      <c r="R2" s="425"/>
      <c r="S2" s="425"/>
      <c r="T2" s="425"/>
      <c r="U2" s="425"/>
      <c r="V2" s="425"/>
      <c r="W2" s="425"/>
      <c r="X2" s="425"/>
      <c r="Y2" s="425"/>
      <c r="Z2" s="425"/>
      <c r="AA2" s="425"/>
      <c r="AB2" s="425"/>
      <c r="AC2" s="425"/>
      <c r="AD2" s="425"/>
      <c r="AE2" s="425"/>
      <c r="AF2" s="425"/>
      <c r="AG2" s="425"/>
      <c r="AH2" s="425"/>
      <c r="AI2" s="425"/>
      <c r="AJ2" s="425"/>
      <c r="AK2" s="425"/>
      <c r="AL2" s="425"/>
      <c r="AM2" s="425"/>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c r="CA2" s="66"/>
      <c r="CB2" s="66"/>
      <c r="CC2" s="66"/>
      <c r="CD2" s="66"/>
      <c r="CE2" s="66"/>
      <c r="CF2" s="66"/>
      <c r="CG2" s="66"/>
      <c r="CH2" s="66"/>
      <c r="CI2" s="66"/>
      <c r="CJ2" s="66"/>
      <c r="CK2" s="66"/>
      <c r="CL2" s="66"/>
      <c r="CM2" s="66"/>
      <c r="CN2" s="66"/>
      <c r="CO2" s="66"/>
      <c r="CP2" s="66"/>
      <c r="CQ2" s="66"/>
      <c r="CR2" s="66"/>
      <c r="CS2" s="66"/>
      <c r="CT2" s="66"/>
      <c r="CU2" s="66"/>
    </row>
    <row r="3" spans="1:99" ht="18.75" customHeight="1" x14ac:dyDescent="0.3">
      <c r="A3" s="66"/>
      <c r="B3" s="388"/>
      <c r="C3" s="388"/>
      <c r="D3" s="388"/>
      <c r="E3" s="388"/>
      <c r="F3" s="388"/>
      <c r="G3" s="388"/>
      <c r="H3" s="388"/>
      <c r="I3" s="388"/>
      <c r="J3" s="425"/>
      <c r="K3" s="425"/>
      <c r="L3" s="425"/>
      <c r="M3" s="425"/>
      <c r="N3" s="425"/>
      <c r="O3" s="425"/>
      <c r="P3" s="425"/>
      <c r="Q3" s="425"/>
      <c r="R3" s="425"/>
      <c r="S3" s="425"/>
      <c r="T3" s="425"/>
      <c r="U3" s="425"/>
      <c r="V3" s="425"/>
      <c r="W3" s="425"/>
      <c r="X3" s="425"/>
      <c r="Y3" s="425"/>
      <c r="Z3" s="425"/>
      <c r="AA3" s="425"/>
      <c r="AB3" s="425"/>
      <c r="AC3" s="425"/>
      <c r="AD3" s="425"/>
      <c r="AE3" s="425"/>
      <c r="AF3" s="425"/>
      <c r="AG3" s="425"/>
      <c r="AH3" s="425"/>
      <c r="AI3" s="425"/>
      <c r="AJ3" s="425"/>
      <c r="AK3" s="425"/>
      <c r="AL3" s="425"/>
      <c r="AM3" s="425"/>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c r="CA3" s="66"/>
      <c r="CB3" s="66"/>
      <c r="CC3" s="66"/>
      <c r="CD3" s="66"/>
      <c r="CE3" s="66"/>
      <c r="CF3" s="66"/>
      <c r="CG3" s="66"/>
      <c r="CH3" s="66"/>
      <c r="CI3" s="66"/>
      <c r="CJ3" s="66"/>
      <c r="CK3" s="66"/>
      <c r="CL3" s="66"/>
      <c r="CM3" s="66"/>
      <c r="CN3" s="66"/>
      <c r="CO3" s="66"/>
      <c r="CP3" s="66"/>
      <c r="CQ3" s="66"/>
      <c r="CR3" s="66"/>
      <c r="CS3" s="66"/>
      <c r="CT3" s="66"/>
      <c r="CU3" s="66"/>
    </row>
    <row r="4" spans="1:99" ht="15" customHeight="1" x14ac:dyDescent="0.3">
      <c r="A4" s="66"/>
      <c r="B4" s="388"/>
      <c r="C4" s="388"/>
      <c r="D4" s="388"/>
      <c r="E4" s="388"/>
      <c r="F4" s="388"/>
      <c r="G4" s="388"/>
      <c r="H4" s="388"/>
      <c r="I4" s="388"/>
      <c r="J4" s="425"/>
      <c r="K4" s="425"/>
      <c r="L4" s="425"/>
      <c r="M4" s="425"/>
      <c r="N4" s="425"/>
      <c r="O4" s="425"/>
      <c r="P4" s="425"/>
      <c r="Q4" s="425"/>
      <c r="R4" s="425"/>
      <c r="S4" s="425"/>
      <c r="T4" s="425"/>
      <c r="U4" s="425"/>
      <c r="V4" s="425"/>
      <c r="W4" s="425"/>
      <c r="X4" s="425"/>
      <c r="Y4" s="425"/>
      <c r="Z4" s="425"/>
      <c r="AA4" s="425"/>
      <c r="AB4" s="425"/>
      <c r="AC4" s="425"/>
      <c r="AD4" s="425"/>
      <c r="AE4" s="425"/>
      <c r="AF4" s="425"/>
      <c r="AG4" s="425"/>
      <c r="AH4" s="425"/>
      <c r="AI4" s="425"/>
      <c r="AJ4" s="425"/>
      <c r="AK4" s="425"/>
      <c r="AL4" s="425"/>
      <c r="AM4" s="425"/>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c r="CA4" s="66"/>
      <c r="CB4" s="66"/>
      <c r="CC4" s="66"/>
      <c r="CD4" s="66"/>
      <c r="CE4" s="66"/>
      <c r="CF4" s="66"/>
      <c r="CG4" s="66"/>
      <c r="CH4" s="66"/>
      <c r="CI4" s="66"/>
      <c r="CJ4" s="66"/>
      <c r="CK4" s="66"/>
      <c r="CL4" s="66"/>
      <c r="CM4" s="66"/>
      <c r="CN4" s="66"/>
      <c r="CO4" s="66"/>
      <c r="CP4" s="66"/>
      <c r="CQ4" s="66"/>
      <c r="CR4" s="66"/>
      <c r="CS4" s="66"/>
      <c r="CT4" s="66"/>
      <c r="CU4" s="66"/>
    </row>
    <row r="5" spans="1:99" ht="15" thickBot="1" x14ac:dyDescent="0.35">
      <c r="A5" s="66"/>
      <c r="B5" s="66"/>
      <c r="C5" s="66"/>
      <c r="D5" s="66"/>
      <c r="E5" s="66"/>
      <c r="F5" s="66"/>
      <c r="G5" s="66"/>
      <c r="H5" s="66"/>
      <c r="I5" s="66"/>
      <c r="J5" s="66"/>
      <c r="K5" s="66"/>
      <c r="L5" s="66"/>
      <c r="M5" s="66"/>
      <c r="N5" s="66"/>
      <c r="O5" s="66"/>
      <c r="P5" s="66"/>
      <c r="Q5" s="66"/>
      <c r="R5" s="66"/>
      <c r="S5" s="66"/>
      <c r="T5" s="66"/>
      <c r="U5" s="66"/>
      <c r="V5" s="66"/>
      <c r="W5" s="66"/>
      <c r="X5" s="66"/>
      <c r="Y5" s="66"/>
      <c r="Z5" s="66"/>
      <c r="AA5" s="66"/>
      <c r="AB5" s="66"/>
      <c r="AC5" s="66"/>
      <c r="AD5" s="66"/>
      <c r="AE5" s="66"/>
      <c r="AF5" s="66"/>
      <c r="AG5" s="66"/>
      <c r="AH5" s="66"/>
      <c r="AI5" s="66"/>
      <c r="AJ5" s="66"/>
      <c r="AK5" s="66"/>
      <c r="AL5" s="66"/>
      <c r="AM5" s="66"/>
      <c r="AN5" s="66"/>
      <c r="AO5" s="66"/>
      <c r="AP5" s="66"/>
      <c r="AQ5" s="66"/>
      <c r="AR5" s="66"/>
      <c r="AS5" s="66"/>
      <c r="AT5" s="66"/>
      <c r="AU5" s="66"/>
      <c r="AV5" s="66"/>
      <c r="AW5" s="66"/>
      <c r="AX5" s="66"/>
      <c r="AY5" s="66"/>
      <c r="AZ5" s="66"/>
      <c r="BA5" s="66"/>
      <c r="BB5" s="66"/>
      <c r="BC5" s="66"/>
      <c r="BD5" s="66"/>
      <c r="BE5" s="66"/>
      <c r="BF5" s="66"/>
      <c r="BG5" s="66"/>
      <c r="BH5" s="66"/>
      <c r="BI5" s="66"/>
      <c r="BJ5" s="66"/>
      <c r="BK5" s="66"/>
      <c r="BL5" s="66"/>
      <c r="BM5" s="66"/>
      <c r="BN5" s="66"/>
      <c r="BO5" s="66"/>
      <c r="BP5" s="66"/>
      <c r="BQ5" s="66"/>
      <c r="BR5" s="66"/>
      <c r="BS5" s="66"/>
      <c r="BT5" s="66"/>
      <c r="BU5" s="66"/>
      <c r="BV5" s="66"/>
      <c r="BW5" s="66"/>
      <c r="BX5" s="66"/>
      <c r="BY5" s="66"/>
      <c r="BZ5" s="66"/>
      <c r="CA5" s="66"/>
      <c r="CB5" s="66"/>
      <c r="CC5" s="66"/>
      <c r="CD5" s="66"/>
      <c r="CE5" s="66"/>
      <c r="CF5" s="66"/>
      <c r="CG5" s="66"/>
      <c r="CH5" s="66"/>
      <c r="CI5" s="66"/>
      <c r="CJ5" s="66"/>
      <c r="CK5" s="66"/>
      <c r="CL5" s="66"/>
      <c r="CM5" s="66"/>
      <c r="CN5" s="66"/>
      <c r="CO5" s="66"/>
      <c r="CP5" s="66"/>
      <c r="CQ5" s="66"/>
      <c r="CR5" s="66"/>
      <c r="CS5" s="66"/>
      <c r="CT5" s="66"/>
      <c r="CU5" s="66"/>
    </row>
    <row r="6" spans="1:99" ht="15" customHeight="1" x14ac:dyDescent="0.3">
      <c r="A6" s="66"/>
      <c r="B6" s="436" t="s">
        <v>295</v>
      </c>
      <c r="C6" s="436"/>
      <c r="D6" s="437"/>
      <c r="E6" s="426" t="s">
        <v>296</v>
      </c>
      <c r="F6" s="427"/>
      <c r="G6" s="427"/>
      <c r="H6" s="427"/>
      <c r="I6" s="428"/>
      <c r="J6" s="422" t="str">
        <f>IF(AND('Riesgos de Gestión'!$O$13="Muy Alta",'Riesgos de Gestión'!$S$13="Leve"),CONCATENATE("R",'Riesgos de Gestión'!$A$13),"")</f>
        <v/>
      </c>
      <c r="K6" s="423"/>
      <c r="L6" s="423" t="str">
        <f>IF(AND('Riesgos de Gestión'!$O$19="Muy Alta",'Riesgos de Gestión'!$S$19="Leve"),CONCATENATE("R",'Riesgos de Gestión'!$A$19),"")</f>
        <v/>
      </c>
      <c r="M6" s="423"/>
      <c r="N6" s="423" t="str">
        <f>IF(AND('Riesgos de Gestión'!$O$25="Muy Alta",'Riesgos de Gestión'!$S$25="Leve"),CONCATENATE("R",'Riesgos de Gestión'!$A$25),"")</f>
        <v/>
      </c>
      <c r="O6" s="424"/>
      <c r="P6" s="422" t="str">
        <f>IF(AND('Riesgos de Gestión'!$O$13="Muy Alta",'Riesgos de Gestión'!$S$13="Menor"),CONCATENATE("R",'Riesgos de Gestión'!$A$13),"")</f>
        <v/>
      </c>
      <c r="Q6" s="423"/>
      <c r="R6" s="423" t="str">
        <f>IF(AND('Riesgos de Gestión'!$O$19="Muy Alta",'Riesgos de Gestión'!$S$19="Menor"),CONCATENATE("R",'Riesgos de Gestión'!$A$19),"")</f>
        <v/>
      </c>
      <c r="S6" s="423"/>
      <c r="T6" s="423" t="str">
        <f>IF(AND('Riesgos de Gestión'!$O$25="Muy Alta",'Riesgos de Gestión'!$S$25="Menor"),CONCATENATE("R",'Riesgos de Gestión'!$A$25),"")</f>
        <v/>
      </c>
      <c r="U6" s="424"/>
      <c r="V6" s="422" t="str">
        <f>IF(AND('Riesgos de Gestión'!$O$13="Muy Alta",'Riesgos de Gestión'!$S$13="Moderado"),CONCATENATE("R",'Riesgos de Gestión'!$A$13),"")</f>
        <v/>
      </c>
      <c r="W6" s="423"/>
      <c r="X6" s="423" t="str">
        <f>IF(AND('Riesgos de Gestión'!$O$19="Muy Alta",'Riesgos de Gestión'!$S$19="Moderado"),CONCATENATE("R",'Riesgos de Gestión'!$A$19),"")</f>
        <v/>
      </c>
      <c r="Y6" s="423"/>
      <c r="Z6" s="423" t="str">
        <f>IF(AND('Riesgos de Gestión'!$O$25="Muy Alta",'Riesgos de Gestión'!$S$25="Moderado"),CONCATENATE("R",'Riesgos de Gestión'!$A$25),"")</f>
        <v/>
      </c>
      <c r="AA6" s="424"/>
      <c r="AB6" s="422" t="str">
        <f>IF(AND('Riesgos de Gestión'!$O$13="Muy Alta",'Riesgos de Gestión'!$S$13="Mayor"),CONCATENATE("R",'Riesgos de Gestión'!$A$13),"")</f>
        <v/>
      </c>
      <c r="AC6" s="423"/>
      <c r="AD6" s="423" t="str">
        <f>IF(AND('Riesgos de Gestión'!$O$19="Muy Alta",'Riesgos de Gestión'!$S$19="Mayor"),CONCATENATE("R",'Riesgos de Gestión'!$A$19),"")</f>
        <v/>
      </c>
      <c r="AE6" s="423"/>
      <c r="AF6" s="423" t="str">
        <f>IF(AND('Riesgos de Gestión'!$O$25="Muy Alta",'Riesgos de Gestión'!$S$25="Mayor"),CONCATENATE("R",'Riesgos de Gestión'!$A$25),"")</f>
        <v/>
      </c>
      <c r="AG6" s="424"/>
      <c r="AH6" s="413" t="str">
        <f>IF(AND('Riesgos de Gestión'!$O$13="Muy Alta",'Riesgos de Gestión'!$S$13="Catastrófico"),CONCATENATE("R",'Riesgos de Gestión'!$A$13),"")</f>
        <v/>
      </c>
      <c r="AI6" s="414"/>
      <c r="AJ6" s="414" t="str">
        <f>IF(AND('Riesgos de Gestión'!$O$19="Muy Alta",'Riesgos de Gestión'!$S$19="Catastrófico"),CONCATENATE("R",'Riesgos de Gestión'!$A$19),"")</f>
        <v/>
      </c>
      <c r="AK6" s="414"/>
      <c r="AL6" s="414" t="str">
        <f>IF(AND('Riesgos de Gestión'!$O$25="Muy Alta",'Riesgos de Gestión'!$S$25="Catastrófico"),CONCATENATE("R",'Riesgos de Gestión'!$A$25),"")</f>
        <v/>
      </c>
      <c r="AM6" s="415"/>
      <c r="AO6" s="438" t="s">
        <v>297</v>
      </c>
      <c r="AP6" s="439"/>
      <c r="AQ6" s="439"/>
      <c r="AR6" s="439"/>
      <c r="AS6" s="439"/>
      <c r="AT6" s="440"/>
      <c r="AU6" s="66"/>
      <c r="AV6" s="66"/>
      <c r="AW6" s="66"/>
      <c r="AX6" s="66"/>
      <c r="AY6" s="66"/>
      <c r="AZ6" s="66"/>
      <c r="BA6" s="66"/>
      <c r="BB6" s="66"/>
      <c r="BC6" s="66"/>
      <c r="BD6" s="66"/>
      <c r="BE6" s="66"/>
      <c r="BF6" s="66"/>
      <c r="BG6" s="66"/>
      <c r="BH6" s="66"/>
      <c r="BI6" s="66"/>
      <c r="BJ6" s="66"/>
      <c r="BK6" s="66"/>
      <c r="BL6" s="66"/>
      <c r="BM6" s="66"/>
      <c r="BN6" s="66"/>
      <c r="BO6" s="66"/>
      <c r="BP6" s="66"/>
      <c r="BQ6" s="66"/>
      <c r="BR6" s="66"/>
      <c r="BS6" s="66"/>
      <c r="BT6" s="66"/>
      <c r="BU6" s="66"/>
      <c r="BV6" s="66"/>
      <c r="BW6" s="66"/>
      <c r="BX6" s="66"/>
      <c r="BY6" s="66"/>
      <c r="BZ6" s="66"/>
      <c r="CA6" s="66"/>
      <c r="CB6" s="66"/>
    </row>
    <row r="7" spans="1:99" ht="15" customHeight="1" x14ac:dyDescent="0.3">
      <c r="A7" s="66"/>
      <c r="B7" s="436"/>
      <c r="C7" s="436"/>
      <c r="D7" s="437"/>
      <c r="E7" s="429"/>
      <c r="F7" s="430"/>
      <c r="G7" s="430"/>
      <c r="H7" s="430"/>
      <c r="I7" s="431"/>
      <c r="J7" s="416"/>
      <c r="K7" s="417"/>
      <c r="L7" s="417"/>
      <c r="M7" s="417"/>
      <c r="N7" s="417"/>
      <c r="O7" s="418"/>
      <c r="P7" s="416"/>
      <c r="Q7" s="417"/>
      <c r="R7" s="417"/>
      <c r="S7" s="417"/>
      <c r="T7" s="417"/>
      <c r="U7" s="418"/>
      <c r="V7" s="416"/>
      <c r="W7" s="417"/>
      <c r="X7" s="417"/>
      <c r="Y7" s="417"/>
      <c r="Z7" s="417"/>
      <c r="AA7" s="418"/>
      <c r="AB7" s="416"/>
      <c r="AC7" s="417"/>
      <c r="AD7" s="417"/>
      <c r="AE7" s="417"/>
      <c r="AF7" s="417"/>
      <c r="AG7" s="418"/>
      <c r="AH7" s="407"/>
      <c r="AI7" s="408"/>
      <c r="AJ7" s="408"/>
      <c r="AK7" s="408"/>
      <c r="AL7" s="408"/>
      <c r="AM7" s="409"/>
      <c r="AN7" s="66"/>
      <c r="AO7" s="441"/>
      <c r="AP7" s="442"/>
      <c r="AQ7" s="442"/>
      <c r="AR7" s="442"/>
      <c r="AS7" s="442"/>
      <c r="AT7" s="443"/>
      <c r="AU7" s="66"/>
      <c r="AV7" s="66"/>
      <c r="AW7" s="66"/>
      <c r="AX7" s="66"/>
      <c r="AY7" s="66"/>
      <c r="AZ7" s="66"/>
      <c r="BA7" s="66"/>
      <c r="BB7" s="66"/>
      <c r="BC7" s="66"/>
      <c r="BD7" s="66"/>
      <c r="BE7" s="66"/>
      <c r="BF7" s="66"/>
      <c r="BG7" s="66"/>
      <c r="BH7" s="66"/>
      <c r="BI7" s="66"/>
      <c r="BJ7" s="66"/>
      <c r="BK7" s="66"/>
      <c r="BL7" s="66"/>
      <c r="BM7" s="66"/>
      <c r="BN7" s="66"/>
      <c r="BO7" s="66"/>
      <c r="BP7" s="66"/>
      <c r="BQ7" s="66"/>
      <c r="BR7" s="66"/>
      <c r="BS7" s="66"/>
      <c r="BT7" s="66"/>
      <c r="BU7" s="66"/>
      <c r="BV7" s="66"/>
      <c r="BW7" s="66"/>
      <c r="BX7" s="66"/>
      <c r="BY7" s="66"/>
      <c r="BZ7" s="66"/>
      <c r="CA7" s="66"/>
      <c r="CB7" s="66"/>
    </row>
    <row r="8" spans="1:99" ht="15" customHeight="1" x14ac:dyDescent="0.3">
      <c r="A8" s="66"/>
      <c r="B8" s="436"/>
      <c r="C8" s="436"/>
      <c r="D8" s="437"/>
      <c r="E8" s="429"/>
      <c r="F8" s="430"/>
      <c r="G8" s="430"/>
      <c r="H8" s="430"/>
      <c r="I8" s="431"/>
      <c r="J8" s="416" t="str">
        <f>IF(AND('Riesgos de Gestión'!$O$31="Muy Alta",'Riesgos de Gestión'!$S$31="Leve"),CONCATENATE("R",'Riesgos de Gestión'!$A$31),"")</f>
        <v/>
      </c>
      <c r="K8" s="417"/>
      <c r="L8" s="417" t="str">
        <f>IF(AND('Riesgos de Gestión'!$O$37="Muy Alta",'Riesgos de Gestión'!$S$37="Leve"),CONCATENATE("R",'Riesgos de Gestión'!$A$37),"")</f>
        <v/>
      </c>
      <c r="M8" s="417"/>
      <c r="N8" s="417" t="str">
        <f>IF(AND('Riesgos de Gestión'!$O$43="Muy Alta",'Riesgos de Gestión'!$S$43="Leve"),CONCATENATE("R",'Riesgos de Gestión'!$A$43),"")</f>
        <v/>
      </c>
      <c r="O8" s="418"/>
      <c r="P8" s="416" t="str">
        <f>IF(AND('Riesgos de Gestión'!$O$31="Muy Alta",'Riesgos de Gestión'!$S$31="Menor"),CONCATENATE("R",'Riesgos de Gestión'!$A$31),"")</f>
        <v/>
      </c>
      <c r="Q8" s="417"/>
      <c r="R8" s="417" t="str">
        <f>IF(AND('Riesgos de Gestión'!$O$37="Muy Alta",'Riesgos de Gestión'!$S$37="Menor"),CONCATENATE("R",'Riesgos de Gestión'!$A$37),"")</f>
        <v/>
      </c>
      <c r="S8" s="417"/>
      <c r="T8" s="417" t="str">
        <f>IF(AND('Riesgos de Gestión'!$O$43="Muy Alta",'Riesgos de Gestión'!$S$43="Menor"),CONCATENATE("R",'Riesgos de Gestión'!$A$43),"")</f>
        <v/>
      </c>
      <c r="U8" s="418"/>
      <c r="V8" s="416" t="str">
        <f>IF(AND('Riesgos de Gestión'!$O$31="Muy Alta",'Riesgos de Gestión'!$S$31="Moderado"),CONCATENATE("R",'Riesgos de Gestión'!$A$31),"")</f>
        <v/>
      </c>
      <c r="W8" s="417"/>
      <c r="X8" s="417" t="str">
        <f>IF(AND('Riesgos de Gestión'!$O$37="Muy Alta",'Riesgos de Gestión'!$S$37="Moderado"),CONCATENATE("R",'Riesgos de Gestión'!$A$37),"")</f>
        <v/>
      </c>
      <c r="Y8" s="417"/>
      <c r="Z8" s="417" t="str">
        <f>IF(AND('Riesgos de Gestión'!$O$43="Muy Alta",'Riesgos de Gestión'!$S$43="Moderado"),CONCATENATE("R",'Riesgos de Gestión'!$A$43),"")</f>
        <v/>
      </c>
      <c r="AA8" s="418"/>
      <c r="AB8" s="416" t="str">
        <f>IF(AND('Riesgos de Gestión'!$O$31="Muy Alta",'Riesgos de Gestión'!$S$31="Mayor"),CONCATENATE("R",'Riesgos de Gestión'!$A$31),"")</f>
        <v/>
      </c>
      <c r="AC8" s="417"/>
      <c r="AD8" s="417" t="str">
        <f>IF(AND('Riesgos de Gestión'!$O$37="Muy Alta",'Riesgos de Gestión'!$S$37="Mayor"),CONCATENATE("R",'Riesgos de Gestión'!$A$37),"")</f>
        <v/>
      </c>
      <c r="AE8" s="417"/>
      <c r="AF8" s="417" t="str">
        <f>IF(AND('Riesgos de Gestión'!$O$43="Muy Alta",'Riesgos de Gestión'!$S$43="Mayor"),CONCATENATE("R",'Riesgos de Gestión'!$A$43),"")</f>
        <v/>
      </c>
      <c r="AG8" s="418"/>
      <c r="AH8" s="407" t="str">
        <f>IF(AND('Riesgos de Gestión'!$O$31="Muy Alta",'Riesgos de Gestión'!$S$31="Catastrófico"),CONCATENATE("R",'Riesgos de Gestión'!$A$31),"")</f>
        <v/>
      </c>
      <c r="AI8" s="408"/>
      <c r="AJ8" s="408" t="str">
        <f>IF(AND('Riesgos de Gestión'!$O$37="Muy Alta",'Riesgos de Gestión'!$S$37="Catastrófico"),CONCATENATE("R",'Riesgos de Gestión'!$A$37),"")</f>
        <v/>
      </c>
      <c r="AK8" s="408"/>
      <c r="AL8" s="408" t="str">
        <f>IF(AND('Riesgos de Gestión'!$O$43="Muy Alta",'Riesgos de Gestión'!$S$43="Catastrófico"),CONCATENATE("R",'Riesgos de Gestión'!$A$43),"")</f>
        <v/>
      </c>
      <c r="AM8" s="409"/>
      <c r="AN8" s="66"/>
      <c r="AO8" s="441"/>
      <c r="AP8" s="442"/>
      <c r="AQ8" s="442"/>
      <c r="AR8" s="442"/>
      <c r="AS8" s="442"/>
      <c r="AT8" s="443"/>
      <c r="AU8" s="66"/>
      <c r="AV8" s="66"/>
      <c r="AW8" s="66"/>
      <c r="AX8" s="66"/>
      <c r="AY8" s="66"/>
      <c r="AZ8" s="66"/>
      <c r="BA8" s="66"/>
      <c r="BB8" s="66"/>
      <c r="BC8" s="66"/>
      <c r="BD8" s="66"/>
      <c r="BE8" s="66"/>
      <c r="BF8" s="66"/>
      <c r="BG8" s="66"/>
      <c r="BH8" s="66"/>
      <c r="BI8" s="66"/>
      <c r="BJ8" s="66"/>
      <c r="BK8" s="66"/>
      <c r="BL8" s="66"/>
      <c r="BM8" s="66"/>
      <c r="BN8" s="66"/>
      <c r="BO8" s="66"/>
      <c r="BP8" s="66"/>
      <c r="BQ8" s="66"/>
      <c r="BR8" s="66"/>
      <c r="BS8" s="66"/>
      <c r="BT8" s="66"/>
      <c r="BU8" s="66"/>
      <c r="BV8" s="66"/>
      <c r="BW8" s="66"/>
      <c r="BX8" s="66"/>
      <c r="BY8" s="66"/>
      <c r="BZ8" s="66"/>
      <c r="CA8" s="66"/>
      <c r="CB8" s="66"/>
    </row>
    <row r="9" spans="1:99" ht="15" customHeight="1" x14ac:dyDescent="0.3">
      <c r="A9" s="66"/>
      <c r="B9" s="436"/>
      <c r="C9" s="436"/>
      <c r="D9" s="437"/>
      <c r="E9" s="429"/>
      <c r="F9" s="430"/>
      <c r="G9" s="430"/>
      <c r="H9" s="430"/>
      <c r="I9" s="431"/>
      <c r="J9" s="416"/>
      <c r="K9" s="417"/>
      <c r="L9" s="417"/>
      <c r="M9" s="417"/>
      <c r="N9" s="417"/>
      <c r="O9" s="418"/>
      <c r="P9" s="416"/>
      <c r="Q9" s="417"/>
      <c r="R9" s="417"/>
      <c r="S9" s="417"/>
      <c r="T9" s="417"/>
      <c r="U9" s="418"/>
      <c r="V9" s="416"/>
      <c r="W9" s="417"/>
      <c r="X9" s="417"/>
      <c r="Y9" s="417"/>
      <c r="Z9" s="417"/>
      <c r="AA9" s="418"/>
      <c r="AB9" s="416"/>
      <c r="AC9" s="417"/>
      <c r="AD9" s="417"/>
      <c r="AE9" s="417"/>
      <c r="AF9" s="417"/>
      <c r="AG9" s="418"/>
      <c r="AH9" s="407"/>
      <c r="AI9" s="408"/>
      <c r="AJ9" s="408"/>
      <c r="AK9" s="408"/>
      <c r="AL9" s="408"/>
      <c r="AM9" s="409"/>
      <c r="AN9" s="66"/>
      <c r="AO9" s="441"/>
      <c r="AP9" s="442"/>
      <c r="AQ9" s="442"/>
      <c r="AR9" s="442"/>
      <c r="AS9" s="442"/>
      <c r="AT9" s="443"/>
      <c r="AU9" s="66"/>
      <c r="AV9" s="66"/>
      <c r="AW9" s="66"/>
      <c r="AX9" s="66"/>
      <c r="AY9" s="66"/>
      <c r="AZ9" s="66"/>
      <c r="BA9" s="66"/>
      <c r="BB9" s="66"/>
      <c r="BC9" s="66"/>
      <c r="BD9" s="66"/>
      <c r="BE9" s="66"/>
      <c r="BF9" s="66"/>
      <c r="BG9" s="66"/>
      <c r="BH9" s="66"/>
      <c r="BI9" s="66"/>
      <c r="BJ9" s="66"/>
      <c r="BK9" s="66"/>
      <c r="BL9" s="66"/>
      <c r="BM9" s="66"/>
      <c r="BN9" s="66"/>
      <c r="BO9" s="66"/>
      <c r="BP9" s="66"/>
      <c r="BQ9" s="66"/>
      <c r="BR9" s="66"/>
      <c r="BS9" s="66"/>
      <c r="BT9" s="66"/>
      <c r="BU9" s="66"/>
      <c r="BV9" s="66"/>
      <c r="BW9" s="66"/>
      <c r="BX9" s="66"/>
      <c r="BY9" s="66"/>
      <c r="BZ9" s="66"/>
      <c r="CA9" s="66"/>
      <c r="CB9" s="66"/>
    </row>
    <row r="10" spans="1:99" ht="15" customHeight="1" x14ac:dyDescent="0.3">
      <c r="A10" s="66"/>
      <c r="B10" s="436"/>
      <c r="C10" s="436"/>
      <c r="D10" s="437"/>
      <c r="E10" s="429"/>
      <c r="F10" s="430"/>
      <c r="G10" s="430"/>
      <c r="H10" s="430"/>
      <c r="I10" s="431"/>
      <c r="J10" s="416" t="str">
        <f>IF(AND('Riesgos de Gestión'!$O$49="Muy Alta",'Riesgos de Gestión'!$S$49="Leve"),CONCATENATE("R",'Riesgos de Gestión'!$A$49),"")</f>
        <v/>
      </c>
      <c r="K10" s="417"/>
      <c r="L10" s="417" t="str">
        <f>IF(AND('Riesgos de Gestión'!$O$55="Muy Alta",'Riesgos de Gestión'!$S$55="Leve"),CONCATENATE("R",'Riesgos de Gestión'!$A$55),"")</f>
        <v/>
      </c>
      <c r="M10" s="417"/>
      <c r="N10" s="417" t="str">
        <f>IF(AND('Riesgos de Gestión'!$O$61="Muy Alta",'Riesgos de Gestión'!$S$61="Leve"),CONCATENATE("R",'Riesgos de Gestión'!$A$61),"")</f>
        <v/>
      </c>
      <c r="O10" s="418"/>
      <c r="P10" s="416" t="str">
        <f>IF(AND('Riesgos de Gestión'!$O$49="Muy Alta",'Riesgos de Gestión'!$S$49="Menor"),CONCATENATE("R",'Riesgos de Gestión'!$A$49),"")</f>
        <v/>
      </c>
      <c r="Q10" s="417"/>
      <c r="R10" s="417" t="str">
        <f>IF(AND('Riesgos de Gestión'!$O$55="Muy Alta",'Riesgos de Gestión'!$S$55="Menor"),CONCATENATE("R",'Riesgos de Gestión'!$A$55),"")</f>
        <v/>
      </c>
      <c r="S10" s="417"/>
      <c r="T10" s="417" t="str">
        <f>IF(AND('Riesgos de Gestión'!$O$61="Muy Alta",'Riesgos de Gestión'!$S$61="Menor"),CONCATENATE("R",'Riesgos de Gestión'!$A$61),"")</f>
        <v/>
      </c>
      <c r="U10" s="418"/>
      <c r="V10" s="416" t="str">
        <f>IF(AND('Riesgos de Gestión'!$O$49="Muy Alta",'Riesgos de Gestión'!$S$49="Moderado"),CONCATENATE("R",'Riesgos de Gestión'!$A$49),"")</f>
        <v/>
      </c>
      <c r="W10" s="417"/>
      <c r="X10" s="417" t="str">
        <f>IF(AND('Riesgos de Gestión'!$O$55="Muy Alta",'Riesgos de Gestión'!$S$55="Moderado"),CONCATENATE("R",'Riesgos de Gestión'!$A$55),"")</f>
        <v/>
      </c>
      <c r="Y10" s="417"/>
      <c r="Z10" s="417" t="str">
        <f>IF(AND('Riesgos de Gestión'!$O$61="Muy Alta",'Riesgos de Gestión'!$S$61="Moderado"),CONCATENATE("R",'Riesgos de Gestión'!$A$61),"")</f>
        <v/>
      </c>
      <c r="AA10" s="418"/>
      <c r="AB10" s="416" t="str">
        <f>IF(AND('Riesgos de Gestión'!$O$49="Muy Alta",'Riesgos de Gestión'!$S$49="Mayor"),CONCATENATE("R",'Riesgos de Gestión'!$A$49),"")</f>
        <v/>
      </c>
      <c r="AC10" s="417"/>
      <c r="AD10" s="417" t="str">
        <f>IF(AND('Riesgos de Gestión'!$O$55="Muy Alta",'Riesgos de Gestión'!$S$55="Mayor"),CONCATENATE("R",'Riesgos de Gestión'!$A$55),"")</f>
        <v/>
      </c>
      <c r="AE10" s="417"/>
      <c r="AF10" s="417" t="str">
        <f>IF(AND('Riesgos de Gestión'!$O$61="Muy Alta",'Riesgos de Gestión'!$S$61="Mayor"),CONCATENATE("R",'Riesgos de Gestión'!$A$61),"")</f>
        <v/>
      </c>
      <c r="AG10" s="418"/>
      <c r="AH10" s="407" t="str">
        <f>IF(AND('Riesgos de Gestión'!$O$49="Muy Alta",'Riesgos de Gestión'!$S$49="Catastrófico"),CONCATENATE("R",'Riesgos de Gestión'!$A$49),"")</f>
        <v/>
      </c>
      <c r="AI10" s="408"/>
      <c r="AJ10" s="408" t="str">
        <f>IF(AND('Riesgos de Gestión'!$O$55="Muy Alta",'Riesgos de Gestión'!$S$55="Catastrófico"),CONCATENATE("R",'Riesgos de Gestión'!$A$55),"")</f>
        <v/>
      </c>
      <c r="AK10" s="408"/>
      <c r="AL10" s="408" t="str">
        <f>IF(AND('Riesgos de Gestión'!$O$61="Muy Alta",'Riesgos de Gestión'!$S$61="Catastrófico"),CONCATENATE("R",'Riesgos de Gestión'!$A$61),"")</f>
        <v/>
      </c>
      <c r="AM10" s="409"/>
      <c r="AN10" s="66"/>
      <c r="AO10" s="441"/>
      <c r="AP10" s="442"/>
      <c r="AQ10" s="442"/>
      <c r="AR10" s="442"/>
      <c r="AS10" s="442"/>
      <c r="AT10" s="443"/>
      <c r="AU10" s="66"/>
      <c r="AV10" s="66"/>
      <c r="AW10" s="66"/>
      <c r="AX10" s="66"/>
      <c r="AY10" s="66"/>
      <c r="AZ10" s="66"/>
      <c r="BA10" s="66"/>
      <c r="BB10" s="66"/>
      <c r="BC10" s="66"/>
      <c r="BD10" s="66"/>
      <c r="BE10" s="66"/>
      <c r="BF10" s="66"/>
      <c r="BG10" s="66"/>
      <c r="BH10" s="66"/>
      <c r="BI10" s="66"/>
      <c r="BJ10" s="66"/>
      <c r="BK10" s="66"/>
      <c r="BL10" s="66"/>
      <c r="BM10" s="66"/>
      <c r="BN10" s="66"/>
      <c r="BO10" s="66"/>
      <c r="BP10" s="66"/>
      <c r="BQ10" s="66"/>
      <c r="BR10" s="66"/>
      <c r="BS10" s="66"/>
      <c r="BT10" s="66"/>
      <c r="BU10" s="66"/>
      <c r="BV10" s="66"/>
      <c r="BW10" s="66"/>
      <c r="BX10" s="66"/>
      <c r="BY10" s="66"/>
      <c r="BZ10" s="66"/>
      <c r="CA10" s="66"/>
      <c r="CB10" s="66"/>
    </row>
    <row r="11" spans="1:99" ht="15" customHeight="1" x14ac:dyDescent="0.3">
      <c r="A11" s="66"/>
      <c r="B11" s="436"/>
      <c r="C11" s="436"/>
      <c r="D11" s="437"/>
      <c r="E11" s="429"/>
      <c r="F11" s="430"/>
      <c r="G11" s="430"/>
      <c r="H11" s="430"/>
      <c r="I11" s="431"/>
      <c r="J11" s="416"/>
      <c r="K11" s="417"/>
      <c r="L11" s="417"/>
      <c r="M11" s="417"/>
      <c r="N11" s="417"/>
      <c r="O11" s="418"/>
      <c r="P11" s="416"/>
      <c r="Q11" s="417"/>
      <c r="R11" s="417"/>
      <c r="S11" s="417"/>
      <c r="T11" s="417"/>
      <c r="U11" s="418"/>
      <c r="V11" s="416"/>
      <c r="W11" s="417"/>
      <c r="X11" s="417"/>
      <c r="Y11" s="417"/>
      <c r="Z11" s="417"/>
      <c r="AA11" s="418"/>
      <c r="AB11" s="416"/>
      <c r="AC11" s="417"/>
      <c r="AD11" s="417"/>
      <c r="AE11" s="417"/>
      <c r="AF11" s="417"/>
      <c r="AG11" s="418"/>
      <c r="AH11" s="407"/>
      <c r="AI11" s="408"/>
      <c r="AJ11" s="408"/>
      <c r="AK11" s="408"/>
      <c r="AL11" s="408"/>
      <c r="AM11" s="409"/>
      <c r="AN11" s="66"/>
      <c r="AO11" s="441"/>
      <c r="AP11" s="442"/>
      <c r="AQ11" s="442"/>
      <c r="AR11" s="442"/>
      <c r="AS11" s="442"/>
      <c r="AT11" s="443"/>
      <c r="AU11" s="66"/>
      <c r="AV11" s="66"/>
      <c r="AW11" s="66"/>
      <c r="AX11" s="66"/>
      <c r="AY11" s="66"/>
      <c r="AZ11" s="66"/>
      <c r="BA11" s="66"/>
      <c r="BB11" s="66"/>
      <c r="BC11" s="66"/>
      <c r="BD11" s="66"/>
      <c r="BE11" s="66"/>
      <c r="BF11" s="66"/>
      <c r="BG11" s="66"/>
      <c r="BH11" s="66"/>
      <c r="BI11" s="66"/>
      <c r="BJ11" s="66"/>
      <c r="BK11" s="66"/>
      <c r="BL11" s="66"/>
      <c r="BM11" s="66"/>
      <c r="BN11" s="66"/>
      <c r="BO11" s="66"/>
      <c r="BP11" s="66"/>
      <c r="BQ11" s="66"/>
      <c r="BR11" s="66"/>
      <c r="BS11" s="66"/>
      <c r="BT11" s="66"/>
      <c r="BU11" s="66"/>
      <c r="BV11" s="66"/>
      <c r="BW11" s="66"/>
      <c r="BX11" s="66"/>
      <c r="BY11" s="66"/>
      <c r="BZ11" s="66"/>
      <c r="CA11" s="66"/>
      <c r="CB11" s="66"/>
    </row>
    <row r="12" spans="1:99" ht="15" customHeight="1" x14ac:dyDescent="0.3">
      <c r="A12" s="66"/>
      <c r="B12" s="436"/>
      <c r="C12" s="436"/>
      <c r="D12" s="437"/>
      <c r="E12" s="429"/>
      <c r="F12" s="430"/>
      <c r="G12" s="430"/>
      <c r="H12" s="430"/>
      <c r="I12" s="431"/>
      <c r="J12" s="416" t="str">
        <f>IF(AND('Riesgos de Gestión'!$O$67="Muy Alta",'Riesgos de Gestión'!$S$67="Leve"),CONCATENATE("R",'Riesgos de Gestión'!$A$67),"")</f>
        <v/>
      </c>
      <c r="K12" s="417"/>
      <c r="L12" s="417" t="str">
        <f>IF(AND('Riesgos de Gestión'!$P$73="Muy Alta",'Riesgos de Gestión'!$T$73="Leve"),CONCATENATE("R",'Riesgos de Gestión'!$A$73),"")</f>
        <v/>
      </c>
      <c r="M12" s="417"/>
      <c r="N12" s="417" t="str">
        <f>IF(AND('Riesgos de Gestión'!$P$79="Muy Alta",'Riesgos de Gestión'!$T$79="Leve"),CONCATENATE("R",'Riesgos de Gestión'!$A$79),"")</f>
        <v/>
      </c>
      <c r="O12" s="418"/>
      <c r="P12" s="416" t="str">
        <f>IF(AND('Riesgos de Gestión'!$O$67="Muy Alta",'Riesgos de Gestión'!$S$67="Menor"),CONCATENATE("R",'Riesgos de Gestión'!$A$67),"")</f>
        <v/>
      </c>
      <c r="Q12" s="417"/>
      <c r="R12" s="417" t="str">
        <f>IF(AND('Riesgos de Gestión'!$P$73="Muy Alta",'Riesgos de Gestión'!$T$73="Menor"),CONCATENATE("R",'Riesgos de Gestión'!$A$73),"")</f>
        <v/>
      </c>
      <c r="S12" s="417"/>
      <c r="T12" s="417" t="str">
        <f>IF(AND('Riesgos de Gestión'!$P$79="Muy Alta",'Riesgos de Gestión'!$T$79="Menor"),CONCATENATE("R",'Riesgos de Gestión'!$A$79),"")</f>
        <v/>
      </c>
      <c r="U12" s="418"/>
      <c r="V12" s="416" t="str">
        <f>IF(AND('Riesgos de Gestión'!$O$67="Muy Alta",'Riesgos de Gestión'!$S$67="Moderado"),CONCATENATE("R",'Riesgos de Gestión'!$A$67),"")</f>
        <v/>
      </c>
      <c r="W12" s="417"/>
      <c r="X12" s="417" t="str">
        <f>IF(AND('Riesgos de Gestión'!$P$73="Muy Alta",'Riesgos de Gestión'!$T$73="Moderado"),CONCATENATE("R",'Riesgos de Gestión'!$A$73),"")</f>
        <v/>
      </c>
      <c r="Y12" s="417"/>
      <c r="Z12" s="417" t="str">
        <f>IF(AND('Riesgos de Gestión'!$P$79="Muy Alta",'Riesgos de Gestión'!$T$79="Moderado"),CONCATENATE("R",'Riesgos de Gestión'!$A$79),"")</f>
        <v/>
      </c>
      <c r="AA12" s="418"/>
      <c r="AB12" s="416" t="str">
        <f>IF(AND('Riesgos de Gestión'!$O$67="Muy Alta",'Riesgos de Gestión'!$S$67="Mayor"),CONCATENATE("R",'Riesgos de Gestión'!$A$67),"")</f>
        <v/>
      </c>
      <c r="AC12" s="417"/>
      <c r="AD12" s="417" t="str">
        <f>IF(AND('Riesgos de Gestión'!$P$73="Muy Alta",'Riesgos de Gestión'!$T$73="Mayor"),CONCATENATE("R",'Riesgos de Gestión'!$A$73),"")</f>
        <v/>
      </c>
      <c r="AE12" s="417"/>
      <c r="AF12" s="417" t="str">
        <f>IF(AND('Riesgos de Gestión'!$P$79="Muy Alta",'Riesgos de Gestión'!$T$79="Mayor"),CONCATENATE("R",'Riesgos de Gestión'!$A$79),"")</f>
        <v/>
      </c>
      <c r="AG12" s="418"/>
      <c r="AH12" s="407" t="str">
        <f>IF(AND('Riesgos de Gestión'!$O$67="Muy Alta",'Riesgos de Gestión'!$S$67="Catastrófico"),CONCATENATE("R",'Riesgos de Gestión'!$A$67),"")</f>
        <v/>
      </c>
      <c r="AI12" s="408"/>
      <c r="AJ12" s="408" t="str">
        <f>IF(AND('Riesgos de Gestión'!$P$73="Muy Alta",'Riesgos de Gestión'!$T$73="Catastrófico"),CONCATENATE("R",'Riesgos de Gestión'!$A$73),"")</f>
        <v/>
      </c>
      <c r="AK12" s="408"/>
      <c r="AL12" s="408" t="str">
        <f>IF(AND('Riesgos de Gestión'!$P$79="Muy Alta",'Riesgos de Gestión'!$T$79="Catastrófico"),CONCATENATE("R",'Riesgos de Gestión'!$A$79),"")</f>
        <v/>
      </c>
      <c r="AM12" s="409"/>
      <c r="AN12" s="66"/>
      <c r="AO12" s="441"/>
      <c r="AP12" s="442"/>
      <c r="AQ12" s="442"/>
      <c r="AR12" s="442"/>
      <c r="AS12" s="442"/>
      <c r="AT12" s="443"/>
      <c r="AU12" s="66"/>
      <c r="AV12" s="66"/>
      <c r="AW12" s="66"/>
      <c r="AX12" s="66"/>
      <c r="AY12" s="66"/>
      <c r="AZ12" s="66"/>
      <c r="BA12" s="66"/>
      <c r="BB12" s="66"/>
      <c r="BC12" s="66"/>
      <c r="BD12" s="66"/>
      <c r="BE12" s="66"/>
      <c r="BF12" s="66"/>
      <c r="BG12" s="66"/>
      <c r="BH12" s="66"/>
      <c r="BI12" s="66"/>
      <c r="BJ12" s="66"/>
      <c r="BK12" s="66"/>
      <c r="BL12" s="66"/>
      <c r="BM12" s="66"/>
      <c r="BN12" s="66"/>
      <c r="BO12" s="66"/>
      <c r="BP12" s="66"/>
      <c r="BQ12" s="66"/>
      <c r="BR12" s="66"/>
      <c r="BS12" s="66"/>
      <c r="BT12" s="66"/>
      <c r="BU12" s="66"/>
      <c r="BV12" s="66"/>
      <c r="BW12" s="66"/>
      <c r="BX12" s="66"/>
      <c r="BY12" s="66"/>
      <c r="BZ12" s="66"/>
      <c r="CA12" s="66"/>
      <c r="CB12" s="66"/>
    </row>
    <row r="13" spans="1:99" ht="15.75" customHeight="1" thickBot="1" x14ac:dyDescent="0.35">
      <c r="A13" s="66"/>
      <c r="B13" s="436"/>
      <c r="C13" s="436"/>
      <c r="D13" s="437"/>
      <c r="E13" s="432"/>
      <c r="F13" s="433"/>
      <c r="G13" s="433"/>
      <c r="H13" s="433"/>
      <c r="I13" s="434"/>
      <c r="J13" s="416"/>
      <c r="K13" s="417"/>
      <c r="L13" s="417"/>
      <c r="M13" s="417"/>
      <c r="N13" s="417"/>
      <c r="O13" s="418"/>
      <c r="P13" s="416"/>
      <c r="Q13" s="417"/>
      <c r="R13" s="417"/>
      <c r="S13" s="417"/>
      <c r="T13" s="417"/>
      <c r="U13" s="418"/>
      <c r="V13" s="416"/>
      <c r="W13" s="417"/>
      <c r="X13" s="417"/>
      <c r="Y13" s="417"/>
      <c r="Z13" s="417"/>
      <c r="AA13" s="418"/>
      <c r="AB13" s="416"/>
      <c r="AC13" s="417"/>
      <c r="AD13" s="417"/>
      <c r="AE13" s="417"/>
      <c r="AF13" s="417"/>
      <c r="AG13" s="418"/>
      <c r="AH13" s="410"/>
      <c r="AI13" s="411"/>
      <c r="AJ13" s="411"/>
      <c r="AK13" s="411"/>
      <c r="AL13" s="411"/>
      <c r="AM13" s="412"/>
      <c r="AN13" s="66"/>
      <c r="AO13" s="444"/>
      <c r="AP13" s="445"/>
      <c r="AQ13" s="445"/>
      <c r="AR13" s="445"/>
      <c r="AS13" s="445"/>
      <c r="AT13" s="446"/>
      <c r="AU13" s="66"/>
      <c r="AV13" s="66"/>
      <c r="AW13" s="66"/>
      <c r="AX13" s="66"/>
      <c r="AY13" s="66"/>
      <c r="AZ13" s="66"/>
      <c r="BA13" s="66"/>
      <c r="BB13" s="66"/>
      <c r="BC13" s="66"/>
      <c r="BD13" s="66"/>
      <c r="BE13" s="66"/>
      <c r="BF13" s="66"/>
      <c r="BG13" s="66"/>
      <c r="BH13" s="66"/>
      <c r="BI13" s="66"/>
      <c r="BJ13" s="66"/>
      <c r="BK13" s="66"/>
      <c r="BL13" s="66"/>
      <c r="BM13" s="66"/>
      <c r="BN13" s="66"/>
      <c r="BO13" s="66"/>
      <c r="BP13" s="66"/>
      <c r="BQ13" s="66"/>
      <c r="BR13" s="66"/>
      <c r="BS13" s="66"/>
      <c r="BT13" s="66"/>
      <c r="BU13" s="66"/>
      <c r="BV13" s="66"/>
      <c r="BW13" s="66"/>
      <c r="BX13" s="66"/>
      <c r="BY13" s="66"/>
      <c r="BZ13" s="66"/>
      <c r="CA13" s="66"/>
      <c r="CB13" s="66"/>
    </row>
    <row r="14" spans="1:99" ht="15" customHeight="1" x14ac:dyDescent="0.3">
      <c r="A14" s="66"/>
      <c r="B14" s="436"/>
      <c r="C14" s="436"/>
      <c r="D14" s="437"/>
      <c r="E14" s="426" t="s">
        <v>298</v>
      </c>
      <c r="F14" s="427"/>
      <c r="G14" s="427"/>
      <c r="H14" s="427"/>
      <c r="I14" s="427"/>
      <c r="J14" s="404" t="str">
        <f>IF(AND('Riesgos de Gestión'!$O$13="Alta",'Riesgos de Gestión'!$S$13="Leve"),CONCATENATE("R",'Riesgos de Gestión'!$A$13),"")</f>
        <v/>
      </c>
      <c r="K14" s="405"/>
      <c r="L14" s="405" t="str">
        <f>IF(AND('Riesgos de Gestión'!$O$19="Alta",'Riesgos de Gestión'!$S$19="Leve"),CONCATENATE("R",'Riesgos de Gestión'!$A$19),"")</f>
        <v/>
      </c>
      <c r="M14" s="405"/>
      <c r="N14" s="405" t="str">
        <f>IF(AND('Riesgos de Gestión'!$O$25="Alta",'Riesgos de Gestión'!$S$25="Leve"),CONCATENATE("R",'Riesgos de Gestión'!$A$25),"")</f>
        <v/>
      </c>
      <c r="O14" s="406"/>
      <c r="P14" s="404" t="str">
        <f>IF(AND('Riesgos de Gestión'!$O$13="Alta",'Riesgos de Gestión'!$S$13="Menor"),CONCATENATE("R",'Riesgos de Gestión'!$A$13),"")</f>
        <v/>
      </c>
      <c r="Q14" s="405"/>
      <c r="R14" s="405" t="str">
        <f>IF(AND('Riesgos de Gestión'!$O$19="Alta",'Riesgos de Gestión'!$S$19="Menor"),CONCATENATE("R",'Riesgos de Gestión'!$A$19),"")</f>
        <v/>
      </c>
      <c r="S14" s="405"/>
      <c r="T14" s="405" t="str">
        <f>IF(AND('Riesgos de Gestión'!$O$25="Alta",'Riesgos de Gestión'!$S$25="Menor"),CONCATENATE("R",'Riesgos de Gestión'!$A$25),"")</f>
        <v/>
      </c>
      <c r="U14" s="406"/>
      <c r="V14" s="422" t="str">
        <f>IF(AND('Riesgos de Gestión'!$O$13="Alta",'Riesgos de Gestión'!$S$13="Moderado"),CONCATENATE("R",'Riesgos de Gestión'!$A$13),"")</f>
        <v/>
      </c>
      <c r="W14" s="423"/>
      <c r="X14" s="423" t="str">
        <f>IF(AND('Riesgos de Gestión'!$O$19="Alta",'Riesgos de Gestión'!$S$19="Moderado"),CONCATENATE("R",'Riesgos de Gestión'!$A$19),"")</f>
        <v/>
      </c>
      <c r="Y14" s="423"/>
      <c r="Z14" s="423" t="str">
        <f>IF(AND('Riesgos de Gestión'!$O$25="Alta",'Riesgos de Gestión'!$S$25="Moderado"),CONCATENATE("R",'Riesgos de Gestión'!$A$25),"")</f>
        <v/>
      </c>
      <c r="AA14" s="424"/>
      <c r="AB14" s="422" t="str">
        <f>IF(AND('Riesgos de Gestión'!$O$13="Alta",'Riesgos de Gestión'!$S$13="Mayor"),CONCATENATE("R",'Riesgos de Gestión'!$A$13),"")</f>
        <v/>
      </c>
      <c r="AC14" s="423"/>
      <c r="AD14" s="423" t="str">
        <f>IF(AND('Riesgos de Gestión'!$O$19="Alta",'Riesgos de Gestión'!$S$19="Mayor"),CONCATENATE("R",'Riesgos de Gestión'!$A$19),"")</f>
        <v/>
      </c>
      <c r="AE14" s="423"/>
      <c r="AF14" s="423" t="str">
        <f>IF(AND('Riesgos de Gestión'!$O$25="Alta",'Riesgos de Gestión'!$S$25="Mayor"),CONCATENATE("R",'Riesgos de Gestión'!$A$25),"")</f>
        <v/>
      </c>
      <c r="AG14" s="424"/>
      <c r="AH14" s="413" t="str">
        <f>IF(AND('Riesgos de Gestión'!$O$13="Alta",'Riesgos de Gestión'!$S$13="Catastrófico"),CONCATENATE("R",'Riesgos de Gestión'!$A$13),"")</f>
        <v/>
      </c>
      <c r="AI14" s="414"/>
      <c r="AJ14" s="414" t="str">
        <f>IF(AND('Riesgos de Gestión'!$O$19="Alta",'Riesgos de Gestión'!$S$19="Catastrófico"),CONCATENATE("R",'Riesgos de Gestión'!$A$19),"")</f>
        <v/>
      </c>
      <c r="AK14" s="414"/>
      <c r="AL14" s="414" t="str">
        <f>IF(AND('Riesgos de Gestión'!$O$25="Alta",'Riesgos de Gestión'!$S$25="Catastrófico"),CONCATENATE("R",'Riesgos de Gestión'!$A$25),"")</f>
        <v/>
      </c>
      <c r="AM14" s="415"/>
      <c r="AN14" s="66"/>
      <c r="AO14" s="447" t="s">
        <v>299</v>
      </c>
      <c r="AP14" s="448"/>
      <c r="AQ14" s="448"/>
      <c r="AR14" s="448"/>
      <c r="AS14" s="448"/>
      <c r="AT14" s="449"/>
      <c r="AU14" s="66"/>
      <c r="AV14" s="66"/>
      <c r="AW14" s="66"/>
      <c r="AX14" s="66"/>
      <c r="AY14" s="66"/>
      <c r="AZ14" s="66"/>
      <c r="BA14" s="66"/>
      <c r="BB14" s="66"/>
      <c r="BC14" s="66"/>
      <c r="BD14" s="66"/>
      <c r="BE14" s="66"/>
      <c r="BF14" s="66"/>
      <c r="BG14" s="66"/>
      <c r="BH14" s="66"/>
      <c r="BI14" s="66"/>
      <c r="BJ14" s="66"/>
      <c r="BK14" s="66"/>
      <c r="BL14" s="66"/>
      <c r="BM14" s="66"/>
      <c r="BN14" s="66"/>
      <c r="BO14" s="66"/>
      <c r="BP14" s="66"/>
      <c r="BQ14" s="66"/>
      <c r="BR14" s="66"/>
      <c r="BS14" s="66"/>
      <c r="BT14" s="66"/>
      <c r="BU14" s="66"/>
      <c r="BV14" s="66"/>
      <c r="BW14" s="66"/>
      <c r="BX14" s="66"/>
      <c r="BY14" s="66"/>
      <c r="BZ14" s="66"/>
      <c r="CA14" s="66"/>
      <c r="CB14" s="66"/>
    </row>
    <row r="15" spans="1:99" ht="15" customHeight="1" x14ac:dyDescent="0.3">
      <c r="A15" s="66"/>
      <c r="B15" s="436"/>
      <c r="C15" s="436"/>
      <c r="D15" s="437"/>
      <c r="E15" s="429"/>
      <c r="F15" s="430"/>
      <c r="G15" s="430"/>
      <c r="H15" s="430"/>
      <c r="I15" s="430"/>
      <c r="J15" s="398"/>
      <c r="K15" s="399"/>
      <c r="L15" s="399"/>
      <c r="M15" s="399"/>
      <c r="N15" s="399"/>
      <c r="O15" s="400"/>
      <c r="P15" s="398"/>
      <c r="Q15" s="399"/>
      <c r="R15" s="399"/>
      <c r="S15" s="399"/>
      <c r="T15" s="399"/>
      <c r="U15" s="400"/>
      <c r="V15" s="416"/>
      <c r="W15" s="417"/>
      <c r="X15" s="417"/>
      <c r="Y15" s="417"/>
      <c r="Z15" s="417"/>
      <c r="AA15" s="418"/>
      <c r="AB15" s="416"/>
      <c r="AC15" s="417"/>
      <c r="AD15" s="417"/>
      <c r="AE15" s="417"/>
      <c r="AF15" s="417"/>
      <c r="AG15" s="418"/>
      <c r="AH15" s="407"/>
      <c r="AI15" s="408"/>
      <c r="AJ15" s="408"/>
      <c r="AK15" s="408"/>
      <c r="AL15" s="408"/>
      <c r="AM15" s="409"/>
      <c r="AN15" s="66"/>
      <c r="AO15" s="450"/>
      <c r="AP15" s="451"/>
      <c r="AQ15" s="451"/>
      <c r="AR15" s="451"/>
      <c r="AS15" s="451"/>
      <c r="AT15" s="452"/>
      <c r="AU15" s="66"/>
      <c r="AV15" s="66"/>
      <c r="AW15" s="66"/>
      <c r="AX15" s="66"/>
      <c r="AY15" s="66"/>
      <c r="AZ15" s="66"/>
      <c r="BA15" s="66"/>
      <c r="BB15" s="66"/>
      <c r="BC15" s="66"/>
      <c r="BD15" s="66"/>
      <c r="BE15" s="66"/>
      <c r="BF15" s="66"/>
      <c r="BG15" s="66"/>
      <c r="BH15" s="66"/>
      <c r="BI15" s="66"/>
      <c r="BJ15" s="66"/>
      <c r="BK15" s="66"/>
      <c r="BL15" s="66"/>
      <c r="BM15" s="66"/>
      <c r="BN15" s="66"/>
      <c r="BO15" s="66"/>
      <c r="BP15" s="66"/>
      <c r="BQ15" s="66"/>
      <c r="BR15" s="66"/>
      <c r="BS15" s="66"/>
      <c r="BT15" s="66"/>
      <c r="BU15" s="66"/>
      <c r="BV15" s="66"/>
      <c r="BW15" s="66"/>
      <c r="BX15" s="66"/>
      <c r="BY15" s="66"/>
      <c r="BZ15" s="66"/>
      <c r="CA15" s="66"/>
      <c r="CB15" s="66"/>
    </row>
    <row r="16" spans="1:99" ht="15" customHeight="1" x14ac:dyDescent="0.3">
      <c r="A16" s="66"/>
      <c r="B16" s="436"/>
      <c r="C16" s="436"/>
      <c r="D16" s="437"/>
      <c r="E16" s="429"/>
      <c r="F16" s="430"/>
      <c r="G16" s="430"/>
      <c r="H16" s="430"/>
      <c r="I16" s="430"/>
      <c r="J16" s="398" t="str">
        <f>IF(AND('Riesgos de Gestión'!$O$31="Alta",'Riesgos de Gestión'!$S$31="Leve"),CONCATENATE("R",'Riesgos de Gestión'!$A$31),"")</f>
        <v/>
      </c>
      <c r="K16" s="399"/>
      <c r="L16" s="399" t="str">
        <f>IF(AND('Riesgos de Gestión'!$O$37="Alta",'Riesgos de Gestión'!$S$37="Leve"),CONCATENATE("R",'Riesgos de Gestión'!$A$37),"")</f>
        <v/>
      </c>
      <c r="M16" s="399"/>
      <c r="N16" s="399" t="str">
        <f>IF(AND('Riesgos de Gestión'!$O$43="Alta",'Riesgos de Gestión'!$S$43="Leve"),CONCATENATE("R",'Riesgos de Gestión'!$A$43),"")</f>
        <v/>
      </c>
      <c r="O16" s="400"/>
      <c r="P16" s="398" t="str">
        <f>IF(AND('Riesgos de Gestión'!$O$31="Alta",'Riesgos de Gestión'!$S$31="Menor"),CONCATENATE("R",'Riesgos de Gestión'!$A$31),"")</f>
        <v/>
      </c>
      <c r="Q16" s="399"/>
      <c r="R16" s="399" t="str">
        <f>IF(AND('Riesgos de Gestión'!$O$37="Alta",'Riesgos de Gestión'!$S$37="Menor"),CONCATENATE("R",'Riesgos de Gestión'!$A$37),"")</f>
        <v/>
      </c>
      <c r="S16" s="399"/>
      <c r="T16" s="399" t="str">
        <f>IF(AND('Riesgos de Gestión'!$O$43="Alta",'Riesgos de Gestión'!$S$43="Menor"),CONCATENATE("R",'Riesgos de Gestión'!$A$43),"")</f>
        <v/>
      </c>
      <c r="U16" s="400"/>
      <c r="V16" s="416" t="str">
        <f>IF(AND('Riesgos de Gestión'!$O$31="Alta",'Riesgos de Gestión'!$S$31="Moderado"),CONCATENATE("R",'Riesgos de Gestión'!$A$31),"")</f>
        <v/>
      </c>
      <c r="W16" s="417"/>
      <c r="X16" s="417" t="str">
        <f>IF(AND('Riesgos de Gestión'!$O$37="Alta",'Riesgos de Gestión'!$S$37="Moderado"),CONCATENATE("R",'Riesgos de Gestión'!$A$37),"")</f>
        <v/>
      </c>
      <c r="Y16" s="417"/>
      <c r="Z16" s="417" t="str">
        <f>IF(AND('Riesgos de Gestión'!$O$43="Alta",'Riesgos de Gestión'!$S$43="Moderado"),CONCATENATE("R",'Riesgos de Gestión'!$A$43),"")</f>
        <v/>
      </c>
      <c r="AA16" s="418"/>
      <c r="AB16" s="416" t="str">
        <f>IF(AND('Riesgos de Gestión'!$O$31="Alta",'Riesgos de Gestión'!$S$31="Mayor"),CONCATENATE("R",'Riesgos de Gestión'!$A$31),"")</f>
        <v/>
      </c>
      <c r="AC16" s="417"/>
      <c r="AD16" s="417" t="str">
        <f>IF(AND('Riesgos de Gestión'!$O$37="Alta",'Riesgos de Gestión'!$S$37="Mayor"),CONCATENATE("R",'Riesgos de Gestión'!$A$37),"")</f>
        <v/>
      </c>
      <c r="AE16" s="417"/>
      <c r="AF16" s="417" t="str">
        <f>IF(AND('Riesgos de Gestión'!$O$43="Alta",'Riesgos de Gestión'!$S$43="Mayor"),CONCATENATE("R",'Riesgos de Gestión'!$A$43),"")</f>
        <v/>
      </c>
      <c r="AG16" s="418"/>
      <c r="AH16" s="407" t="str">
        <f>IF(AND('Riesgos de Gestión'!$O$31="Alta",'Riesgos de Gestión'!$S$31="Catastrófico"),CONCATENATE("R",'Riesgos de Gestión'!$A$31),"")</f>
        <v/>
      </c>
      <c r="AI16" s="408"/>
      <c r="AJ16" s="408" t="str">
        <f>IF(AND('Riesgos de Gestión'!$O$37="Alta",'Riesgos de Gestión'!$S$37="Catastrófico"),CONCATENATE("R",'Riesgos de Gestión'!$A$37),"")</f>
        <v/>
      </c>
      <c r="AK16" s="408"/>
      <c r="AL16" s="408" t="str">
        <f>IF(AND('Riesgos de Gestión'!$O$43="Alta",'Riesgos de Gestión'!$S$43="Catastrófico"),CONCATENATE("R",'Riesgos de Gestión'!$A$43),"")</f>
        <v/>
      </c>
      <c r="AM16" s="409"/>
      <c r="AN16" s="66"/>
      <c r="AO16" s="450"/>
      <c r="AP16" s="451"/>
      <c r="AQ16" s="451"/>
      <c r="AR16" s="451"/>
      <c r="AS16" s="451"/>
      <c r="AT16" s="452"/>
      <c r="AU16" s="66"/>
      <c r="AV16" s="66"/>
      <c r="AW16" s="66"/>
      <c r="AX16" s="66"/>
      <c r="AY16" s="66"/>
      <c r="AZ16" s="66"/>
      <c r="BA16" s="66"/>
      <c r="BB16" s="66"/>
      <c r="BC16" s="66"/>
      <c r="BD16" s="66"/>
      <c r="BE16" s="66"/>
      <c r="BF16" s="66"/>
      <c r="BG16" s="66"/>
      <c r="BH16" s="66"/>
      <c r="BI16" s="66"/>
      <c r="BJ16" s="66"/>
      <c r="BK16" s="66"/>
      <c r="BL16" s="66"/>
      <c r="BM16" s="66"/>
      <c r="BN16" s="66"/>
      <c r="BO16" s="66"/>
      <c r="BP16" s="66"/>
      <c r="BQ16" s="66"/>
      <c r="BR16" s="66"/>
      <c r="BS16" s="66"/>
      <c r="BT16" s="66"/>
      <c r="BU16" s="66"/>
      <c r="BV16" s="66"/>
      <c r="BW16" s="66"/>
      <c r="BX16" s="66"/>
      <c r="BY16" s="66"/>
      <c r="BZ16" s="66"/>
      <c r="CA16" s="66"/>
      <c r="CB16" s="66"/>
    </row>
    <row r="17" spans="1:80" ht="15" customHeight="1" x14ac:dyDescent="0.3">
      <c r="A17" s="66"/>
      <c r="B17" s="436"/>
      <c r="C17" s="436"/>
      <c r="D17" s="437"/>
      <c r="E17" s="429"/>
      <c r="F17" s="430"/>
      <c r="G17" s="430"/>
      <c r="H17" s="430"/>
      <c r="I17" s="430"/>
      <c r="J17" s="398"/>
      <c r="K17" s="399"/>
      <c r="L17" s="399"/>
      <c r="M17" s="399"/>
      <c r="N17" s="399"/>
      <c r="O17" s="400"/>
      <c r="P17" s="398"/>
      <c r="Q17" s="399"/>
      <c r="R17" s="399"/>
      <c r="S17" s="399"/>
      <c r="T17" s="399"/>
      <c r="U17" s="400"/>
      <c r="V17" s="416"/>
      <c r="W17" s="417"/>
      <c r="X17" s="417"/>
      <c r="Y17" s="417"/>
      <c r="Z17" s="417"/>
      <c r="AA17" s="418"/>
      <c r="AB17" s="416"/>
      <c r="AC17" s="417"/>
      <c r="AD17" s="417"/>
      <c r="AE17" s="417"/>
      <c r="AF17" s="417"/>
      <c r="AG17" s="418"/>
      <c r="AH17" s="407"/>
      <c r="AI17" s="408"/>
      <c r="AJ17" s="408"/>
      <c r="AK17" s="408"/>
      <c r="AL17" s="408"/>
      <c r="AM17" s="409"/>
      <c r="AN17" s="66"/>
      <c r="AO17" s="450"/>
      <c r="AP17" s="451"/>
      <c r="AQ17" s="451"/>
      <c r="AR17" s="451"/>
      <c r="AS17" s="451"/>
      <c r="AT17" s="452"/>
      <c r="AU17" s="66"/>
      <c r="AV17" s="66"/>
      <c r="AW17" s="66"/>
      <c r="AX17" s="66"/>
      <c r="AY17" s="66"/>
      <c r="AZ17" s="66"/>
      <c r="BA17" s="66"/>
      <c r="BB17" s="66"/>
      <c r="BC17" s="66"/>
      <c r="BD17" s="66"/>
      <c r="BE17" s="66"/>
      <c r="BF17" s="66"/>
      <c r="BG17" s="66"/>
      <c r="BH17" s="66"/>
      <c r="BI17" s="66"/>
      <c r="BJ17" s="66"/>
      <c r="BK17" s="66"/>
      <c r="BL17" s="66"/>
      <c r="BM17" s="66"/>
      <c r="BN17" s="66"/>
      <c r="BO17" s="66"/>
      <c r="BP17" s="66"/>
      <c r="BQ17" s="66"/>
      <c r="BR17" s="66"/>
      <c r="BS17" s="66"/>
      <c r="BT17" s="66"/>
      <c r="BU17" s="66"/>
      <c r="BV17" s="66"/>
      <c r="BW17" s="66"/>
      <c r="BX17" s="66"/>
      <c r="BY17" s="66"/>
      <c r="BZ17" s="66"/>
      <c r="CA17" s="66"/>
      <c r="CB17" s="66"/>
    </row>
    <row r="18" spans="1:80" ht="15" customHeight="1" x14ac:dyDescent="0.3">
      <c r="A18" s="66"/>
      <c r="B18" s="436"/>
      <c r="C18" s="436"/>
      <c r="D18" s="437"/>
      <c r="E18" s="429"/>
      <c r="F18" s="430"/>
      <c r="G18" s="430"/>
      <c r="H18" s="430"/>
      <c r="I18" s="430"/>
      <c r="J18" s="398" t="str">
        <f>IF(AND('Riesgos de Gestión'!$O$49="Alta",'Riesgos de Gestión'!$S$49="Leve"),CONCATENATE("R",'Riesgos de Gestión'!$A$49),"")</f>
        <v/>
      </c>
      <c r="K18" s="399"/>
      <c r="L18" s="399" t="str">
        <f>IF(AND('Riesgos de Gestión'!$O$55="Alta",'Riesgos de Gestión'!$S$55="Leve"),CONCATENATE("R",'Riesgos de Gestión'!$A$55),"")</f>
        <v/>
      </c>
      <c r="M18" s="399"/>
      <c r="N18" s="399" t="str">
        <f>IF(AND('Riesgos de Gestión'!$O$61="Alta",'Riesgos de Gestión'!$S$61="Leve"),CONCATENATE("R",'Riesgos de Gestión'!$A$61),"")</f>
        <v/>
      </c>
      <c r="O18" s="400"/>
      <c r="P18" s="398" t="str">
        <f>IF(AND('Riesgos de Gestión'!$O$49="Alta",'Riesgos de Gestión'!$S$49="Menor"),CONCATENATE("R",'Riesgos de Gestión'!$A$49),"")</f>
        <v/>
      </c>
      <c r="Q18" s="399"/>
      <c r="R18" s="399" t="str">
        <f>IF(AND('Riesgos de Gestión'!$O$55="Alta",'Riesgos de Gestión'!$S$55="Menor"),CONCATENATE("R",'Riesgos de Gestión'!$A$55),"")</f>
        <v/>
      </c>
      <c r="S18" s="399"/>
      <c r="T18" s="399" t="str">
        <f>IF(AND('Riesgos de Gestión'!$O$61="Alta",'Riesgos de Gestión'!$S$61="Menor"),CONCATENATE("R",'Riesgos de Gestión'!$A$61),"")</f>
        <v/>
      </c>
      <c r="U18" s="400"/>
      <c r="V18" s="416" t="str">
        <f>IF(AND('Riesgos de Gestión'!$O$49="Alta",'Riesgos de Gestión'!$S$49="Moderado"),CONCATENATE("R",'Riesgos de Gestión'!$A$49),"")</f>
        <v/>
      </c>
      <c r="W18" s="417"/>
      <c r="X18" s="417" t="str">
        <f>IF(AND('Riesgos de Gestión'!$O$55="Alta",'Riesgos de Gestión'!$S$55="Moderado"),CONCATENATE("R",'Riesgos de Gestión'!$A$55),"")</f>
        <v/>
      </c>
      <c r="Y18" s="417"/>
      <c r="Z18" s="417" t="str">
        <f>IF(AND('Riesgos de Gestión'!$O$61="Alta",'Riesgos de Gestión'!$S$61="Moderado"),CONCATENATE("R",'Riesgos de Gestión'!$A$61),"")</f>
        <v/>
      </c>
      <c r="AA18" s="418"/>
      <c r="AB18" s="416" t="str">
        <f>IF(AND('Riesgos de Gestión'!$O$49="Alta",'Riesgos de Gestión'!$S$49="Mayor"),CONCATENATE("R",'Riesgos de Gestión'!$A$49),"")</f>
        <v/>
      </c>
      <c r="AC18" s="417"/>
      <c r="AD18" s="417" t="str">
        <f>IF(AND('Riesgos de Gestión'!$O$55="Alta",'Riesgos de Gestión'!$S$55="Mayor"),CONCATENATE("R",'Riesgos de Gestión'!$A$55),"")</f>
        <v/>
      </c>
      <c r="AE18" s="417"/>
      <c r="AF18" s="417" t="str">
        <f>IF(AND('Riesgos de Gestión'!$O$61="Alta",'Riesgos de Gestión'!$S$61="Mayor"),CONCATENATE("R",'Riesgos de Gestión'!$A$61),"")</f>
        <v/>
      </c>
      <c r="AG18" s="418"/>
      <c r="AH18" s="407" t="str">
        <f>IF(AND('Riesgos de Gestión'!$O$49="Alta",'Riesgos de Gestión'!$S$49="Catastrófico"),CONCATENATE("R",'Riesgos de Gestión'!$A$49),"")</f>
        <v/>
      </c>
      <c r="AI18" s="408"/>
      <c r="AJ18" s="408" t="str">
        <f>IF(AND('Riesgos de Gestión'!$O$55="Alta",'Riesgos de Gestión'!$S$55="Catastrófico"),CONCATENATE("R",'Riesgos de Gestión'!$A$55),"")</f>
        <v/>
      </c>
      <c r="AK18" s="408"/>
      <c r="AL18" s="408" t="str">
        <f>IF(AND('Riesgos de Gestión'!$O$61="Alta",'Riesgos de Gestión'!$S$61="Catastrófico"),CONCATENATE("R",'Riesgos de Gestión'!$A$61),"")</f>
        <v/>
      </c>
      <c r="AM18" s="409"/>
      <c r="AN18" s="66"/>
      <c r="AO18" s="450"/>
      <c r="AP18" s="451"/>
      <c r="AQ18" s="451"/>
      <c r="AR18" s="451"/>
      <c r="AS18" s="451"/>
      <c r="AT18" s="452"/>
      <c r="AU18" s="66"/>
      <c r="AV18" s="66"/>
      <c r="AW18" s="66"/>
      <c r="AX18" s="66"/>
      <c r="AY18" s="66"/>
      <c r="AZ18" s="66"/>
      <c r="BA18" s="66"/>
      <c r="BB18" s="66"/>
      <c r="BC18" s="66"/>
      <c r="BD18" s="66"/>
      <c r="BE18" s="66"/>
      <c r="BF18" s="66"/>
      <c r="BG18" s="66"/>
      <c r="BH18" s="66"/>
      <c r="BI18" s="66"/>
      <c r="BJ18" s="66"/>
      <c r="BK18" s="66"/>
      <c r="BL18" s="66"/>
      <c r="BM18" s="66"/>
      <c r="BN18" s="66"/>
      <c r="BO18" s="66"/>
      <c r="BP18" s="66"/>
      <c r="BQ18" s="66"/>
      <c r="BR18" s="66"/>
      <c r="BS18" s="66"/>
      <c r="BT18" s="66"/>
      <c r="BU18" s="66"/>
      <c r="BV18" s="66"/>
      <c r="BW18" s="66"/>
      <c r="BX18" s="66"/>
      <c r="BY18" s="66"/>
      <c r="BZ18" s="66"/>
      <c r="CA18" s="66"/>
      <c r="CB18" s="66"/>
    </row>
    <row r="19" spans="1:80" ht="15" customHeight="1" x14ac:dyDescent="0.3">
      <c r="A19" s="66"/>
      <c r="B19" s="436"/>
      <c r="C19" s="436"/>
      <c r="D19" s="437"/>
      <c r="E19" s="429"/>
      <c r="F19" s="430"/>
      <c r="G19" s="430"/>
      <c r="H19" s="430"/>
      <c r="I19" s="430"/>
      <c r="J19" s="398"/>
      <c r="K19" s="399"/>
      <c r="L19" s="399"/>
      <c r="M19" s="399"/>
      <c r="N19" s="399"/>
      <c r="O19" s="400"/>
      <c r="P19" s="398"/>
      <c r="Q19" s="399"/>
      <c r="R19" s="399"/>
      <c r="S19" s="399"/>
      <c r="T19" s="399"/>
      <c r="U19" s="400"/>
      <c r="V19" s="416"/>
      <c r="W19" s="417"/>
      <c r="X19" s="417"/>
      <c r="Y19" s="417"/>
      <c r="Z19" s="417"/>
      <c r="AA19" s="418"/>
      <c r="AB19" s="416"/>
      <c r="AC19" s="417"/>
      <c r="AD19" s="417"/>
      <c r="AE19" s="417"/>
      <c r="AF19" s="417"/>
      <c r="AG19" s="418"/>
      <c r="AH19" s="407"/>
      <c r="AI19" s="408"/>
      <c r="AJ19" s="408"/>
      <c r="AK19" s="408"/>
      <c r="AL19" s="408"/>
      <c r="AM19" s="409"/>
      <c r="AN19" s="66"/>
      <c r="AO19" s="450"/>
      <c r="AP19" s="451"/>
      <c r="AQ19" s="451"/>
      <c r="AR19" s="451"/>
      <c r="AS19" s="451"/>
      <c r="AT19" s="452"/>
      <c r="AU19" s="66"/>
      <c r="AV19" s="66"/>
      <c r="AW19" s="66"/>
      <c r="AX19" s="66"/>
      <c r="AY19" s="66"/>
      <c r="AZ19" s="66"/>
      <c r="BA19" s="66"/>
      <c r="BB19" s="66"/>
      <c r="BC19" s="66"/>
      <c r="BD19" s="66"/>
      <c r="BE19" s="66"/>
      <c r="BF19" s="66"/>
      <c r="BG19" s="66"/>
      <c r="BH19" s="66"/>
      <c r="BI19" s="66"/>
      <c r="BJ19" s="66"/>
      <c r="BK19" s="66"/>
      <c r="BL19" s="66"/>
      <c r="BM19" s="66"/>
      <c r="BN19" s="66"/>
      <c r="BO19" s="66"/>
      <c r="BP19" s="66"/>
      <c r="BQ19" s="66"/>
      <c r="BR19" s="66"/>
      <c r="BS19" s="66"/>
      <c r="BT19" s="66"/>
      <c r="BU19" s="66"/>
      <c r="BV19" s="66"/>
      <c r="BW19" s="66"/>
      <c r="BX19" s="66"/>
      <c r="BY19" s="66"/>
      <c r="BZ19" s="66"/>
      <c r="CA19" s="66"/>
      <c r="CB19" s="66"/>
    </row>
    <row r="20" spans="1:80" ht="15" customHeight="1" x14ac:dyDescent="0.3">
      <c r="A20" s="66"/>
      <c r="B20" s="436"/>
      <c r="C20" s="436"/>
      <c r="D20" s="437"/>
      <c r="E20" s="429"/>
      <c r="F20" s="430"/>
      <c r="G20" s="430"/>
      <c r="H20" s="430"/>
      <c r="I20" s="430"/>
      <c r="J20" s="398" t="str">
        <f>IF(AND('Riesgos de Gestión'!$O$67="Alta",'Riesgos de Gestión'!$S$67="Leve"),CONCATENATE("R",'Riesgos de Gestión'!$A$67),"")</f>
        <v/>
      </c>
      <c r="K20" s="399"/>
      <c r="L20" s="399" t="str">
        <f>IF(AND('Riesgos de Gestión'!$P$73="Alta",'Riesgos de Gestión'!$T$73="Leve"),CONCATENATE("R",'Riesgos de Gestión'!$A$73),"")</f>
        <v/>
      </c>
      <c r="M20" s="399"/>
      <c r="N20" s="399" t="str">
        <f>IF(AND('Riesgos de Gestión'!$P$79="Alta",'Riesgos de Gestión'!$T$79="Leve"),CONCATENATE("R",'Riesgos de Gestión'!$A$79),"")</f>
        <v/>
      </c>
      <c r="O20" s="400"/>
      <c r="P20" s="398" t="str">
        <f>IF(AND('Riesgos de Gestión'!$O$67="Alta",'Riesgos de Gestión'!$S$67="Menor"),CONCATENATE("R",'Riesgos de Gestión'!$A$67),"")</f>
        <v/>
      </c>
      <c r="Q20" s="399"/>
      <c r="R20" s="399" t="str">
        <f>IF(AND('Riesgos de Gestión'!$P$73="Alta",'Riesgos de Gestión'!$T$73="Menor"),CONCATENATE("R",'Riesgos de Gestión'!$A$73),"")</f>
        <v/>
      </c>
      <c r="S20" s="399"/>
      <c r="T20" s="399" t="str">
        <f>IF(AND('Riesgos de Gestión'!$P$79="Alta",'Riesgos de Gestión'!$T$79="Menor"),CONCATENATE("R",'Riesgos de Gestión'!$A$79),"")</f>
        <v/>
      </c>
      <c r="U20" s="400"/>
      <c r="V20" s="416" t="str">
        <f>IF(AND('Riesgos de Gestión'!$O$67="Alta",'Riesgos de Gestión'!$S$67="Moderado"),CONCATENATE("R",'Riesgos de Gestión'!$A$67),"")</f>
        <v/>
      </c>
      <c r="W20" s="417"/>
      <c r="X20" s="417" t="str">
        <f>IF(AND('Riesgos de Gestión'!$P$73="Alta",'Riesgos de Gestión'!$T$73="Moderado"),CONCATENATE("R",'Riesgos de Gestión'!$A$73),"")</f>
        <v/>
      </c>
      <c r="Y20" s="417"/>
      <c r="Z20" s="417" t="str">
        <f>IF(AND('Riesgos de Gestión'!$P$79="Alta",'Riesgos de Gestión'!$T$79="Moderado"),CONCATENATE("R",'Riesgos de Gestión'!$A$79),"")</f>
        <v/>
      </c>
      <c r="AA20" s="418"/>
      <c r="AB20" s="416" t="str">
        <f>IF(AND('Riesgos de Gestión'!$O$67="Alta",'Riesgos de Gestión'!$S$67="Mayor"),CONCATENATE("R",'Riesgos de Gestión'!$A$67),"")</f>
        <v/>
      </c>
      <c r="AC20" s="417"/>
      <c r="AD20" s="417" t="str">
        <f>IF(AND('Riesgos de Gestión'!$P$73="Alta",'Riesgos de Gestión'!$T$73="Mayor"),CONCATENATE("R",'Riesgos de Gestión'!$A$73),"")</f>
        <v/>
      </c>
      <c r="AE20" s="417"/>
      <c r="AF20" s="417" t="str">
        <f>IF(AND('Riesgos de Gestión'!$P$79="Alta",'Riesgos de Gestión'!$T$79="Mayor"),CONCATENATE("R",'Riesgos de Gestión'!$A$79),"")</f>
        <v/>
      </c>
      <c r="AG20" s="418"/>
      <c r="AH20" s="407" t="str">
        <f>IF(AND('Riesgos de Gestión'!$O$67="Alta",'Riesgos de Gestión'!$S$67="Catastrófico"),CONCATENATE("R",'Riesgos de Gestión'!$A$67),"")</f>
        <v/>
      </c>
      <c r="AI20" s="408"/>
      <c r="AJ20" s="408" t="str">
        <f>IF(AND('Riesgos de Gestión'!$P$73="Alta",'Riesgos de Gestión'!$T$73="Catastrófico"),CONCATENATE("R",'Riesgos de Gestión'!$A$73),"")</f>
        <v/>
      </c>
      <c r="AK20" s="408"/>
      <c r="AL20" s="408" t="str">
        <f>IF(AND('Riesgos de Gestión'!$P$79="Alta",'Riesgos de Gestión'!$T$79="Catastrófico"),CONCATENATE("R",'Riesgos de Gestión'!$A$79),"")</f>
        <v/>
      </c>
      <c r="AM20" s="409"/>
      <c r="AN20" s="66"/>
      <c r="AO20" s="450"/>
      <c r="AP20" s="451"/>
      <c r="AQ20" s="451"/>
      <c r="AR20" s="451"/>
      <c r="AS20" s="451"/>
      <c r="AT20" s="452"/>
      <c r="AU20" s="66"/>
      <c r="AV20" s="66"/>
      <c r="AW20" s="66"/>
      <c r="AX20" s="66"/>
      <c r="AY20" s="66"/>
      <c r="AZ20" s="66"/>
      <c r="BA20" s="66"/>
      <c r="BB20" s="66"/>
      <c r="BC20" s="66"/>
      <c r="BD20" s="66"/>
      <c r="BE20" s="66"/>
      <c r="BF20" s="66"/>
      <c r="BG20" s="66"/>
      <c r="BH20" s="66"/>
      <c r="BI20" s="66"/>
      <c r="BJ20" s="66"/>
      <c r="BK20" s="66"/>
      <c r="BL20" s="66"/>
      <c r="BM20" s="66"/>
      <c r="BN20" s="66"/>
      <c r="BO20" s="66"/>
      <c r="BP20" s="66"/>
      <c r="BQ20" s="66"/>
      <c r="BR20" s="66"/>
      <c r="BS20" s="66"/>
      <c r="BT20" s="66"/>
      <c r="BU20" s="66"/>
      <c r="BV20" s="66"/>
      <c r="BW20" s="66"/>
      <c r="BX20" s="66"/>
      <c r="BY20" s="66"/>
      <c r="BZ20" s="66"/>
      <c r="CA20" s="66"/>
      <c r="CB20" s="66"/>
    </row>
    <row r="21" spans="1:80" ht="15.75" customHeight="1" thickBot="1" x14ac:dyDescent="0.35">
      <c r="A21" s="66"/>
      <c r="B21" s="436"/>
      <c r="C21" s="436"/>
      <c r="D21" s="437"/>
      <c r="E21" s="432"/>
      <c r="F21" s="433"/>
      <c r="G21" s="433"/>
      <c r="H21" s="433"/>
      <c r="I21" s="433"/>
      <c r="J21" s="401"/>
      <c r="K21" s="402"/>
      <c r="L21" s="402"/>
      <c r="M21" s="402"/>
      <c r="N21" s="402"/>
      <c r="O21" s="403"/>
      <c r="P21" s="401"/>
      <c r="Q21" s="402"/>
      <c r="R21" s="402"/>
      <c r="S21" s="402"/>
      <c r="T21" s="402"/>
      <c r="U21" s="403"/>
      <c r="V21" s="419"/>
      <c r="W21" s="420"/>
      <c r="X21" s="420"/>
      <c r="Y21" s="420"/>
      <c r="Z21" s="420"/>
      <c r="AA21" s="421"/>
      <c r="AB21" s="419"/>
      <c r="AC21" s="420"/>
      <c r="AD21" s="420"/>
      <c r="AE21" s="420"/>
      <c r="AF21" s="420"/>
      <c r="AG21" s="421"/>
      <c r="AH21" s="410"/>
      <c r="AI21" s="411"/>
      <c r="AJ21" s="411"/>
      <c r="AK21" s="411"/>
      <c r="AL21" s="411"/>
      <c r="AM21" s="412"/>
      <c r="AN21" s="66"/>
      <c r="AO21" s="453"/>
      <c r="AP21" s="454"/>
      <c r="AQ21" s="454"/>
      <c r="AR21" s="454"/>
      <c r="AS21" s="454"/>
      <c r="AT21" s="455"/>
      <c r="AU21" s="66"/>
      <c r="AV21" s="66"/>
      <c r="AW21" s="66"/>
      <c r="AX21" s="66"/>
      <c r="AY21" s="66"/>
      <c r="AZ21" s="66"/>
      <c r="BA21" s="66"/>
      <c r="BB21" s="66"/>
      <c r="BC21" s="66"/>
      <c r="BD21" s="66"/>
      <c r="BE21" s="66"/>
      <c r="BF21" s="66"/>
      <c r="BG21" s="66"/>
      <c r="BH21" s="66"/>
      <c r="BI21" s="66"/>
      <c r="BJ21" s="66"/>
      <c r="BK21" s="66"/>
      <c r="BL21" s="66"/>
      <c r="BM21" s="66"/>
      <c r="BN21" s="66"/>
      <c r="BO21" s="66"/>
      <c r="BP21" s="66"/>
      <c r="BQ21" s="66"/>
      <c r="BR21" s="66"/>
      <c r="BS21" s="66"/>
      <c r="BT21" s="66"/>
      <c r="BU21" s="66"/>
      <c r="BV21" s="66"/>
      <c r="BW21" s="66"/>
      <c r="BX21" s="66"/>
      <c r="BY21" s="66"/>
      <c r="BZ21" s="66"/>
      <c r="CA21" s="66"/>
      <c r="CB21" s="66"/>
    </row>
    <row r="22" spans="1:80" x14ac:dyDescent="0.3">
      <c r="A22" s="66"/>
      <c r="B22" s="436"/>
      <c r="C22" s="436"/>
      <c r="D22" s="437"/>
      <c r="E22" s="426" t="s">
        <v>300</v>
      </c>
      <c r="F22" s="427"/>
      <c r="G22" s="427"/>
      <c r="H22" s="427"/>
      <c r="I22" s="428"/>
      <c r="J22" s="404" t="str">
        <f>IF(AND('Riesgos de Gestión'!$O$13="Media",'Riesgos de Gestión'!$S$13="Leve"),CONCATENATE("R",'Riesgos de Gestión'!$A$13),"")</f>
        <v/>
      </c>
      <c r="K22" s="405"/>
      <c r="L22" s="405" t="str">
        <f>IF(AND('Riesgos de Gestión'!$O$19="Media",'Riesgos de Gestión'!$S$19="Leve"),CONCATENATE("R",'Riesgos de Gestión'!$A$19),"")</f>
        <v/>
      </c>
      <c r="M22" s="405"/>
      <c r="N22" s="405" t="str">
        <f>IF(AND('Riesgos de Gestión'!$O$25="Media",'Riesgos de Gestión'!$S$25="Leve"),CONCATENATE("R",'Riesgos de Gestión'!$A$25),"")</f>
        <v/>
      </c>
      <c r="O22" s="406"/>
      <c r="P22" s="404" t="str">
        <f>IF(AND('Riesgos de Gestión'!$O$13="Media",'Riesgos de Gestión'!$S$13="Menor"),CONCATENATE("R",'Riesgos de Gestión'!$A$13),"")</f>
        <v>R1</v>
      </c>
      <c r="Q22" s="405"/>
      <c r="R22" s="405" t="str">
        <f>IF(AND('Riesgos de Gestión'!$O$19="Media",'Riesgos de Gestión'!$S$19="Menor"),CONCATENATE("R",'Riesgos de Gestión'!$A$19),"")</f>
        <v>R2</v>
      </c>
      <c r="S22" s="405"/>
      <c r="T22" s="405" t="str">
        <f>IF(AND('Riesgos de Gestión'!$O$25="Media",'Riesgos de Gestión'!$S$25="Menor"),CONCATENATE("R",'Riesgos de Gestión'!$A$25),"")</f>
        <v/>
      </c>
      <c r="U22" s="406"/>
      <c r="V22" s="404" t="str">
        <f>IF(AND('Riesgos de Gestión'!$O$13="Media",'Riesgos de Gestión'!$S$13="Moderado"),CONCATENATE("R",'Riesgos de Gestión'!$A$13),"")</f>
        <v/>
      </c>
      <c r="W22" s="405"/>
      <c r="X22" s="405" t="str">
        <f>IF(AND('Riesgos de Gestión'!$O$19="Media",'Riesgos de Gestión'!$S$19="Moderado"),CONCATENATE("R",'Riesgos de Gestión'!$A$19),"")</f>
        <v/>
      </c>
      <c r="Y22" s="405"/>
      <c r="Z22" s="405" t="str">
        <f>IF(AND('Riesgos de Gestión'!$O$25="Media",'Riesgos de Gestión'!$S$25="Moderado"),CONCATENATE("R",'Riesgos de Gestión'!$A$25),"")</f>
        <v/>
      </c>
      <c r="AA22" s="406"/>
      <c r="AB22" s="422" t="str">
        <f>IF(AND('Riesgos de Gestión'!$O$13="Media",'Riesgos de Gestión'!$S$13="Mayor"),CONCATENATE("R",'Riesgos de Gestión'!$A$13),"")</f>
        <v/>
      </c>
      <c r="AC22" s="423"/>
      <c r="AD22" s="423" t="str">
        <f>IF(AND('Riesgos de Gestión'!$O$19="Media",'Riesgos de Gestión'!$S$19="Mayor"),CONCATENATE("R",'Riesgos de Gestión'!$A$19),"")</f>
        <v/>
      </c>
      <c r="AE22" s="423"/>
      <c r="AF22" s="423" t="str">
        <f>IF(AND('Riesgos de Gestión'!$O$25="Media",'Riesgos de Gestión'!$S$25="Mayor"),CONCATENATE("R",'Riesgos de Gestión'!$A$25),"")</f>
        <v/>
      </c>
      <c r="AG22" s="424"/>
      <c r="AH22" s="413" t="str">
        <f>IF(AND('Riesgos de Gestión'!$O$13="Media",'Riesgos de Gestión'!$S$13="Catastrófico"),CONCATENATE("R",'Riesgos de Gestión'!$A$13),"")</f>
        <v/>
      </c>
      <c r="AI22" s="414"/>
      <c r="AJ22" s="414" t="str">
        <f>IF(AND('Riesgos de Gestión'!$O$19="Media",'Riesgos de Gestión'!$S$19="Catastrófico"),CONCATENATE("R",'Riesgos de Gestión'!$A$19),"")</f>
        <v/>
      </c>
      <c r="AK22" s="414"/>
      <c r="AL22" s="414" t="str">
        <f>IF(AND('Riesgos de Gestión'!$O$25="Media",'Riesgos de Gestión'!$S$25="Catastrófico"),CONCATENATE("R",'Riesgos de Gestión'!$A$25),"")</f>
        <v/>
      </c>
      <c r="AM22" s="415"/>
      <c r="AN22" s="66"/>
      <c r="AO22" s="456" t="s">
        <v>301</v>
      </c>
      <c r="AP22" s="457"/>
      <c r="AQ22" s="457"/>
      <c r="AR22" s="457"/>
      <c r="AS22" s="457"/>
      <c r="AT22" s="458"/>
      <c r="AU22" s="66"/>
      <c r="AV22" s="66"/>
      <c r="AW22" s="66"/>
      <c r="AX22" s="66"/>
      <c r="AY22" s="66"/>
      <c r="AZ22" s="66"/>
      <c r="BA22" s="66"/>
      <c r="BB22" s="66"/>
      <c r="BC22" s="66"/>
      <c r="BD22" s="66"/>
      <c r="BE22" s="66"/>
      <c r="BF22" s="66"/>
      <c r="BG22" s="66"/>
      <c r="BH22" s="66"/>
      <c r="BI22" s="66"/>
      <c r="BJ22" s="66"/>
      <c r="BK22" s="66"/>
      <c r="BL22" s="66"/>
      <c r="BM22" s="66"/>
      <c r="BN22" s="66"/>
      <c r="BO22" s="66"/>
      <c r="BP22" s="66"/>
      <c r="BQ22" s="66"/>
      <c r="BR22" s="66"/>
      <c r="BS22" s="66"/>
      <c r="BT22" s="66"/>
      <c r="BU22" s="66"/>
      <c r="BV22" s="66"/>
      <c r="BW22" s="66"/>
      <c r="BX22" s="66"/>
      <c r="BY22" s="66"/>
      <c r="BZ22" s="66"/>
      <c r="CA22" s="66"/>
      <c r="CB22" s="66"/>
    </row>
    <row r="23" spans="1:80" x14ac:dyDescent="0.3">
      <c r="A23" s="66"/>
      <c r="B23" s="436"/>
      <c r="C23" s="436"/>
      <c r="D23" s="437"/>
      <c r="E23" s="429"/>
      <c r="F23" s="430"/>
      <c r="G23" s="430"/>
      <c r="H23" s="430"/>
      <c r="I23" s="431"/>
      <c r="J23" s="398"/>
      <c r="K23" s="399"/>
      <c r="L23" s="399"/>
      <c r="M23" s="399"/>
      <c r="N23" s="399"/>
      <c r="O23" s="400"/>
      <c r="P23" s="398"/>
      <c r="Q23" s="399"/>
      <c r="R23" s="399"/>
      <c r="S23" s="399"/>
      <c r="T23" s="399"/>
      <c r="U23" s="400"/>
      <c r="V23" s="398"/>
      <c r="W23" s="399"/>
      <c r="X23" s="399"/>
      <c r="Y23" s="399"/>
      <c r="Z23" s="399"/>
      <c r="AA23" s="400"/>
      <c r="AB23" s="416"/>
      <c r="AC23" s="417"/>
      <c r="AD23" s="417"/>
      <c r="AE23" s="417"/>
      <c r="AF23" s="417"/>
      <c r="AG23" s="418"/>
      <c r="AH23" s="407"/>
      <c r="AI23" s="408"/>
      <c r="AJ23" s="408"/>
      <c r="AK23" s="408"/>
      <c r="AL23" s="408"/>
      <c r="AM23" s="409"/>
      <c r="AN23" s="66"/>
      <c r="AO23" s="459"/>
      <c r="AP23" s="460"/>
      <c r="AQ23" s="460"/>
      <c r="AR23" s="460"/>
      <c r="AS23" s="460"/>
      <c r="AT23" s="461"/>
      <c r="AU23" s="66"/>
      <c r="AV23" s="66"/>
      <c r="AW23" s="66"/>
      <c r="AX23" s="66"/>
      <c r="AY23" s="66"/>
      <c r="AZ23" s="66"/>
      <c r="BA23" s="66"/>
      <c r="BB23" s="66"/>
      <c r="BC23" s="66"/>
      <c r="BD23" s="66"/>
      <c r="BE23" s="66"/>
      <c r="BF23" s="66"/>
      <c r="BG23" s="66"/>
      <c r="BH23" s="66"/>
      <c r="BI23" s="66"/>
      <c r="BJ23" s="66"/>
      <c r="BK23" s="66"/>
      <c r="BL23" s="66"/>
      <c r="BM23" s="66"/>
      <c r="BN23" s="66"/>
      <c r="BO23" s="66"/>
      <c r="BP23" s="66"/>
      <c r="BQ23" s="66"/>
      <c r="BR23" s="66"/>
      <c r="BS23" s="66"/>
      <c r="BT23" s="66"/>
      <c r="BU23" s="66"/>
      <c r="BV23" s="66"/>
      <c r="BW23" s="66"/>
      <c r="BX23" s="66"/>
      <c r="BY23" s="66"/>
      <c r="BZ23" s="66"/>
      <c r="CA23" s="66"/>
      <c r="CB23" s="66"/>
    </row>
    <row r="24" spans="1:80" x14ac:dyDescent="0.3">
      <c r="A24" s="66"/>
      <c r="B24" s="436"/>
      <c r="C24" s="436"/>
      <c r="D24" s="437"/>
      <c r="E24" s="429"/>
      <c r="F24" s="430"/>
      <c r="G24" s="430"/>
      <c r="H24" s="430"/>
      <c r="I24" s="431"/>
      <c r="J24" s="398" t="str">
        <f>IF(AND('Riesgos de Gestión'!$O$31="Media",'Riesgos de Gestión'!$S$31="Leve"),CONCATENATE("R",'Riesgos de Gestión'!$A$31),"")</f>
        <v/>
      </c>
      <c r="K24" s="399"/>
      <c r="L24" s="399" t="str">
        <f>IF(AND('Riesgos de Gestión'!$O$37="Media",'Riesgos de Gestión'!$S$37="Leve"),CONCATENATE("R",'Riesgos de Gestión'!$A$37),"")</f>
        <v/>
      </c>
      <c r="M24" s="399"/>
      <c r="N24" s="399" t="str">
        <f>IF(AND('Riesgos de Gestión'!$O$43="Media",'Riesgos de Gestión'!$S$43="Leve"),CONCATENATE("R",'Riesgos de Gestión'!$A$43),"")</f>
        <v/>
      </c>
      <c r="O24" s="400"/>
      <c r="P24" s="398" t="str">
        <f>IF(AND('Riesgos de Gestión'!$O$31="Media",'Riesgos de Gestión'!$S$31="Menor"),CONCATENATE("R",'Riesgos de Gestión'!$A$31),"")</f>
        <v/>
      </c>
      <c r="Q24" s="399"/>
      <c r="R24" s="399" t="str">
        <f>IF(AND('Riesgos de Gestión'!$O$37="Media",'Riesgos de Gestión'!$S$37="Menor"),CONCATENATE("R",'Riesgos de Gestión'!$A$37),"")</f>
        <v/>
      </c>
      <c r="S24" s="399"/>
      <c r="T24" s="399" t="str">
        <f>IF(AND('Riesgos de Gestión'!$O$43="Media",'Riesgos de Gestión'!$S$43="Menor"),CONCATENATE("R",'Riesgos de Gestión'!$A$43),"")</f>
        <v/>
      </c>
      <c r="U24" s="400"/>
      <c r="V24" s="398" t="str">
        <f>IF(AND('Riesgos de Gestión'!$O$31="Media",'Riesgos de Gestión'!$S$31="Moderado"),CONCATENATE("R",'Riesgos de Gestión'!$A$31),"")</f>
        <v/>
      </c>
      <c r="W24" s="399"/>
      <c r="X24" s="399" t="str">
        <f>IF(AND('Riesgos de Gestión'!$O$37="Media",'Riesgos de Gestión'!$S$37="Moderado"),CONCATENATE("R",'Riesgos de Gestión'!$A$37),"")</f>
        <v/>
      </c>
      <c r="Y24" s="399"/>
      <c r="Z24" s="399" t="str">
        <f>IF(AND('Riesgos de Gestión'!$O$43="Media",'Riesgos de Gestión'!$S$43="Moderado"),CONCATENATE("R",'Riesgos de Gestión'!$A$43),"")</f>
        <v/>
      </c>
      <c r="AA24" s="400"/>
      <c r="AB24" s="416" t="str">
        <f>IF(AND('Riesgos de Gestión'!$O$31="Media",'Riesgos de Gestión'!$S$31="Mayor"),CONCATENATE("R",'Riesgos de Gestión'!$A$31),"")</f>
        <v/>
      </c>
      <c r="AC24" s="417"/>
      <c r="AD24" s="417" t="str">
        <f>IF(AND('Riesgos de Gestión'!$O$37="Media",'Riesgos de Gestión'!$S$37="Mayor"),CONCATENATE("R",'Riesgos de Gestión'!$A$37),"")</f>
        <v/>
      </c>
      <c r="AE24" s="417"/>
      <c r="AF24" s="417" t="str">
        <f>IF(AND('Riesgos de Gestión'!$O$43="Media",'Riesgos de Gestión'!$S$43="Mayor"),CONCATENATE("R",'Riesgos de Gestión'!$A$43),"")</f>
        <v/>
      </c>
      <c r="AG24" s="418"/>
      <c r="AH24" s="407" t="str">
        <f>IF(AND('Riesgos de Gestión'!$O$31="Media",'Riesgos de Gestión'!$S$31="Catastrófico"),CONCATENATE("R",'Riesgos de Gestión'!$A$31),"")</f>
        <v/>
      </c>
      <c r="AI24" s="408"/>
      <c r="AJ24" s="408" t="str">
        <f>IF(AND('Riesgos de Gestión'!$O$37="Media",'Riesgos de Gestión'!$S$37="Catastrófico"),CONCATENATE("R",'Riesgos de Gestión'!$A$37),"")</f>
        <v/>
      </c>
      <c r="AK24" s="408"/>
      <c r="AL24" s="408" t="str">
        <f>IF(AND('Riesgos de Gestión'!$O$43="Media",'Riesgos de Gestión'!$S$43="Catastrófico"),CONCATENATE("R",'Riesgos de Gestión'!$A$43),"")</f>
        <v/>
      </c>
      <c r="AM24" s="409"/>
      <c r="AN24" s="66"/>
      <c r="AO24" s="459"/>
      <c r="AP24" s="460"/>
      <c r="AQ24" s="460"/>
      <c r="AR24" s="460"/>
      <c r="AS24" s="460"/>
      <c r="AT24" s="461"/>
      <c r="AU24" s="66"/>
      <c r="AV24" s="66"/>
      <c r="AW24" s="66"/>
      <c r="AX24" s="66"/>
      <c r="AY24" s="66"/>
      <c r="AZ24" s="66"/>
      <c r="BA24" s="66"/>
      <c r="BB24" s="66"/>
      <c r="BC24" s="66"/>
      <c r="BD24" s="66"/>
      <c r="BE24" s="66"/>
      <c r="BF24" s="66"/>
      <c r="BG24" s="66"/>
      <c r="BH24" s="66"/>
      <c r="BI24" s="66"/>
      <c r="BJ24" s="66"/>
      <c r="BK24" s="66"/>
      <c r="BL24" s="66"/>
      <c r="BM24" s="66"/>
      <c r="BN24" s="66"/>
      <c r="BO24" s="66"/>
      <c r="BP24" s="66"/>
      <c r="BQ24" s="66"/>
      <c r="BR24" s="66"/>
      <c r="BS24" s="66"/>
      <c r="BT24" s="66"/>
      <c r="BU24" s="66"/>
      <c r="BV24" s="66"/>
      <c r="BW24" s="66"/>
      <c r="BX24" s="66"/>
      <c r="BY24" s="66"/>
      <c r="BZ24" s="66"/>
      <c r="CA24" s="66"/>
      <c r="CB24" s="66"/>
    </row>
    <row r="25" spans="1:80" x14ac:dyDescent="0.3">
      <c r="A25" s="66"/>
      <c r="B25" s="436"/>
      <c r="C25" s="436"/>
      <c r="D25" s="437"/>
      <c r="E25" s="429"/>
      <c r="F25" s="430"/>
      <c r="G25" s="430"/>
      <c r="H25" s="430"/>
      <c r="I25" s="431"/>
      <c r="J25" s="398"/>
      <c r="K25" s="399"/>
      <c r="L25" s="399"/>
      <c r="M25" s="399"/>
      <c r="N25" s="399"/>
      <c r="O25" s="400"/>
      <c r="P25" s="398"/>
      <c r="Q25" s="399"/>
      <c r="R25" s="399"/>
      <c r="S25" s="399"/>
      <c r="T25" s="399"/>
      <c r="U25" s="400"/>
      <c r="V25" s="398"/>
      <c r="W25" s="399"/>
      <c r="X25" s="399"/>
      <c r="Y25" s="399"/>
      <c r="Z25" s="399"/>
      <c r="AA25" s="400"/>
      <c r="AB25" s="416"/>
      <c r="AC25" s="417"/>
      <c r="AD25" s="417"/>
      <c r="AE25" s="417"/>
      <c r="AF25" s="417"/>
      <c r="AG25" s="418"/>
      <c r="AH25" s="407"/>
      <c r="AI25" s="408"/>
      <c r="AJ25" s="408"/>
      <c r="AK25" s="408"/>
      <c r="AL25" s="408"/>
      <c r="AM25" s="409"/>
      <c r="AN25" s="66"/>
      <c r="AO25" s="459"/>
      <c r="AP25" s="460"/>
      <c r="AQ25" s="460"/>
      <c r="AR25" s="460"/>
      <c r="AS25" s="460"/>
      <c r="AT25" s="461"/>
      <c r="AU25" s="66"/>
      <c r="AV25" s="66"/>
      <c r="AW25" s="66"/>
      <c r="AX25" s="66"/>
      <c r="AY25" s="66"/>
      <c r="AZ25" s="66"/>
      <c r="BA25" s="66"/>
      <c r="BB25" s="66"/>
      <c r="BC25" s="66"/>
      <c r="BD25" s="66"/>
      <c r="BE25" s="66"/>
      <c r="BF25" s="66"/>
      <c r="BG25" s="66"/>
      <c r="BH25" s="66"/>
      <c r="BI25" s="66"/>
      <c r="BJ25" s="66"/>
      <c r="BK25" s="66"/>
      <c r="BL25" s="66"/>
      <c r="BM25" s="66"/>
      <c r="BN25" s="66"/>
      <c r="BO25" s="66"/>
      <c r="BP25" s="66"/>
      <c r="BQ25" s="66"/>
      <c r="BR25" s="66"/>
      <c r="BS25" s="66"/>
      <c r="BT25" s="66"/>
      <c r="BU25" s="66"/>
      <c r="BV25" s="66"/>
      <c r="BW25" s="66"/>
      <c r="BX25" s="66"/>
      <c r="BY25" s="66"/>
      <c r="BZ25" s="66"/>
      <c r="CA25" s="66"/>
      <c r="CB25" s="66"/>
    </row>
    <row r="26" spans="1:80" x14ac:dyDescent="0.3">
      <c r="A26" s="66"/>
      <c r="B26" s="436"/>
      <c r="C26" s="436"/>
      <c r="D26" s="437"/>
      <c r="E26" s="429"/>
      <c r="F26" s="430"/>
      <c r="G26" s="430"/>
      <c r="H26" s="430"/>
      <c r="I26" s="431"/>
      <c r="J26" s="398" t="str">
        <f>IF(AND('Riesgos de Gestión'!$O$49="Media",'Riesgos de Gestión'!$S$49="Leve"),CONCATENATE("R",'Riesgos de Gestión'!$A$49),"")</f>
        <v/>
      </c>
      <c r="K26" s="399"/>
      <c r="L26" s="399" t="str">
        <f>IF(AND('Riesgos de Gestión'!$O$55="Media",'Riesgos de Gestión'!$S$55="Leve"),CONCATENATE("R",'Riesgos de Gestión'!$A$55),"")</f>
        <v/>
      </c>
      <c r="M26" s="399"/>
      <c r="N26" s="399" t="str">
        <f>IF(AND('Riesgos de Gestión'!$O$61="Media",'Riesgos de Gestión'!$S$61="Leve"),CONCATENATE("R",'Riesgos de Gestión'!$A$61),"")</f>
        <v/>
      </c>
      <c r="O26" s="400"/>
      <c r="P26" s="398" t="str">
        <f>IF(AND('Riesgos de Gestión'!$O$49="Media",'Riesgos de Gestión'!$S$49="Menor"),CONCATENATE("R",'Riesgos de Gestión'!$A$49),"")</f>
        <v/>
      </c>
      <c r="Q26" s="399"/>
      <c r="R26" s="399" t="str">
        <f>IF(AND('Riesgos de Gestión'!$O$55="Media",'Riesgos de Gestión'!$S$55="Menor"),CONCATENATE("R",'Riesgos de Gestión'!$A$55),"")</f>
        <v/>
      </c>
      <c r="S26" s="399"/>
      <c r="T26" s="399" t="str">
        <f>IF(AND('Riesgos de Gestión'!$O$61="Media",'Riesgos de Gestión'!$S$61="Menor"),CONCATENATE("R",'Riesgos de Gestión'!$A$61),"")</f>
        <v/>
      </c>
      <c r="U26" s="400"/>
      <c r="V26" s="398" t="str">
        <f>IF(AND('Riesgos de Gestión'!$O$49="Media",'Riesgos de Gestión'!$S$49="Moderado"),CONCATENATE("R",'Riesgos de Gestión'!$A$49),"")</f>
        <v/>
      </c>
      <c r="W26" s="399"/>
      <c r="X26" s="399" t="str">
        <f>IF(AND('Riesgos de Gestión'!$O$55="Media",'Riesgos de Gestión'!$S$55="Moderado"),CONCATENATE("R",'Riesgos de Gestión'!$A$55),"")</f>
        <v/>
      </c>
      <c r="Y26" s="399"/>
      <c r="Z26" s="399" t="str">
        <f>IF(AND('Riesgos de Gestión'!$O$61="Media",'Riesgos de Gestión'!$S$61="Moderado"),CONCATENATE("R",'Riesgos de Gestión'!$A$61),"")</f>
        <v/>
      </c>
      <c r="AA26" s="400"/>
      <c r="AB26" s="416" t="str">
        <f>IF(AND('Riesgos de Gestión'!$O$49="Media",'Riesgos de Gestión'!$S$49="Mayor"),CONCATENATE("R",'Riesgos de Gestión'!$A$49),"")</f>
        <v/>
      </c>
      <c r="AC26" s="417"/>
      <c r="AD26" s="417" t="str">
        <f>IF(AND('Riesgos de Gestión'!$O$55="Media",'Riesgos de Gestión'!$S$55="Mayor"),CONCATENATE("R",'Riesgos de Gestión'!$A$55),"")</f>
        <v/>
      </c>
      <c r="AE26" s="417"/>
      <c r="AF26" s="417" t="str">
        <f>IF(AND('Riesgos de Gestión'!$O$61="Media",'Riesgos de Gestión'!$S$61="Mayor"),CONCATENATE("R",'Riesgos de Gestión'!$A$61),"")</f>
        <v/>
      </c>
      <c r="AG26" s="418"/>
      <c r="AH26" s="407" t="str">
        <f>IF(AND('Riesgos de Gestión'!$O$49="Media",'Riesgos de Gestión'!$S$49="Catastrófico"),CONCATENATE("R",'Riesgos de Gestión'!$A$49),"")</f>
        <v/>
      </c>
      <c r="AI26" s="408"/>
      <c r="AJ26" s="408" t="str">
        <f>IF(AND('Riesgos de Gestión'!$O$55="Media",'Riesgos de Gestión'!$S$55="Catastrófico"),CONCATENATE("R",'Riesgos de Gestión'!$A$55),"")</f>
        <v/>
      </c>
      <c r="AK26" s="408"/>
      <c r="AL26" s="408" t="str">
        <f>IF(AND('Riesgos de Gestión'!$O$61="Media",'Riesgos de Gestión'!$S$61="Catastrófico"),CONCATENATE("R",'Riesgos de Gestión'!$A$61),"")</f>
        <v/>
      </c>
      <c r="AM26" s="409"/>
      <c r="AN26" s="66"/>
      <c r="AO26" s="459"/>
      <c r="AP26" s="460"/>
      <c r="AQ26" s="460"/>
      <c r="AR26" s="460"/>
      <c r="AS26" s="460"/>
      <c r="AT26" s="461"/>
      <c r="AU26" s="66"/>
      <c r="AV26" s="66"/>
      <c r="AW26" s="66"/>
      <c r="AX26" s="66"/>
      <c r="AY26" s="66"/>
      <c r="AZ26" s="66"/>
      <c r="BA26" s="66"/>
      <c r="BB26" s="66"/>
      <c r="BC26" s="66"/>
      <c r="BD26" s="66"/>
      <c r="BE26" s="66"/>
      <c r="BF26" s="66"/>
      <c r="BG26" s="66"/>
      <c r="BH26" s="66"/>
      <c r="BI26" s="66"/>
      <c r="BJ26" s="66"/>
      <c r="BK26" s="66"/>
      <c r="BL26" s="66"/>
      <c r="BM26" s="66"/>
      <c r="BN26" s="66"/>
      <c r="BO26" s="66"/>
      <c r="BP26" s="66"/>
      <c r="BQ26" s="66"/>
      <c r="BR26" s="66"/>
      <c r="BS26" s="66"/>
      <c r="BT26" s="66"/>
      <c r="BU26" s="66"/>
      <c r="BV26" s="66"/>
      <c r="BW26" s="66"/>
      <c r="BX26" s="66"/>
      <c r="BY26" s="66"/>
      <c r="BZ26" s="66"/>
      <c r="CA26" s="66"/>
      <c r="CB26" s="66"/>
    </row>
    <row r="27" spans="1:80" x14ac:dyDescent="0.3">
      <c r="A27" s="66"/>
      <c r="B27" s="436"/>
      <c r="C27" s="436"/>
      <c r="D27" s="437"/>
      <c r="E27" s="429"/>
      <c r="F27" s="430"/>
      <c r="G27" s="430"/>
      <c r="H27" s="430"/>
      <c r="I27" s="431"/>
      <c r="J27" s="398"/>
      <c r="K27" s="399"/>
      <c r="L27" s="399"/>
      <c r="M27" s="399"/>
      <c r="N27" s="399"/>
      <c r="O27" s="400"/>
      <c r="P27" s="398"/>
      <c r="Q27" s="399"/>
      <c r="R27" s="399"/>
      <c r="S27" s="399"/>
      <c r="T27" s="399"/>
      <c r="U27" s="400"/>
      <c r="V27" s="398"/>
      <c r="W27" s="399"/>
      <c r="X27" s="399"/>
      <c r="Y27" s="399"/>
      <c r="Z27" s="399"/>
      <c r="AA27" s="400"/>
      <c r="AB27" s="416"/>
      <c r="AC27" s="417"/>
      <c r="AD27" s="417"/>
      <c r="AE27" s="417"/>
      <c r="AF27" s="417"/>
      <c r="AG27" s="418"/>
      <c r="AH27" s="407"/>
      <c r="AI27" s="408"/>
      <c r="AJ27" s="408"/>
      <c r="AK27" s="408"/>
      <c r="AL27" s="408"/>
      <c r="AM27" s="409"/>
      <c r="AN27" s="66"/>
      <c r="AO27" s="459"/>
      <c r="AP27" s="460"/>
      <c r="AQ27" s="460"/>
      <c r="AR27" s="460"/>
      <c r="AS27" s="460"/>
      <c r="AT27" s="461"/>
      <c r="AU27" s="66"/>
      <c r="AV27" s="66"/>
      <c r="AW27" s="66"/>
      <c r="AX27" s="66"/>
      <c r="AY27" s="66"/>
      <c r="AZ27" s="66"/>
      <c r="BA27" s="66"/>
      <c r="BB27" s="66"/>
      <c r="BC27" s="66"/>
      <c r="BD27" s="66"/>
      <c r="BE27" s="66"/>
      <c r="BF27" s="66"/>
      <c r="BG27" s="66"/>
      <c r="BH27" s="66"/>
      <c r="BI27" s="66"/>
      <c r="BJ27" s="66"/>
      <c r="BK27" s="66"/>
      <c r="BL27" s="66"/>
      <c r="BM27" s="66"/>
      <c r="BN27" s="66"/>
      <c r="BO27" s="66"/>
      <c r="BP27" s="66"/>
      <c r="BQ27" s="66"/>
      <c r="BR27" s="66"/>
      <c r="BS27" s="66"/>
      <c r="BT27" s="66"/>
      <c r="BU27" s="66"/>
      <c r="BV27" s="66"/>
      <c r="BW27" s="66"/>
      <c r="BX27" s="66"/>
      <c r="BY27" s="66"/>
      <c r="BZ27" s="66"/>
      <c r="CA27" s="66"/>
      <c r="CB27" s="66"/>
    </row>
    <row r="28" spans="1:80" x14ac:dyDescent="0.3">
      <c r="A28" s="66"/>
      <c r="B28" s="436"/>
      <c r="C28" s="436"/>
      <c r="D28" s="437"/>
      <c r="E28" s="429"/>
      <c r="F28" s="430"/>
      <c r="G28" s="430"/>
      <c r="H28" s="430"/>
      <c r="I28" s="431"/>
      <c r="J28" s="398" t="str">
        <f>IF(AND('Riesgos de Gestión'!$O$67="Media",'Riesgos de Gestión'!$S$67="Leve"),CONCATENATE("R",'Riesgos de Gestión'!$A$67),"")</f>
        <v/>
      </c>
      <c r="K28" s="399"/>
      <c r="L28" s="399" t="str">
        <f>IF(AND('Riesgos de Gestión'!$P$73="Media",'Riesgos de Gestión'!$T$73="Leve"),CONCATENATE("R",'Riesgos de Gestión'!$A$73),"")</f>
        <v/>
      </c>
      <c r="M28" s="399"/>
      <c r="N28" s="399" t="str">
        <f>IF(AND('Riesgos de Gestión'!$P$79="Media",'Riesgos de Gestión'!$T$79="Leve"),CONCATENATE("R",'Riesgos de Gestión'!$A$79),"")</f>
        <v/>
      </c>
      <c r="O28" s="400"/>
      <c r="P28" s="398" t="str">
        <f>IF(AND('Riesgos de Gestión'!$O$67="Media",'Riesgos de Gestión'!$S$67="Menor"),CONCATENATE("R",'Riesgos de Gestión'!$A$67),"")</f>
        <v/>
      </c>
      <c r="Q28" s="399"/>
      <c r="R28" s="399" t="str">
        <f>IF(AND('Riesgos de Gestión'!$P$73="Media",'Riesgos de Gestión'!$T$73="Menor"),CONCATENATE("R",'Riesgos de Gestión'!$A$73),"")</f>
        <v/>
      </c>
      <c r="S28" s="399"/>
      <c r="T28" s="399" t="str">
        <f>IF(AND('Riesgos de Gestión'!$P$79="Media",'Riesgos de Gestión'!$T$79="Menor"),CONCATENATE("R",'Riesgos de Gestión'!$A$79),"")</f>
        <v/>
      </c>
      <c r="U28" s="400"/>
      <c r="V28" s="398" t="str">
        <f>IF(AND('Riesgos de Gestión'!$O$67="Media",'Riesgos de Gestión'!$S$67="Moderado"),CONCATENATE("R",'Riesgos de Gestión'!$A$67),"")</f>
        <v/>
      </c>
      <c r="W28" s="399"/>
      <c r="X28" s="399" t="str">
        <f>IF(AND('Riesgos de Gestión'!$P$73="Media",'Riesgos de Gestión'!$T$73="Moderado"),CONCATENATE("R",'Riesgos de Gestión'!$A$73),"")</f>
        <v/>
      </c>
      <c r="Y28" s="399"/>
      <c r="Z28" s="399" t="str">
        <f>IF(AND('Riesgos de Gestión'!$P$79="Media",'Riesgos de Gestión'!$T$79="Moderado"),CONCATENATE("R",'Riesgos de Gestión'!$A$79),"")</f>
        <v/>
      </c>
      <c r="AA28" s="400"/>
      <c r="AB28" s="416" t="str">
        <f>IF(AND('Riesgos de Gestión'!$O$67="Media",'Riesgos de Gestión'!$S$67="Mayor"),CONCATENATE("R",'Riesgos de Gestión'!$A$67),"")</f>
        <v/>
      </c>
      <c r="AC28" s="417"/>
      <c r="AD28" s="417" t="str">
        <f>IF(AND('Riesgos de Gestión'!$P$73="Media",'Riesgos de Gestión'!$T$73="Mayor"),CONCATENATE("R",'Riesgos de Gestión'!$A$73),"")</f>
        <v/>
      </c>
      <c r="AE28" s="417"/>
      <c r="AF28" s="417" t="str">
        <f>IF(AND('Riesgos de Gestión'!$P$79="Media",'Riesgos de Gestión'!$T$79="Mayor"),CONCATENATE("R",'Riesgos de Gestión'!$A$79),"")</f>
        <v/>
      </c>
      <c r="AG28" s="418"/>
      <c r="AH28" s="407" t="str">
        <f>IF(AND('Riesgos de Gestión'!$O$67="Media",'Riesgos de Gestión'!$S$67="Catastrófico"),CONCATENATE("R",'Riesgos de Gestión'!$A$67),"")</f>
        <v/>
      </c>
      <c r="AI28" s="408"/>
      <c r="AJ28" s="408" t="str">
        <f>IF(AND('Riesgos de Gestión'!$P$73="Media",'Riesgos de Gestión'!$T$73="Catastrófico"),CONCATENATE("R",'Riesgos de Gestión'!$A$73),"")</f>
        <v/>
      </c>
      <c r="AK28" s="408"/>
      <c r="AL28" s="408" t="str">
        <f>IF(AND('Riesgos de Gestión'!$P$79="Media",'Riesgos de Gestión'!$T$79="Catastrófico"),CONCATENATE("R",'Riesgos de Gestión'!$A$79),"")</f>
        <v/>
      </c>
      <c r="AM28" s="409"/>
      <c r="AN28" s="66"/>
      <c r="AO28" s="459"/>
      <c r="AP28" s="460"/>
      <c r="AQ28" s="460"/>
      <c r="AR28" s="460"/>
      <c r="AS28" s="460"/>
      <c r="AT28" s="461"/>
      <c r="AU28" s="66"/>
      <c r="AV28" s="66"/>
      <c r="AW28" s="66"/>
      <c r="AX28" s="66"/>
      <c r="AY28" s="66"/>
      <c r="AZ28" s="66"/>
      <c r="BA28" s="66"/>
      <c r="BB28" s="66"/>
      <c r="BC28" s="66"/>
      <c r="BD28" s="66"/>
      <c r="BE28" s="66"/>
      <c r="BF28" s="66"/>
      <c r="BG28" s="66"/>
      <c r="BH28" s="66"/>
      <c r="BI28" s="66"/>
      <c r="BJ28" s="66"/>
      <c r="BK28" s="66"/>
      <c r="BL28" s="66"/>
      <c r="BM28" s="66"/>
      <c r="BN28" s="66"/>
      <c r="BO28" s="66"/>
      <c r="BP28" s="66"/>
      <c r="BQ28" s="66"/>
      <c r="BR28" s="66"/>
      <c r="BS28" s="66"/>
      <c r="BT28" s="66"/>
      <c r="BU28" s="66"/>
      <c r="BV28" s="66"/>
      <c r="BW28" s="66"/>
      <c r="BX28" s="66"/>
      <c r="BY28" s="66"/>
      <c r="BZ28" s="66"/>
      <c r="CA28" s="66"/>
      <c r="CB28" s="66"/>
    </row>
    <row r="29" spans="1:80" ht="15" thickBot="1" x14ac:dyDescent="0.35">
      <c r="A29" s="66"/>
      <c r="B29" s="436"/>
      <c r="C29" s="436"/>
      <c r="D29" s="437"/>
      <c r="E29" s="432"/>
      <c r="F29" s="433"/>
      <c r="G29" s="433"/>
      <c r="H29" s="433"/>
      <c r="I29" s="434"/>
      <c r="J29" s="398"/>
      <c r="K29" s="399"/>
      <c r="L29" s="399"/>
      <c r="M29" s="399"/>
      <c r="N29" s="399"/>
      <c r="O29" s="400"/>
      <c r="P29" s="401"/>
      <c r="Q29" s="402"/>
      <c r="R29" s="402"/>
      <c r="S29" s="402"/>
      <c r="T29" s="402"/>
      <c r="U29" s="403"/>
      <c r="V29" s="401"/>
      <c r="W29" s="402"/>
      <c r="X29" s="402"/>
      <c r="Y29" s="402"/>
      <c r="Z29" s="402"/>
      <c r="AA29" s="403"/>
      <c r="AB29" s="419"/>
      <c r="AC29" s="420"/>
      <c r="AD29" s="420"/>
      <c r="AE29" s="420"/>
      <c r="AF29" s="420"/>
      <c r="AG29" s="421"/>
      <c r="AH29" s="410"/>
      <c r="AI29" s="411"/>
      <c r="AJ29" s="411"/>
      <c r="AK29" s="411"/>
      <c r="AL29" s="411"/>
      <c r="AM29" s="412"/>
      <c r="AN29" s="66"/>
      <c r="AO29" s="462"/>
      <c r="AP29" s="463"/>
      <c r="AQ29" s="463"/>
      <c r="AR29" s="463"/>
      <c r="AS29" s="463"/>
      <c r="AT29" s="464"/>
      <c r="AU29" s="66"/>
      <c r="AV29" s="66"/>
      <c r="AW29" s="66"/>
      <c r="AX29" s="66"/>
      <c r="AY29" s="66"/>
      <c r="AZ29" s="66"/>
      <c r="BA29" s="66"/>
      <c r="BB29" s="66"/>
      <c r="BC29" s="66"/>
      <c r="BD29" s="66"/>
      <c r="BE29" s="66"/>
      <c r="BF29" s="66"/>
      <c r="BG29" s="66"/>
      <c r="BH29" s="66"/>
      <c r="BI29" s="66"/>
      <c r="BJ29" s="66"/>
      <c r="BK29" s="66"/>
      <c r="BL29" s="66"/>
      <c r="BM29" s="66"/>
      <c r="BN29" s="66"/>
      <c r="BO29" s="66"/>
      <c r="BP29" s="66"/>
      <c r="BQ29" s="66"/>
      <c r="BR29" s="66"/>
      <c r="BS29" s="66"/>
      <c r="BT29" s="66"/>
      <c r="BU29" s="66"/>
      <c r="BV29" s="66"/>
      <c r="BW29" s="66"/>
      <c r="BX29" s="66"/>
      <c r="BY29" s="66"/>
      <c r="BZ29" s="66"/>
      <c r="CA29" s="66"/>
      <c r="CB29" s="66"/>
    </row>
    <row r="30" spans="1:80" x14ac:dyDescent="0.3">
      <c r="A30" s="66"/>
      <c r="B30" s="436"/>
      <c r="C30" s="436"/>
      <c r="D30" s="437"/>
      <c r="E30" s="426" t="s">
        <v>302</v>
      </c>
      <c r="F30" s="427"/>
      <c r="G30" s="427"/>
      <c r="H30" s="427"/>
      <c r="I30" s="427"/>
      <c r="J30" s="395" t="str">
        <f>IF(AND('Riesgos de Gestión'!$O$13="Baja",'Riesgos de Gestión'!$S$13="Leve"),CONCATENATE("R",'Riesgos de Gestión'!$A$13),"")</f>
        <v/>
      </c>
      <c r="K30" s="396"/>
      <c r="L30" s="396" t="str">
        <f>IF(AND('Riesgos de Gestión'!$O$19="Baja",'Riesgos de Gestión'!$S$19="Leve"),CONCATENATE("R",'Riesgos de Gestión'!$A$19),"")</f>
        <v/>
      </c>
      <c r="M30" s="396"/>
      <c r="N30" s="396" t="str">
        <f>IF(AND('Riesgos de Gestión'!$O$25="Baja",'Riesgos de Gestión'!$S$25="Leve"),CONCATENATE("R",'Riesgos de Gestión'!$A$25),"")</f>
        <v/>
      </c>
      <c r="O30" s="397"/>
      <c r="P30" s="405" t="str">
        <f>IF(AND('Riesgos de Gestión'!$O$13="Baja",'Riesgos de Gestión'!$S$13="Menor"),CONCATENATE("R",'Riesgos de Gestión'!$A$13),"")</f>
        <v/>
      </c>
      <c r="Q30" s="405"/>
      <c r="R30" s="405" t="str">
        <f>IF(AND('Riesgos de Gestión'!$O$19="Baja",'Riesgos de Gestión'!$S$19="Menor"),CONCATENATE("R",'Riesgos de Gestión'!$A$19),"")</f>
        <v/>
      </c>
      <c r="S30" s="405"/>
      <c r="T30" s="405" t="str">
        <f>IF(AND('Riesgos de Gestión'!$O$25="Baja",'Riesgos de Gestión'!$S$25="Menor"),CONCATENATE("R",'Riesgos de Gestión'!$A$25),"")</f>
        <v/>
      </c>
      <c r="U30" s="406"/>
      <c r="V30" s="404" t="str">
        <f>IF(AND('Riesgos de Gestión'!$O$13="Baja",'Riesgos de Gestión'!$S$13="Moderado"),CONCATENATE("R",'Riesgos de Gestión'!$A$13),"")</f>
        <v/>
      </c>
      <c r="W30" s="405"/>
      <c r="X30" s="405" t="str">
        <f>IF(AND('Riesgos de Gestión'!$O$19="Baja",'Riesgos de Gestión'!$S$19="Moderado"),CONCATENATE("R",'Riesgos de Gestión'!$A$19),"")</f>
        <v/>
      </c>
      <c r="Y30" s="405"/>
      <c r="Z30" s="405" t="str">
        <f>IF(AND('Riesgos de Gestión'!$O$25="Baja",'Riesgos de Gestión'!$S$25="Moderado"),CONCATENATE("R",'Riesgos de Gestión'!$A$25),"")</f>
        <v/>
      </c>
      <c r="AA30" s="406"/>
      <c r="AB30" s="422" t="str">
        <f>IF(AND('Riesgos de Gestión'!$O$13="Baja",'Riesgos de Gestión'!$S$13="Mayor"),CONCATENATE("R",'Riesgos de Gestión'!$A$13),"")</f>
        <v/>
      </c>
      <c r="AC30" s="423"/>
      <c r="AD30" s="423" t="str">
        <f>IF(AND('Riesgos de Gestión'!$O$19="Baja",'Riesgos de Gestión'!$S$19="Mayor"),CONCATENATE("R",'Riesgos de Gestión'!$A$19),"")</f>
        <v/>
      </c>
      <c r="AE30" s="423"/>
      <c r="AF30" s="423" t="str">
        <f>IF(AND('Riesgos de Gestión'!$O$25="Baja",'Riesgos de Gestión'!$S$25="Mayor"),CONCATENATE("R",'Riesgos de Gestión'!$A$25),"")</f>
        <v/>
      </c>
      <c r="AG30" s="424"/>
      <c r="AH30" s="413" t="str">
        <f>IF(AND('Riesgos de Gestión'!$O$13="Baja",'Riesgos de Gestión'!$S$13="Catastrófico"),CONCATENATE("R",'Riesgos de Gestión'!$A$13),"")</f>
        <v/>
      </c>
      <c r="AI30" s="414"/>
      <c r="AJ30" s="414" t="str">
        <f>IF(AND('Riesgos de Gestión'!$O$19="Baja",'Riesgos de Gestión'!$S$19="Catastrófico"),CONCATENATE("R",'Riesgos de Gestión'!$A$19),"")</f>
        <v/>
      </c>
      <c r="AK30" s="414"/>
      <c r="AL30" s="414" t="str">
        <f>IF(AND('Riesgos de Gestión'!$O$25="Baja",'Riesgos de Gestión'!$S$25="Catastrófico"),CONCATENATE("R",'Riesgos de Gestión'!$A$25),"")</f>
        <v/>
      </c>
      <c r="AM30" s="415"/>
      <c r="AN30" s="66"/>
      <c r="AO30" s="465" t="s">
        <v>303</v>
      </c>
      <c r="AP30" s="466"/>
      <c r="AQ30" s="466"/>
      <c r="AR30" s="466"/>
      <c r="AS30" s="466"/>
      <c r="AT30" s="467"/>
      <c r="AU30" s="66"/>
      <c r="AV30" s="66"/>
      <c r="AW30" s="66"/>
      <c r="AX30" s="66"/>
      <c r="AY30" s="66"/>
      <c r="AZ30" s="66"/>
      <c r="BA30" s="66"/>
      <c r="BB30" s="66"/>
      <c r="BC30" s="66"/>
      <c r="BD30" s="66"/>
      <c r="BE30" s="66"/>
      <c r="BF30" s="66"/>
      <c r="BG30" s="66"/>
      <c r="BH30" s="66"/>
      <c r="BI30" s="66"/>
      <c r="BJ30" s="66"/>
      <c r="BK30" s="66"/>
      <c r="BL30" s="66"/>
      <c r="BM30" s="66"/>
      <c r="BN30" s="66"/>
      <c r="BO30" s="66"/>
      <c r="BP30" s="66"/>
      <c r="BQ30" s="66"/>
      <c r="BR30" s="66"/>
      <c r="BS30" s="66"/>
      <c r="BT30" s="66"/>
      <c r="BU30" s="66"/>
      <c r="BV30" s="66"/>
      <c r="BW30" s="66"/>
      <c r="BX30" s="66"/>
      <c r="BY30" s="66"/>
      <c r="BZ30" s="66"/>
      <c r="CA30" s="66"/>
      <c r="CB30" s="66"/>
    </row>
    <row r="31" spans="1:80" x14ac:dyDescent="0.3">
      <c r="A31" s="66"/>
      <c r="B31" s="436"/>
      <c r="C31" s="436"/>
      <c r="D31" s="437"/>
      <c r="E31" s="429"/>
      <c r="F31" s="430"/>
      <c r="G31" s="430"/>
      <c r="H31" s="430"/>
      <c r="I31" s="430"/>
      <c r="J31" s="389"/>
      <c r="K31" s="390"/>
      <c r="L31" s="390"/>
      <c r="M31" s="390"/>
      <c r="N31" s="390"/>
      <c r="O31" s="391"/>
      <c r="P31" s="399"/>
      <c r="Q31" s="399"/>
      <c r="R31" s="399"/>
      <c r="S31" s="399"/>
      <c r="T31" s="399"/>
      <c r="U31" s="400"/>
      <c r="V31" s="398"/>
      <c r="W31" s="399"/>
      <c r="X31" s="399"/>
      <c r="Y31" s="399"/>
      <c r="Z31" s="399"/>
      <c r="AA31" s="400"/>
      <c r="AB31" s="416"/>
      <c r="AC31" s="417"/>
      <c r="AD31" s="417"/>
      <c r="AE31" s="417"/>
      <c r="AF31" s="417"/>
      <c r="AG31" s="418"/>
      <c r="AH31" s="407"/>
      <c r="AI31" s="408"/>
      <c r="AJ31" s="408"/>
      <c r="AK31" s="408"/>
      <c r="AL31" s="408"/>
      <c r="AM31" s="409"/>
      <c r="AN31" s="66"/>
      <c r="AO31" s="468"/>
      <c r="AP31" s="469"/>
      <c r="AQ31" s="469"/>
      <c r="AR31" s="469"/>
      <c r="AS31" s="469"/>
      <c r="AT31" s="470"/>
      <c r="AU31" s="66"/>
      <c r="AV31" s="66"/>
      <c r="AW31" s="66"/>
      <c r="AX31" s="66"/>
      <c r="AY31" s="66"/>
      <c r="AZ31" s="66"/>
      <c r="BA31" s="66"/>
      <c r="BB31" s="66"/>
      <c r="BC31" s="66"/>
      <c r="BD31" s="66"/>
      <c r="BE31" s="66"/>
      <c r="BF31" s="66"/>
      <c r="BG31" s="66"/>
      <c r="BH31" s="66"/>
      <c r="BI31" s="66"/>
      <c r="BJ31" s="66"/>
      <c r="BK31" s="66"/>
      <c r="BL31" s="66"/>
      <c r="BM31" s="66"/>
      <c r="BN31" s="66"/>
      <c r="BO31" s="66"/>
      <c r="BP31" s="66"/>
      <c r="BQ31" s="66"/>
      <c r="BR31" s="66"/>
      <c r="BS31" s="66"/>
      <c r="BT31" s="66"/>
      <c r="BU31" s="66"/>
      <c r="BV31" s="66"/>
      <c r="BW31" s="66"/>
      <c r="BX31" s="66"/>
      <c r="BY31" s="66"/>
      <c r="BZ31" s="66"/>
      <c r="CA31" s="66"/>
      <c r="CB31" s="66"/>
    </row>
    <row r="32" spans="1:80" x14ac:dyDescent="0.3">
      <c r="A32" s="66"/>
      <c r="B32" s="436"/>
      <c r="C32" s="436"/>
      <c r="D32" s="437"/>
      <c r="E32" s="429"/>
      <c r="F32" s="430"/>
      <c r="G32" s="430"/>
      <c r="H32" s="430"/>
      <c r="I32" s="430"/>
      <c r="J32" s="389" t="str">
        <f>IF(AND('Riesgos de Gestión'!$O$31="Baja",'Riesgos de Gestión'!$S$31="Leve"),CONCATENATE("R",'Riesgos de Gestión'!$A$31),"")</f>
        <v/>
      </c>
      <c r="K32" s="390"/>
      <c r="L32" s="390" t="str">
        <f>IF(AND('Riesgos de Gestión'!$O$37="Baja",'Riesgos de Gestión'!$S$37="Leve"),CONCATENATE("R",'Riesgos de Gestión'!$A$37),"")</f>
        <v/>
      </c>
      <c r="M32" s="390"/>
      <c r="N32" s="390" t="str">
        <f>IF(AND('Riesgos de Gestión'!$O$43="Baja",'Riesgos de Gestión'!$S$43="Leve"),CONCATENATE("R",'Riesgos de Gestión'!$A$43),"")</f>
        <v/>
      </c>
      <c r="O32" s="391"/>
      <c r="P32" s="399" t="str">
        <f>IF(AND('Riesgos de Gestión'!$O$31="Baja",'Riesgos de Gestión'!$S$31="Menor"),CONCATENATE("R",'Riesgos de Gestión'!$A$31),"")</f>
        <v/>
      </c>
      <c r="Q32" s="399"/>
      <c r="R32" s="399" t="str">
        <f>IF(AND('Riesgos de Gestión'!$O$37="Baja",'Riesgos de Gestión'!$S$37="Menor"),CONCATENATE("R",'Riesgos de Gestión'!$A$37),"")</f>
        <v/>
      </c>
      <c r="S32" s="399"/>
      <c r="T32" s="399" t="str">
        <f>IF(AND('Riesgos de Gestión'!$O$43="Baja",'Riesgos de Gestión'!$S$43="Menor"),CONCATENATE("R",'Riesgos de Gestión'!$A$43),"")</f>
        <v/>
      </c>
      <c r="U32" s="400"/>
      <c r="V32" s="398" t="str">
        <f>IF(AND('Riesgos de Gestión'!$O$31="Baja",'Riesgos de Gestión'!$S$31="Moderado"),CONCATENATE("R",'Riesgos de Gestión'!$A$31),"")</f>
        <v/>
      </c>
      <c r="W32" s="399"/>
      <c r="X32" s="399" t="str">
        <f>IF(AND('Riesgos de Gestión'!$O$37="Baja",'Riesgos de Gestión'!$S$37="Moderado"),CONCATENATE("R",'Riesgos de Gestión'!$A$37),"")</f>
        <v/>
      </c>
      <c r="Y32" s="399"/>
      <c r="Z32" s="399" t="str">
        <f>IF(AND('Riesgos de Gestión'!$O$43="Baja",'Riesgos de Gestión'!$S$43="Moderado"),CONCATENATE("R",'Riesgos de Gestión'!$A$43),"")</f>
        <v/>
      </c>
      <c r="AA32" s="400"/>
      <c r="AB32" s="416" t="str">
        <f>IF(AND('Riesgos de Gestión'!$O$31="Baja",'Riesgos de Gestión'!$S$31="Mayor"),CONCATENATE("R",'Riesgos de Gestión'!$A$31),"")</f>
        <v/>
      </c>
      <c r="AC32" s="417"/>
      <c r="AD32" s="417" t="str">
        <f>IF(AND('Riesgos de Gestión'!$O$37="Baja",'Riesgos de Gestión'!$S$37="Mayor"),CONCATENATE("R",'Riesgos de Gestión'!$A$37),"")</f>
        <v/>
      </c>
      <c r="AE32" s="417"/>
      <c r="AF32" s="417" t="str">
        <f>IF(AND('Riesgos de Gestión'!$O$43="Baja",'Riesgos de Gestión'!$S$43="Mayor"),CONCATENATE("R",'Riesgos de Gestión'!$A$43),"")</f>
        <v/>
      </c>
      <c r="AG32" s="418"/>
      <c r="AH32" s="407" t="str">
        <f>IF(AND('Riesgos de Gestión'!$O$31="Baja",'Riesgos de Gestión'!$S$31="Catastrófico"),CONCATENATE("R",'Riesgos de Gestión'!$A$31),"")</f>
        <v/>
      </c>
      <c r="AI32" s="408"/>
      <c r="AJ32" s="408" t="str">
        <f>IF(AND('Riesgos de Gestión'!$O$37="Baja",'Riesgos de Gestión'!$S$37="Catastrófico"),CONCATENATE("R",'Riesgos de Gestión'!$A$37),"")</f>
        <v/>
      </c>
      <c r="AK32" s="408"/>
      <c r="AL32" s="408" t="str">
        <f>IF(AND('Riesgos de Gestión'!$O$43="Baja",'Riesgos de Gestión'!$S$43="Catastrófico"),CONCATENATE("R",'Riesgos de Gestión'!$A$43),"")</f>
        <v/>
      </c>
      <c r="AM32" s="409"/>
      <c r="AN32" s="66"/>
      <c r="AO32" s="468"/>
      <c r="AP32" s="469"/>
      <c r="AQ32" s="469"/>
      <c r="AR32" s="469"/>
      <c r="AS32" s="469"/>
      <c r="AT32" s="470"/>
      <c r="AU32" s="66"/>
      <c r="AV32" s="66"/>
      <c r="AW32" s="66"/>
      <c r="AX32" s="66"/>
      <c r="AY32" s="66"/>
      <c r="AZ32" s="66"/>
      <c r="BA32" s="66"/>
      <c r="BB32" s="66"/>
      <c r="BC32" s="66"/>
      <c r="BD32" s="66"/>
      <c r="BE32" s="66"/>
      <c r="BF32" s="66"/>
      <c r="BG32" s="66"/>
      <c r="BH32" s="66"/>
      <c r="BI32" s="66"/>
      <c r="BJ32" s="66"/>
      <c r="BK32" s="66"/>
      <c r="BL32" s="66"/>
      <c r="BM32" s="66"/>
      <c r="BN32" s="66"/>
      <c r="BO32" s="66"/>
      <c r="BP32" s="66"/>
      <c r="BQ32" s="66"/>
      <c r="BR32" s="66"/>
      <c r="BS32" s="66"/>
      <c r="BT32" s="66"/>
      <c r="BU32" s="66"/>
      <c r="BV32" s="66"/>
      <c r="BW32" s="66"/>
      <c r="BX32" s="66"/>
      <c r="BY32" s="66"/>
      <c r="BZ32" s="66"/>
      <c r="CA32" s="66"/>
      <c r="CB32" s="66"/>
    </row>
    <row r="33" spans="1:80" x14ac:dyDescent="0.3">
      <c r="A33" s="66"/>
      <c r="B33" s="436"/>
      <c r="C33" s="436"/>
      <c r="D33" s="437"/>
      <c r="E33" s="429"/>
      <c r="F33" s="430"/>
      <c r="G33" s="430"/>
      <c r="H33" s="430"/>
      <c r="I33" s="430"/>
      <c r="J33" s="389"/>
      <c r="K33" s="390"/>
      <c r="L33" s="390"/>
      <c r="M33" s="390"/>
      <c r="N33" s="390"/>
      <c r="O33" s="391"/>
      <c r="P33" s="399"/>
      <c r="Q33" s="399"/>
      <c r="R33" s="399"/>
      <c r="S33" s="399"/>
      <c r="T33" s="399"/>
      <c r="U33" s="400"/>
      <c r="V33" s="398"/>
      <c r="W33" s="399"/>
      <c r="X33" s="399"/>
      <c r="Y33" s="399"/>
      <c r="Z33" s="399"/>
      <c r="AA33" s="400"/>
      <c r="AB33" s="416"/>
      <c r="AC33" s="417"/>
      <c r="AD33" s="417"/>
      <c r="AE33" s="417"/>
      <c r="AF33" s="417"/>
      <c r="AG33" s="418"/>
      <c r="AH33" s="407"/>
      <c r="AI33" s="408"/>
      <c r="AJ33" s="408"/>
      <c r="AK33" s="408"/>
      <c r="AL33" s="408"/>
      <c r="AM33" s="409"/>
      <c r="AN33" s="66"/>
      <c r="AO33" s="468"/>
      <c r="AP33" s="469"/>
      <c r="AQ33" s="469"/>
      <c r="AR33" s="469"/>
      <c r="AS33" s="469"/>
      <c r="AT33" s="470"/>
      <c r="AU33" s="66"/>
      <c r="AV33" s="66"/>
      <c r="AW33" s="66"/>
      <c r="AX33" s="66"/>
      <c r="AY33" s="66"/>
      <c r="AZ33" s="66"/>
      <c r="BA33" s="66"/>
      <c r="BB33" s="66"/>
      <c r="BC33" s="66"/>
      <c r="BD33" s="66"/>
      <c r="BE33" s="66"/>
      <c r="BF33" s="66"/>
      <c r="BG33" s="66"/>
      <c r="BH33" s="66"/>
      <c r="BI33" s="66"/>
      <c r="BJ33" s="66"/>
      <c r="BK33" s="66"/>
      <c r="BL33" s="66"/>
      <c r="BM33" s="66"/>
      <c r="BN33" s="66"/>
      <c r="BO33" s="66"/>
      <c r="BP33" s="66"/>
      <c r="BQ33" s="66"/>
      <c r="BR33" s="66"/>
      <c r="BS33" s="66"/>
      <c r="BT33" s="66"/>
      <c r="BU33" s="66"/>
      <c r="BV33" s="66"/>
      <c r="BW33" s="66"/>
      <c r="BX33" s="66"/>
      <c r="BY33" s="66"/>
      <c r="BZ33" s="66"/>
      <c r="CA33" s="66"/>
      <c r="CB33" s="66"/>
    </row>
    <row r="34" spans="1:80" x14ac:dyDescent="0.3">
      <c r="A34" s="66"/>
      <c r="B34" s="436"/>
      <c r="C34" s="436"/>
      <c r="D34" s="437"/>
      <c r="E34" s="429"/>
      <c r="F34" s="430"/>
      <c r="G34" s="430"/>
      <c r="H34" s="430"/>
      <c r="I34" s="430"/>
      <c r="J34" s="389" t="str">
        <f>IF(AND('Riesgos de Gestión'!$O$49="Baja",'Riesgos de Gestión'!$S$49="Leve"),CONCATENATE("R",'Riesgos de Gestión'!$A$49),"")</f>
        <v/>
      </c>
      <c r="K34" s="390"/>
      <c r="L34" s="390" t="str">
        <f>IF(AND('Riesgos de Gestión'!$O$55="Baja",'Riesgos de Gestión'!$S$55="Leve"),CONCATENATE("R",'Riesgos de Gestión'!$A$55),"")</f>
        <v/>
      </c>
      <c r="M34" s="390"/>
      <c r="N34" s="390" t="str">
        <f>IF(AND('Riesgos de Gestión'!$O$61="Baja",'Riesgos de Gestión'!$S$61="Leve"),CONCATENATE("R",'Riesgos de Gestión'!$A$61),"")</f>
        <v/>
      </c>
      <c r="O34" s="391"/>
      <c r="P34" s="399" t="str">
        <f>IF(AND('Riesgos de Gestión'!$O$49="Baja",'Riesgos de Gestión'!$S$49="Menor"),CONCATENATE("R",'Riesgos de Gestión'!$A$49),"")</f>
        <v/>
      </c>
      <c r="Q34" s="399"/>
      <c r="R34" s="399" t="str">
        <f>IF(AND('Riesgos de Gestión'!$O$55="Baja",'Riesgos de Gestión'!$S$55="Menor"),CONCATENATE("R",'Riesgos de Gestión'!$A$55),"")</f>
        <v/>
      </c>
      <c r="S34" s="399"/>
      <c r="T34" s="399" t="str">
        <f>IF(AND('Riesgos de Gestión'!$O$61="Baja",'Riesgos de Gestión'!$S$61="Menor"),CONCATENATE("R",'Riesgos de Gestión'!$A$61),"")</f>
        <v/>
      </c>
      <c r="U34" s="400"/>
      <c r="V34" s="398" t="str">
        <f>IF(AND('Riesgos de Gestión'!$O$49="Baja",'Riesgos de Gestión'!$S$49="Moderado"),CONCATENATE("R",'Riesgos de Gestión'!$A$49),"")</f>
        <v/>
      </c>
      <c r="W34" s="399"/>
      <c r="X34" s="399" t="str">
        <f>IF(AND('Riesgos de Gestión'!$O$55="Baja",'Riesgos de Gestión'!$S$55="Moderado"),CONCATENATE("R",'Riesgos de Gestión'!$A$55),"")</f>
        <v/>
      </c>
      <c r="Y34" s="399"/>
      <c r="Z34" s="399" t="str">
        <f>IF(AND('Riesgos de Gestión'!$O$61="Baja",'Riesgos de Gestión'!$S$61="Moderado"),CONCATENATE("R",'Riesgos de Gestión'!$A$61),"")</f>
        <v/>
      </c>
      <c r="AA34" s="400"/>
      <c r="AB34" s="416" t="str">
        <f>IF(AND('Riesgos de Gestión'!$O$49="Baja",'Riesgos de Gestión'!$S$49="Mayor"),CONCATENATE("R",'Riesgos de Gestión'!$A$49),"")</f>
        <v/>
      </c>
      <c r="AC34" s="417"/>
      <c r="AD34" s="417" t="str">
        <f>IF(AND('Riesgos de Gestión'!$O$55="Baja",'Riesgos de Gestión'!$S$55="Mayor"),CONCATENATE("R",'Riesgos de Gestión'!$A$55),"")</f>
        <v/>
      </c>
      <c r="AE34" s="417"/>
      <c r="AF34" s="417" t="str">
        <f>IF(AND('Riesgos de Gestión'!$O$61="Baja",'Riesgos de Gestión'!$S$61="Mayor"),CONCATENATE("R",'Riesgos de Gestión'!$A$61),"")</f>
        <v/>
      </c>
      <c r="AG34" s="418"/>
      <c r="AH34" s="407" t="str">
        <f>IF(AND('Riesgos de Gestión'!$O$49="Baja",'Riesgos de Gestión'!$S$49="Catastrófico"),CONCATENATE("R",'Riesgos de Gestión'!$A$49),"")</f>
        <v/>
      </c>
      <c r="AI34" s="408"/>
      <c r="AJ34" s="408" t="str">
        <f>IF(AND('Riesgos de Gestión'!$O$55="Baja",'Riesgos de Gestión'!$S$55="Catastrófico"),CONCATENATE("R",'Riesgos de Gestión'!$A$55),"")</f>
        <v/>
      </c>
      <c r="AK34" s="408"/>
      <c r="AL34" s="408" t="str">
        <f>IF(AND('Riesgos de Gestión'!$O$61="Baja",'Riesgos de Gestión'!$S$61="Catastrófico"),CONCATENATE("R",'Riesgos de Gestión'!$A$61),"")</f>
        <v/>
      </c>
      <c r="AM34" s="409"/>
      <c r="AN34" s="66"/>
      <c r="AO34" s="468"/>
      <c r="AP34" s="469"/>
      <c r="AQ34" s="469"/>
      <c r="AR34" s="469"/>
      <c r="AS34" s="469"/>
      <c r="AT34" s="470"/>
      <c r="AU34" s="66"/>
      <c r="AV34" s="66"/>
      <c r="AW34" s="66"/>
      <c r="AX34" s="66"/>
      <c r="AY34" s="66"/>
      <c r="AZ34" s="66"/>
      <c r="BA34" s="66"/>
      <c r="BB34" s="66"/>
      <c r="BC34" s="66"/>
      <c r="BD34" s="66"/>
      <c r="BE34" s="66"/>
      <c r="BF34" s="66"/>
      <c r="BG34" s="66"/>
      <c r="BH34" s="66"/>
      <c r="BI34" s="66"/>
      <c r="BJ34" s="66"/>
      <c r="BK34" s="66"/>
      <c r="BL34" s="66"/>
      <c r="BM34" s="66"/>
      <c r="BN34" s="66"/>
      <c r="BO34" s="66"/>
      <c r="BP34" s="66"/>
      <c r="BQ34" s="66"/>
      <c r="BR34" s="66"/>
      <c r="BS34" s="66"/>
      <c r="BT34" s="66"/>
      <c r="BU34" s="66"/>
      <c r="BV34" s="66"/>
      <c r="BW34" s="66"/>
      <c r="BX34" s="66"/>
      <c r="BY34" s="66"/>
      <c r="BZ34" s="66"/>
      <c r="CA34" s="66"/>
      <c r="CB34" s="66"/>
    </row>
    <row r="35" spans="1:80" x14ac:dyDescent="0.3">
      <c r="A35" s="66"/>
      <c r="B35" s="436"/>
      <c r="C35" s="436"/>
      <c r="D35" s="437"/>
      <c r="E35" s="429"/>
      <c r="F35" s="430"/>
      <c r="G35" s="430"/>
      <c r="H35" s="430"/>
      <c r="I35" s="430"/>
      <c r="J35" s="389"/>
      <c r="K35" s="390"/>
      <c r="L35" s="390"/>
      <c r="M35" s="390"/>
      <c r="N35" s="390"/>
      <c r="O35" s="391"/>
      <c r="P35" s="399"/>
      <c r="Q35" s="399"/>
      <c r="R35" s="399"/>
      <c r="S35" s="399"/>
      <c r="T35" s="399"/>
      <c r="U35" s="400"/>
      <c r="V35" s="398"/>
      <c r="W35" s="399"/>
      <c r="X35" s="399"/>
      <c r="Y35" s="399"/>
      <c r="Z35" s="399"/>
      <c r="AA35" s="400"/>
      <c r="AB35" s="416"/>
      <c r="AC35" s="417"/>
      <c r="AD35" s="417"/>
      <c r="AE35" s="417"/>
      <c r="AF35" s="417"/>
      <c r="AG35" s="418"/>
      <c r="AH35" s="407"/>
      <c r="AI35" s="408"/>
      <c r="AJ35" s="408"/>
      <c r="AK35" s="408"/>
      <c r="AL35" s="408"/>
      <c r="AM35" s="409"/>
      <c r="AN35" s="66"/>
      <c r="AO35" s="468"/>
      <c r="AP35" s="469"/>
      <c r="AQ35" s="469"/>
      <c r="AR35" s="469"/>
      <c r="AS35" s="469"/>
      <c r="AT35" s="470"/>
      <c r="AU35" s="66"/>
      <c r="AV35" s="66"/>
      <c r="AW35" s="66"/>
      <c r="AX35" s="66"/>
      <c r="AY35" s="66"/>
      <c r="AZ35" s="66"/>
      <c r="BA35" s="66"/>
      <c r="BB35" s="66"/>
      <c r="BC35" s="66"/>
      <c r="BD35" s="66"/>
      <c r="BE35" s="66"/>
      <c r="BF35" s="66"/>
      <c r="BG35" s="66"/>
      <c r="BH35" s="66"/>
      <c r="BI35" s="66"/>
      <c r="BJ35" s="66"/>
      <c r="BK35" s="66"/>
      <c r="BL35" s="66"/>
      <c r="BM35" s="66"/>
      <c r="BN35" s="66"/>
      <c r="BO35" s="66"/>
      <c r="BP35" s="66"/>
      <c r="BQ35" s="66"/>
      <c r="BR35" s="66"/>
      <c r="BS35" s="66"/>
      <c r="BT35" s="66"/>
      <c r="BU35" s="66"/>
      <c r="BV35" s="66"/>
      <c r="BW35" s="66"/>
      <c r="BX35" s="66"/>
      <c r="BY35" s="66"/>
      <c r="BZ35" s="66"/>
      <c r="CA35" s="66"/>
      <c r="CB35" s="66"/>
    </row>
    <row r="36" spans="1:80" x14ac:dyDescent="0.3">
      <c r="A36" s="66"/>
      <c r="B36" s="436"/>
      <c r="C36" s="436"/>
      <c r="D36" s="437"/>
      <c r="E36" s="429"/>
      <c r="F36" s="430"/>
      <c r="G36" s="430"/>
      <c r="H36" s="430"/>
      <c r="I36" s="430"/>
      <c r="J36" s="389" t="str">
        <f>IF(AND('Riesgos de Gestión'!$O$67="Baja",'Riesgos de Gestión'!$S$67="Leve"),CONCATENATE("R",'Riesgos de Gestión'!$A$67),"")</f>
        <v/>
      </c>
      <c r="K36" s="390"/>
      <c r="L36" s="390" t="str">
        <f>IF(AND('Riesgos de Gestión'!$P$73="Baja",'Riesgos de Gestión'!$T$73="Leve"),CONCATENATE("R",'Riesgos de Gestión'!$A$73),"")</f>
        <v/>
      </c>
      <c r="M36" s="390"/>
      <c r="N36" s="390" t="str">
        <f>IF(AND('Riesgos de Gestión'!$P$79="Baja",'Riesgos de Gestión'!$T$79="Leve"),CONCATENATE("R",'Riesgos de Gestión'!$A$79),"")</f>
        <v/>
      </c>
      <c r="O36" s="391"/>
      <c r="P36" s="399" t="str">
        <f>IF(AND('Riesgos de Gestión'!$O$67="Baja",'Riesgos de Gestión'!$S$67="Menor"),CONCATENATE("R",'Riesgos de Gestión'!$A$67),"")</f>
        <v/>
      </c>
      <c r="Q36" s="399"/>
      <c r="R36" s="399" t="str">
        <f>IF(AND('Riesgos de Gestión'!$P$73="Baja",'Riesgos de Gestión'!$T$73="Menor"),CONCATENATE("R",'Riesgos de Gestión'!$A$73),"")</f>
        <v/>
      </c>
      <c r="S36" s="399"/>
      <c r="T36" s="399" t="str">
        <f>IF(AND('Riesgos de Gestión'!$P$79="Baja",'Riesgos de Gestión'!$T$79="Menor"),CONCATENATE("R",'Riesgos de Gestión'!$A$79),"")</f>
        <v/>
      </c>
      <c r="U36" s="400"/>
      <c r="V36" s="398" t="str">
        <f>IF(AND('Riesgos de Gestión'!$O$67="Baja",'Riesgos de Gestión'!$S$67="Moderado"),CONCATENATE("R",'Riesgos de Gestión'!$A$67),"")</f>
        <v/>
      </c>
      <c r="W36" s="399"/>
      <c r="X36" s="399" t="str">
        <f>IF(AND('Riesgos de Gestión'!$P$73="Baja",'Riesgos de Gestión'!$T$73="Moderado"),CONCATENATE("R",'Riesgos de Gestión'!$A$73),"")</f>
        <v/>
      </c>
      <c r="Y36" s="399"/>
      <c r="Z36" s="399" t="str">
        <f>IF(AND('Riesgos de Gestión'!$P$79="Baja",'Riesgos de Gestión'!$T$79="Moderado"),CONCATENATE("R",'Riesgos de Gestión'!$A$79),"")</f>
        <v/>
      </c>
      <c r="AA36" s="400"/>
      <c r="AB36" s="416" t="str">
        <f>IF(AND('Riesgos de Gestión'!$O$67="Baja",'Riesgos de Gestión'!$S$67="Mayor"),CONCATENATE("R",'Riesgos de Gestión'!$A$67),"")</f>
        <v/>
      </c>
      <c r="AC36" s="417"/>
      <c r="AD36" s="417" t="str">
        <f>IF(AND('Riesgos de Gestión'!$P$73="Baja",'Riesgos de Gestión'!$T$73="Mayor"),CONCATENATE("R",'Riesgos de Gestión'!$A$73),"")</f>
        <v/>
      </c>
      <c r="AE36" s="417"/>
      <c r="AF36" s="417" t="str">
        <f>IF(AND('Riesgos de Gestión'!$P$79="Baja",'Riesgos de Gestión'!$T$79="Mayor"),CONCATENATE("R",'Riesgos de Gestión'!$A$79),"")</f>
        <v/>
      </c>
      <c r="AG36" s="418"/>
      <c r="AH36" s="407" t="str">
        <f>IF(AND('Riesgos de Gestión'!$O$67="Baja",'Riesgos de Gestión'!$S$67="Catastrófico"),CONCATENATE("R",'Riesgos de Gestión'!$A$67),"")</f>
        <v/>
      </c>
      <c r="AI36" s="408"/>
      <c r="AJ36" s="408" t="str">
        <f>IF(AND('Riesgos de Gestión'!$P$73="Baja",'Riesgos de Gestión'!$T$73="Catastrófico"),CONCATENATE("R",'Riesgos de Gestión'!$A$73),"")</f>
        <v/>
      </c>
      <c r="AK36" s="408"/>
      <c r="AL36" s="408" t="str">
        <f>IF(AND('Riesgos de Gestión'!$P$79="Baja",'Riesgos de Gestión'!$T$79="Catastrófico"),CONCATENATE("R",'Riesgos de Gestión'!$A$79),"")</f>
        <v/>
      </c>
      <c r="AM36" s="409"/>
      <c r="AN36" s="66"/>
      <c r="AO36" s="468"/>
      <c r="AP36" s="469"/>
      <c r="AQ36" s="469"/>
      <c r="AR36" s="469"/>
      <c r="AS36" s="469"/>
      <c r="AT36" s="470"/>
      <c r="AU36" s="66"/>
      <c r="AV36" s="66"/>
      <c r="AW36" s="66"/>
      <c r="AX36" s="66"/>
      <c r="AY36" s="66"/>
      <c r="AZ36" s="66"/>
      <c r="BA36" s="66"/>
      <c r="BB36" s="66"/>
      <c r="BC36" s="66"/>
      <c r="BD36" s="66"/>
      <c r="BE36" s="66"/>
      <c r="BF36" s="66"/>
      <c r="BG36" s="66"/>
      <c r="BH36" s="66"/>
      <c r="BI36" s="66"/>
      <c r="BJ36" s="66"/>
      <c r="BK36" s="66"/>
      <c r="BL36" s="66"/>
      <c r="BM36" s="66"/>
      <c r="BN36" s="66"/>
      <c r="BO36" s="66"/>
      <c r="BP36" s="66"/>
      <c r="BQ36" s="66"/>
      <c r="BR36" s="66"/>
      <c r="BS36" s="66"/>
      <c r="BT36" s="66"/>
      <c r="BU36" s="66"/>
      <c r="BV36" s="66"/>
      <c r="BW36" s="66"/>
      <c r="BX36" s="66"/>
      <c r="BY36" s="66"/>
      <c r="BZ36" s="66"/>
      <c r="CA36" s="66"/>
      <c r="CB36" s="66"/>
    </row>
    <row r="37" spans="1:80" ht="15" thickBot="1" x14ac:dyDescent="0.35">
      <c r="A37" s="66"/>
      <c r="B37" s="436"/>
      <c r="C37" s="436"/>
      <c r="D37" s="437"/>
      <c r="E37" s="432"/>
      <c r="F37" s="433"/>
      <c r="G37" s="433"/>
      <c r="H37" s="433"/>
      <c r="I37" s="433"/>
      <c r="J37" s="392"/>
      <c r="K37" s="393"/>
      <c r="L37" s="393"/>
      <c r="M37" s="393"/>
      <c r="N37" s="393"/>
      <c r="O37" s="394"/>
      <c r="P37" s="402"/>
      <c r="Q37" s="402"/>
      <c r="R37" s="402"/>
      <c r="S37" s="402"/>
      <c r="T37" s="402"/>
      <c r="U37" s="403"/>
      <c r="V37" s="401"/>
      <c r="W37" s="402"/>
      <c r="X37" s="402"/>
      <c r="Y37" s="402"/>
      <c r="Z37" s="402"/>
      <c r="AA37" s="403"/>
      <c r="AB37" s="419"/>
      <c r="AC37" s="420"/>
      <c r="AD37" s="420"/>
      <c r="AE37" s="420"/>
      <c r="AF37" s="420"/>
      <c r="AG37" s="421"/>
      <c r="AH37" s="410"/>
      <c r="AI37" s="411"/>
      <c r="AJ37" s="411"/>
      <c r="AK37" s="411"/>
      <c r="AL37" s="411"/>
      <c r="AM37" s="412"/>
      <c r="AN37" s="66"/>
      <c r="AO37" s="471"/>
      <c r="AP37" s="472"/>
      <c r="AQ37" s="472"/>
      <c r="AR37" s="472"/>
      <c r="AS37" s="472"/>
      <c r="AT37" s="473"/>
      <c r="AU37" s="66"/>
      <c r="AV37" s="66"/>
      <c r="AW37" s="66"/>
      <c r="AX37" s="66"/>
      <c r="AY37" s="66"/>
      <c r="AZ37" s="66"/>
      <c r="BA37" s="66"/>
      <c r="BB37" s="66"/>
      <c r="BC37" s="66"/>
      <c r="BD37" s="66"/>
      <c r="BE37" s="66"/>
      <c r="BF37" s="66"/>
      <c r="BG37" s="66"/>
      <c r="BH37" s="66"/>
      <c r="BI37" s="66"/>
      <c r="BJ37" s="66"/>
      <c r="BK37" s="66"/>
      <c r="BL37" s="66"/>
      <c r="BM37" s="66"/>
      <c r="BN37" s="66"/>
      <c r="BO37" s="66"/>
      <c r="BP37" s="66"/>
      <c r="BQ37" s="66"/>
      <c r="BR37" s="66"/>
      <c r="BS37" s="66"/>
      <c r="BT37" s="66"/>
      <c r="BU37" s="66"/>
      <c r="BV37" s="66"/>
      <c r="BW37" s="66"/>
      <c r="BX37" s="66"/>
      <c r="BY37" s="66"/>
      <c r="BZ37" s="66"/>
      <c r="CA37" s="66"/>
      <c r="CB37" s="66"/>
    </row>
    <row r="38" spans="1:80" x14ac:dyDescent="0.3">
      <c r="A38" s="66"/>
      <c r="B38" s="436"/>
      <c r="C38" s="436"/>
      <c r="D38" s="437"/>
      <c r="E38" s="426" t="s">
        <v>304</v>
      </c>
      <c r="F38" s="427"/>
      <c r="G38" s="427"/>
      <c r="H38" s="427"/>
      <c r="I38" s="428"/>
      <c r="J38" s="395" t="str">
        <f>IF(AND('Riesgos de Gestión'!$O$13="Muy Baja",'Riesgos de Gestión'!$S$13="Leve"),CONCATENATE("R",'Riesgos de Gestión'!$A$13),"")</f>
        <v/>
      </c>
      <c r="K38" s="396"/>
      <c r="L38" s="396" t="str">
        <f>IF(AND('Riesgos de Gestión'!$O$19="Muy Baja",'Riesgos de Gestión'!$S$19="Leve"),CONCATENATE("R",'Riesgos de Gestión'!$A$19),"")</f>
        <v/>
      </c>
      <c r="M38" s="396"/>
      <c r="N38" s="396" t="str">
        <f>IF(AND('Riesgos de Gestión'!$O$25="Muy Baja",'Riesgos de Gestión'!$S$25="Leve"),CONCATENATE("R",'Riesgos de Gestión'!$A$25),"")</f>
        <v/>
      </c>
      <c r="O38" s="397"/>
      <c r="P38" s="395" t="str">
        <f>IF(AND('Riesgos de Gestión'!$O$13="Muy Baja",'Riesgos de Gestión'!$S$13="Menor"),CONCATENATE("R",'Riesgos de Gestión'!$A$13),"")</f>
        <v/>
      </c>
      <c r="Q38" s="396"/>
      <c r="R38" s="396" t="str">
        <f>IF(AND('Riesgos de Gestión'!$O$19="Muy Baja",'Riesgos de Gestión'!$S$19="Menor"),CONCATENATE("R",'Riesgos de Gestión'!$A$19),"")</f>
        <v/>
      </c>
      <c r="S38" s="396"/>
      <c r="T38" s="396" t="str">
        <f>IF(AND('Riesgos de Gestión'!$O$25="Muy Baja",'Riesgos de Gestión'!$S$25="Menor"),CONCATENATE("R",'Riesgos de Gestión'!$A$25),"")</f>
        <v/>
      </c>
      <c r="U38" s="397"/>
      <c r="V38" s="404" t="str">
        <f>IF(AND('Riesgos de Gestión'!$O$13="Muy Baja",'Riesgos de Gestión'!$S$13="Moderado"),CONCATENATE("R",'Riesgos de Gestión'!$A$13),"")</f>
        <v/>
      </c>
      <c r="W38" s="405"/>
      <c r="X38" s="405" t="str">
        <f>IF(AND('Riesgos de Gestión'!$O$19="Muy Baja",'Riesgos de Gestión'!$S$19="Moderado"),CONCATENATE("R",'Riesgos de Gestión'!$A$19),"")</f>
        <v/>
      </c>
      <c r="Y38" s="405"/>
      <c r="Z38" s="405" t="str">
        <f>IF(AND('Riesgos de Gestión'!$O$25="Muy Baja",'Riesgos de Gestión'!$S$25="Moderado"),CONCATENATE("R",'Riesgos de Gestión'!$A$25),"")</f>
        <v/>
      </c>
      <c r="AA38" s="406"/>
      <c r="AB38" s="422" t="str">
        <f>IF(AND('Riesgos de Gestión'!$O$13="Muy Baja",'Riesgos de Gestión'!$S$13="Mayor"),CONCATENATE("R",'Riesgos de Gestión'!$A$13),"")</f>
        <v/>
      </c>
      <c r="AC38" s="423"/>
      <c r="AD38" s="423" t="str">
        <f>IF(AND('Riesgos de Gestión'!$O$19="Muy Baja",'Riesgos de Gestión'!$S$19="Mayor"),CONCATENATE("R",'Riesgos de Gestión'!$A$19),"")</f>
        <v/>
      </c>
      <c r="AE38" s="423"/>
      <c r="AF38" s="423" t="str">
        <f>IF(AND('Riesgos de Gestión'!$O$25="Muy Baja",'Riesgos de Gestión'!$S$25="Mayor"),CONCATENATE("R",'Riesgos de Gestión'!$A$25),"")</f>
        <v/>
      </c>
      <c r="AG38" s="424"/>
      <c r="AH38" s="413" t="str">
        <f>IF(AND('Riesgos de Gestión'!$O$13="Muy Baja",'Riesgos de Gestión'!$S$13="Catastrófico"),CONCATENATE("R",'Riesgos de Gestión'!$A$13),"")</f>
        <v/>
      </c>
      <c r="AI38" s="414"/>
      <c r="AJ38" s="414" t="str">
        <f>IF(AND('Riesgos de Gestión'!$O$19="Muy Baja",'Riesgos de Gestión'!$S$19="Catastrófico"),CONCATENATE("R",'Riesgos de Gestión'!$A$19),"")</f>
        <v/>
      </c>
      <c r="AK38" s="414"/>
      <c r="AL38" s="414" t="str">
        <f>IF(AND('Riesgos de Gestión'!$O$25="Muy Baja",'Riesgos de Gestión'!$S$25="Catastrófico"),CONCATENATE("R",'Riesgos de Gestión'!$A$25),"")</f>
        <v/>
      </c>
      <c r="AM38" s="415"/>
      <c r="AN38" s="66"/>
      <c r="AO38" s="66"/>
      <c r="AP38" s="66"/>
      <c r="AQ38" s="66"/>
      <c r="AR38" s="66"/>
      <c r="AS38" s="66"/>
      <c r="AT38" s="66"/>
      <c r="AU38" s="66"/>
      <c r="AV38" s="66"/>
      <c r="AW38" s="66"/>
      <c r="AX38" s="66"/>
      <c r="AY38" s="66"/>
      <c r="AZ38" s="66"/>
      <c r="BA38" s="66"/>
      <c r="BB38" s="66"/>
      <c r="BC38" s="66"/>
      <c r="BD38" s="66"/>
      <c r="BE38" s="66"/>
      <c r="BF38" s="66"/>
      <c r="BG38" s="66"/>
      <c r="BH38" s="66"/>
      <c r="BI38" s="66"/>
      <c r="BJ38" s="66"/>
      <c r="BK38" s="66"/>
      <c r="BL38" s="66"/>
      <c r="BM38" s="66"/>
      <c r="BN38" s="66"/>
      <c r="BO38" s="66"/>
      <c r="BP38" s="66"/>
      <c r="BQ38" s="66"/>
      <c r="BR38" s="66"/>
      <c r="BS38" s="66"/>
      <c r="BT38" s="66"/>
      <c r="BU38" s="66"/>
      <c r="BV38" s="66"/>
      <c r="BW38" s="66"/>
      <c r="BX38" s="66"/>
      <c r="BY38" s="66"/>
      <c r="BZ38" s="66"/>
      <c r="CA38" s="66"/>
      <c r="CB38" s="66"/>
    </row>
    <row r="39" spans="1:80" x14ac:dyDescent="0.3">
      <c r="A39" s="66"/>
      <c r="B39" s="436"/>
      <c r="C39" s="436"/>
      <c r="D39" s="437"/>
      <c r="E39" s="429"/>
      <c r="F39" s="430"/>
      <c r="G39" s="430"/>
      <c r="H39" s="430"/>
      <c r="I39" s="431"/>
      <c r="J39" s="389"/>
      <c r="K39" s="390"/>
      <c r="L39" s="390"/>
      <c r="M39" s="390"/>
      <c r="N39" s="390"/>
      <c r="O39" s="391"/>
      <c r="P39" s="389"/>
      <c r="Q39" s="390"/>
      <c r="R39" s="390"/>
      <c r="S39" s="390"/>
      <c r="T39" s="390"/>
      <c r="U39" s="391"/>
      <c r="V39" s="398"/>
      <c r="W39" s="399"/>
      <c r="X39" s="399"/>
      <c r="Y39" s="399"/>
      <c r="Z39" s="399"/>
      <c r="AA39" s="400"/>
      <c r="AB39" s="416"/>
      <c r="AC39" s="417"/>
      <c r="AD39" s="417"/>
      <c r="AE39" s="417"/>
      <c r="AF39" s="417"/>
      <c r="AG39" s="418"/>
      <c r="AH39" s="407"/>
      <c r="AI39" s="408"/>
      <c r="AJ39" s="408"/>
      <c r="AK39" s="408"/>
      <c r="AL39" s="408"/>
      <c r="AM39" s="409"/>
      <c r="AN39" s="66"/>
      <c r="AO39" s="66"/>
      <c r="AP39" s="66"/>
      <c r="AQ39" s="66"/>
      <c r="AR39" s="66"/>
      <c r="AS39" s="66"/>
      <c r="AT39" s="66"/>
      <c r="AU39" s="66"/>
      <c r="AV39" s="66"/>
      <c r="AW39" s="66"/>
      <c r="AX39" s="66"/>
      <c r="AY39" s="66"/>
      <c r="AZ39" s="66"/>
      <c r="BA39" s="66"/>
      <c r="BB39" s="66"/>
      <c r="BC39" s="66"/>
      <c r="BD39" s="66"/>
      <c r="BE39" s="66"/>
      <c r="BF39" s="66"/>
      <c r="BG39" s="66"/>
      <c r="BH39" s="66"/>
      <c r="BI39" s="66"/>
      <c r="BJ39" s="66"/>
      <c r="BK39" s="66"/>
      <c r="BL39" s="66"/>
      <c r="BM39" s="66"/>
      <c r="BN39" s="66"/>
      <c r="BO39" s="66"/>
      <c r="BP39" s="66"/>
      <c r="BQ39" s="66"/>
      <c r="BR39" s="66"/>
      <c r="BS39" s="66"/>
      <c r="BT39" s="66"/>
      <c r="BU39" s="66"/>
      <c r="BV39" s="66"/>
      <c r="BW39" s="66"/>
      <c r="BX39" s="66"/>
      <c r="BY39" s="66"/>
      <c r="BZ39" s="66"/>
      <c r="CA39" s="66"/>
      <c r="CB39" s="66"/>
    </row>
    <row r="40" spans="1:80" x14ac:dyDescent="0.3">
      <c r="A40" s="66"/>
      <c r="B40" s="436"/>
      <c r="C40" s="436"/>
      <c r="D40" s="437"/>
      <c r="E40" s="429"/>
      <c r="F40" s="430"/>
      <c r="G40" s="430"/>
      <c r="H40" s="430"/>
      <c r="I40" s="431"/>
      <c r="J40" s="389" t="str">
        <f>IF(AND('Riesgos de Gestión'!$O$31="Muy Baja",'Riesgos de Gestión'!$S$31="Leve"),CONCATENATE("R",'Riesgos de Gestión'!$A$31),"")</f>
        <v/>
      </c>
      <c r="K40" s="390"/>
      <c r="L40" s="390" t="str">
        <f>IF(AND('Riesgos de Gestión'!$O$37="Muy Baja",'Riesgos de Gestión'!$S$37="Leve"),CONCATENATE("R",'Riesgos de Gestión'!$A$37),"")</f>
        <v/>
      </c>
      <c r="M40" s="390"/>
      <c r="N40" s="390" t="str">
        <f>IF(AND('Riesgos de Gestión'!$O$43="Muy Baja",'Riesgos de Gestión'!$S$43="Leve"),CONCATENATE("R",'Riesgos de Gestión'!$A$43),"")</f>
        <v/>
      </c>
      <c r="O40" s="391"/>
      <c r="P40" s="389" t="str">
        <f>IF(AND('Riesgos de Gestión'!$O$31="Muy Baja",'Riesgos de Gestión'!$S$31="Menor"),CONCATENATE("R",'Riesgos de Gestión'!$A$31),"")</f>
        <v/>
      </c>
      <c r="Q40" s="390"/>
      <c r="R40" s="390" t="str">
        <f>IF(AND('Riesgos de Gestión'!$O$37="Muy Baja",'Riesgos de Gestión'!$S$37="Menor"),CONCATENATE("R",'Riesgos de Gestión'!$A$37),"")</f>
        <v/>
      </c>
      <c r="S40" s="390"/>
      <c r="T40" s="390" t="str">
        <f>IF(AND('Riesgos de Gestión'!$O$43="Muy Baja",'Riesgos de Gestión'!$S$43="Menor"),CONCATENATE("R",'Riesgos de Gestión'!$A$43),"")</f>
        <v/>
      </c>
      <c r="U40" s="391"/>
      <c r="V40" s="398" t="str">
        <f>IF(AND('Riesgos de Gestión'!$O$31="Muy Baja",'Riesgos de Gestión'!$S$31="Moderado"),CONCATENATE("R",'Riesgos de Gestión'!$A$31),"")</f>
        <v/>
      </c>
      <c r="W40" s="399"/>
      <c r="X40" s="399" t="str">
        <f>IF(AND('Riesgos de Gestión'!$O$37="Muy Baja",'Riesgos de Gestión'!$S$37="Moderado"),CONCATENATE("R",'Riesgos de Gestión'!$A$37),"")</f>
        <v/>
      </c>
      <c r="Y40" s="399"/>
      <c r="Z40" s="399" t="str">
        <f>IF(AND('Riesgos de Gestión'!$O$43="Muy Baja",'Riesgos de Gestión'!$S$43="Moderado"),CONCATENATE("R",'Riesgos de Gestión'!$A$43),"")</f>
        <v/>
      </c>
      <c r="AA40" s="400"/>
      <c r="AB40" s="416" t="str">
        <f>IF(AND('Riesgos de Gestión'!$O$31="Muy Baja",'Riesgos de Gestión'!$S$31="Mayor"),CONCATENATE("R",'Riesgos de Gestión'!$A$31),"")</f>
        <v/>
      </c>
      <c r="AC40" s="417"/>
      <c r="AD40" s="417" t="str">
        <f>IF(AND('Riesgos de Gestión'!$O$37="Muy Baja",'Riesgos de Gestión'!$S$37="Mayor"),CONCATENATE("R",'Riesgos de Gestión'!$A$37),"")</f>
        <v/>
      </c>
      <c r="AE40" s="417"/>
      <c r="AF40" s="417" t="str">
        <f>IF(AND('Riesgos de Gestión'!$O$43="Muy Baja",'Riesgos de Gestión'!$S$43="Mayor"),CONCATENATE("R",'Riesgos de Gestión'!$A$43),"")</f>
        <v/>
      </c>
      <c r="AG40" s="418"/>
      <c r="AH40" s="407" t="str">
        <f>IF(AND('Riesgos de Gestión'!$O$31="Muy Baja",'Riesgos de Gestión'!$S$31="Catastrófico"),CONCATENATE("R",'Riesgos de Gestión'!$A$31),"")</f>
        <v/>
      </c>
      <c r="AI40" s="408"/>
      <c r="AJ40" s="408" t="str">
        <f>IF(AND('Riesgos de Gestión'!$O$37="Muy Baja",'Riesgos de Gestión'!$S$37="Catastrófico"),CONCATENATE("R",'Riesgos de Gestión'!$A$37),"")</f>
        <v/>
      </c>
      <c r="AK40" s="408"/>
      <c r="AL40" s="408" t="str">
        <f>IF(AND('Riesgos de Gestión'!$O$43="Muy Baja",'Riesgos de Gestión'!$S$43="Catastrófico"),CONCATENATE("R",'Riesgos de Gestión'!$A$43),"")</f>
        <v/>
      </c>
      <c r="AM40" s="409"/>
      <c r="AN40" s="66"/>
      <c r="AO40" s="66"/>
      <c r="AP40" s="66"/>
      <c r="AQ40" s="66"/>
      <c r="AR40" s="66"/>
      <c r="AS40" s="66"/>
      <c r="AT40" s="66"/>
      <c r="AU40" s="66"/>
      <c r="AV40" s="66"/>
      <c r="AW40" s="66"/>
      <c r="AX40" s="66"/>
      <c r="AY40" s="66"/>
      <c r="AZ40" s="66"/>
      <c r="BA40" s="66"/>
      <c r="BB40" s="66"/>
      <c r="BC40" s="66"/>
      <c r="BD40" s="66"/>
      <c r="BE40" s="66"/>
      <c r="BF40" s="66"/>
      <c r="BG40" s="66"/>
      <c r="BH40" s="66"/>
      <c r="BI40" s="66"/>
      <c r="BJ40" s="66"/>
      <c r="BK40" s="66"/>
      <c r="BL40" s="66"/>
      <c r="BM40" s="66"/>
      <c r="BN40" s="66"/>
      <c r="BO40" s="66"/>
      <c r="BP40" s="66"/>
      <c r="BQ40" s="66"/>
      <c r="BR40" s="66"/>
      <c r="BS40" s="66"/>
      <c r="BT40" s="66"/>
      <c r="BU40" s="66"/>
      <c r="BV40" s="66"/>
      <c r="BW40" s="66"/>
      <c r="BX40" s="66"/>
      <c r="BY40" s="66"/>
      <c r="BZ40" s="66"/>
      <c r="CA40" s="66"/>
      <c r="CB40" s="66"/>
    </row>
    <row r="41" spans="1:80" x14ac:dyDescent="0.3">
      <c r="A41" s="66"/>
      <c r="B41" s="436"/>
      <c r="C41" s="436"/>
      <c r="D41" s="437"/>
      <c r="E41" s="429"/>
      <c r="F41" s="430"/>
      <c r="G41" s="430"/>
      <c r="H41" s="430"/>
      <c r="I41" s="431"/>
      <c r="J41" s="389"/>
      <c r="K41" s="390"/>
      <c r="L41" s="390"/>
      <c r="M41" s="390"/>
      <c r="N41" s="390"/>
      <c r="O41" s="391"/>
      <c r="P41" s="389"/>
      <c r="Q41" s="390"/>
      <c r="R41" s="390"/>
      <c r="S41" s="390"/>
      <c r="T41" s="390"/>
      <c r="U41" s="391"/>
      <c r="V41" s="398"/>
      <c r="W41" s="399"/>
      <c r="X41" s="399"/>
      <c r="Y41" s="399"/>
      <c r="Z41" s="399"/>
      <c r="AA41" s="400"/>
      <c r="AB41" s="416"/>
      <c r="AC41" s="417"/>
      <c r="AD41" s="417"/>
      <c r="AE41" s="417"/>
      <c r="AF41" s="417"/>
      <c r="AG41" s="418"/>
      <c r="AH41" s="407"/>
      <c r="AI41" s="408"/>
      <c r="AJ41" s="408"/>
      <c r="AK41" s="408"/>
      <c r="AL41" s="408"/>
      <c r="AM41" s="409"/>
      <c r="AN41" s="66"/>
      <c r="AO41" s="66"/>
      <c r="AP41" s="66"/>
      <c r="AQ41" s="66"/>
      <c r="AR41" s="66"/>
      <c r="AS41" s="66"/>
      <c r="AT41" s="66"/>
      <c r="AU41" s="66"/>
      <c r="AV41" s="66"/>
      <c r="AW41" s="66"/>
      <c r="AX41" s="66"/>
      <c r="AY41" s="66"/>
      <c r="AZ41" s="66"/>
      <c r="BA41" s="66"/>
      <c r="BB41" s="66"/>
      <c r="BC41" s="66"/>
      <c r="BD41" s="66"/>
      <c r="BE41" s="66"/>
      <c r="BF41" s="66"/>
      <c r="BG41" s="66"/>
      <c r="BH41" s="66"/>
      <c r="BI41" s="66"/>
      <c r="BJ41" s="66"/>
      <c r="BK41" s="66"/>
      <c r="BL41" s="66"/>
      <c r="BM41" s="66"/>
      <c r="BN41" s="66"/>
      <c r="BO41" s="66"/>
      <c r="BP41" s="66"/>
      <c r="BQ41" s="66"/>
      <c r="BR41" s="66"/>
      <c r="BS41" s="66"/>
      <c r="BT41" s="66"/>
      <c r="BU41" s="66"/>
      <c r="BV41" s="66"/>
      <c r="BW41" s="66"/>
      <c r="BX41" s="66"/>
      <c r="BY41" s="66"/>
      <c r="BZ41" s="66"/>
      <c r="CA41" s="66"/>
      <c r="CB41" s="66"/>
    </row>
    <row r="42" spans="1:80" x14ac:dyDescent="0.3">
      <c r="A42" s="66"/>
      <c r="B42" s="436"/>
      <c r="C42" s="436"/>
      <c r="D42" s="437"/>
      <c r="E42" s="429"/>
      <c r="F42" s="430"/>
      <c r="G42" s="430"/>
      <c r="H42" s="430"/>
      <c r="I42" s="431"/>
      <c r="J42" s="389" t="str">
        <f>IF(AND('Riesgos de Gestión'!$O$49="Muy Baja",'Riesgos de Gestión'!$S$49="Leve"),CONCATENATE("R",'Riesgos de Gestión'!$A$49),"")</f>
        <v/>
      </c>
      <c r="K42" s="390"/>
      <c r="L42" s="390" t="str">
        <f>IF(AND('Riesgos de Gestión'!$O$55="Muy Baja",'Riesgos de Gestión'!$S$55="Leve"),CONCATENATE("R",'Riesgos de Gestión'!$A$55),"")</f>
        <v/>
      </c>
      <c r="M42" s="390"/>
      <c r="N42" s="390" t="str">
        <f>IF(AND('Riesgos de Gestión'!$O$61="Muy Baja",'Riesgos de Gestión'!$S$61="Leve"),CONCATENATE("R",'Riesgos de Gestión'!$A$61),"")</f>
        <v/>
      </c>
      <c r="O42" s="391"/>
      <c r="P42" s="389" t="str">
        <f>IF(AND('Riesgos de Gestión'!$O$49="Muy Baja",'Riesgos de Gestión'!$S$49="Menor"),CONCATENATE("R",'Riesgos de Gestión'!$A$49),"")</f>
        <v/>
      </c>
      <c r="Q42" s="390"/>
      <c r="R42" s="390" t="str">
        <f>IF(AND('Riesgos de Gestión'!$O$55="Muy Baja",'Riesgos de Gestión'!$S$55="Menor"),CONCATENATE("R",'Riesgos de Gestión'!$A$55),"")</f>
        <v/>
      </c>
      <c r="S42" s="390"/>
      <c r="T42" s="390" t="str">
        <f>IF(AND('Riesgos de Gestión'!$O$61="Muy Baja",'Riesgos de Gestión'!$S$61="Menor"),CONCATENATE("R",'Riesgos de Gestión'!$A$61),"")</f>
        <v/>
      </c>
      <c r="U42" s="391"/>
      <c r="V42" s="398" t="str">
        <f>IF(AND('Riesgos de Gestión'!$O$49="Muy Baja",'Riesgos de Gestión'!$S$49="Moderado"),CONCATENATE("R",'Riesgos de Gestión'!$A$49),"")</f>
        <v/>
      </c>
      <c r="W42" s="399"/>
      <c r="X42" s="399" t="str">
        <f>IF(AND('Riesgos de Gestión'!$O$55="Muy Baja",'Riesgos de Gestión'!$S$55="Moderado"),CONCATENATE("R",'Riesgos de Gestión'!$A$55),"")</f>
        <v/>
      </c>
      <c r="Y42" s="399"/>
      <c r="Z42" s="399" t="str">
        <f>IF(AND('Riesgos de Gestión'!$O$61="Muy Baja",'Riesgos de Gestión'!$S$61="Moderado"),CONCATENATE("R",'Riesgos de Gestión'!$A$61),"")</f>
        <v/>
      </c>
      <c r="AA42" s="400"/>
      <c r="AB42" s="416" t="str">
        <f>IF(AND('Riesgos de Gestión'!$O$49="Muy Baja",'Riesgos de Gestión'!$S$49="Mayor"),CONCATENATE("R",'Riesgos de Gestión'!$A$49),"")</f>
        <v/>
      </c>
      <c r="AC42" s="417"/>
      <c r="AD42" s="417" t="str">
        <f>IF(AND('Riesgos de Gestión'!$O$55="Muy Baja",'Riesgos de Gestión'!$S$55="Mayor"),CONCATENATE("R",'Riesgos de Gestión'!$A$55),"")</f>
        <v/>
      </c>
      <c r="AE42" s="417"/>
      <c r="AF42" s="417" t="str">
        <f>IF(AND('Riesgos de Gestión'!$O$61="Muy Baja",'Riesgos de Gestión'!$S$61="Mayor"),CONCATENATE("R",'Riesgos de Gestión'!$A$61),"")</f>
        <v/>
      </c>
      <c r="AG42" s="418"/>
      <c r="AH42" s="407" t="str">
        <f>IF(AND('Riesgos de Gestión'!$O$49="Muy Baja",'Riesgos de Gestión'!$S$49="Catastrófico"),CONCATENATE("R",'Riesgos de Gestión'!$A$49),"")</f>
        <v/>
      </c>
      <c r="AI42" s="408"/>
      <c r="AJ42" s="408" t="str">
        <f>IF(AND('Riesgos de Gestión'!$O$55="Muy Baja",'Riesgos de Gestión'!$S$55="Catastrófico"),CONCATENATE("R",'Riesgos de Gestión'!$A$55),"")</f>
        <v/>
      </c>
      <c r="AK42" s="408"/>
      <c r="AL42" s="408" t="str">
        <f>IF(AND('Riesgos de Gestión'!$O$61="Muy Baja",'Riesgos de Gestión'!$S$61="Catastrófico"),CONCATENATE("R",'Riesgos de Gestión'!$A$61),"")</f>
        <v/>
      </c>
      <c r="AM42" s="409"/>
      <c r="AN42" s="66"/>
      <c r="AO42" s="66"/>
      <c r="AP42" s="66"/>
      <c r="AQ42" s="66"/>
      <c r="AR42" s="66"/>
      <c r="AS42" s="66"/>
      <c r="AT42" s="66"/>
      <c r="AU42" s="66"/>
      <c r="AV42" s="66"/>
      <c r="AW42" s="66"/>
      <c r="AX42" s="66"/>
      <c r="AY42" s="66"/>
      <c r="AZ42" s="66"/>
      <c r="BA42" s="66"/>
      <c r="BB42" s="66"/>
      <c r="BC42" s="66"/>
      <c r="BD42" s="66"/>
      <c r="BE42" s="66"/>
      <c r="BF42" s="66"/>
      <c r="BG42" s="66"/>
      <c r="BH42" s="66"/>
      <c r="BI42" s="66"/>
      <c r="BJ42" s="66"/>
      <c r="BK42" s="66"/>
      <c r="BL42" s="66"/>
      <c r="BM42" s="66"/>
      <c r="BN42" s="66"/>
      <c r="BO42" s="66"/>
      <c r="BP42" s="66"/>
      <c r="BQ42" s="66"/>
      <c r="BR42" s="66"/>
      <c r="BS42" s="66"/>
      <c r="BT42" s="66"/>
      <c r="BU42" s="66"/>
      <c r="BV42" s="66"/>
      <c r="BW42" s="66"/>
      <c r="BX42" s="66"/>
      <c r="BY42" s="66"/>
      <c r="BZ42" s="66"/>
      <c r="CA42" s="66"/>
      <c r="CB42" s="66"/>
    </row>
    <row r="43" spans="1:80" x14ac:dyDescent="0.3">
      <c r="A43" s="66"/>
      <c r="B43" s="436"/>
      <c r="C43" s="436"/>
      <c r="D43" s="437"/>
      <c r="E43" s="429"/>
      <c r="F43" s="430"/>
      <c r="G43" s="430"/>
      <c r="H43" s="430"/>
      <c r="I43" s="431"/>
      <c r="J43" s="389"/>
      <c r="K43" s="390"/>
      <c r="L43" s="390"/>
      <c r="M43" s="390"/>
      <c r="N43" s="390"/>
      <c r="O43" s="391"/>
      <c r="P43" s="389"/>
      <c r="Q43" s="390"/>
      <c r="R43" s="390"/>
      <c r="S43" s="390"/>
      <c r="T43" s="390"/>
      <c r="U43" s="391"/>
      <c r="V43" s="398"/>
      <c r="W43" s="399"/>
      <c r="X43" s="399"/>
      <c r="Y43" s="399"/>
      <c r="Z43" s="399"/>
      <c r="AA43" s="400"/>
      <c r="AB43" s="416"/>
      <c r="AC43" s="417"/>
      <c r="AD43" s="417"/>
      <c r="AE43" s="417"/>
      <c r="AF43" s="417"/>
      <c r="AG43" s="418"/>
      <c r="AH43" s="407"/>
      <c r="AI43" s="408"/>
      <c r="AJ43" s="408"/>
      <c r="AK43" s="408"/>
      <c r="AL43" s="408"/>
      <c r="AM43" s="409"/>
      <c r="AN43" s="66"/>
      <c r="AO43" s="66"/>
      <c r="AP43" s="66"/>
      <c r="AQ43" s="66"/>
      <c r="AR43" s="66"/>
      <c r="AS43" s="66"/>
      <c r="AT43" s="66"/>
      <c r="AU43" s="66"/>
      <c r="AV43" s="66"/>
      <c r="AW43" s="66"/>
      <c r="AX43" s="66"/>
      <c r="AY43" s="66"/>
      <c r="AZ43" s="66"/>
      <c r="BA43" s="66"/>
      <c r="BB43" s="66"/>
      <c r="BC43" s="66"/>
      <c r="BD43" s="66"/>
      <c r="BE43" s="66"/>
      <c r="BF43" s="66"/>
      <c r="BG43" s="66"/>
      <c r="BH43" s="66"/>
      <c r="BI43" s="66"/>
      <c r="BJ43" s="66"/>
      <c r="BK43" s="66"/>
      <c r="BL43" s="66"/>
      <c r="BM43" s="66"/>
      <c r="BN43" s="66"/>
      <c r="BO43" s="66"/>
      <c r="BP43" s="66"/>
      <c r="BQ43" s="66"/>
      <c r="BR43" s="66"/>
      <c r="BS43" s="66"/>
      <c r="BT43" s="66"/>
      <c r="BU43" s="66"/>
      <c r="BV43" s="66"/>
      <c r="BW43" s="66"/>
      <c r="BX43" s="66"/>
      <c r="BY43" s="66"/>
      <c r="BZ43" s="66"/>
      <c r="CA43" s="66"/>
      <c r="CB43" s="66"/>
    </row>
    <row r="44" spans="1:80" x14ac:dyDescent="0.3">
      <c r="A44" s="66"/>
      <c r="B44" s="436"/>
      <c r="C44" s="436"/>
      <c r="D44" s="437"/>
      <c r="E44" s="429"/>
      <c r="F44" s="430"/>
      <c r="G44" s="430"/>
      <c r="H44" s="430"/>
      <c r="I44" s="431"/>
      <c r="J44" s="389" t="str">
        <f>IF(AND('Riesgos de Gestión'!$O$67="Muy Baja",'Riesgos de Gestión'!$S$67="Leve"),CONCATENATE("R",'Riesgos de Gestión'!$A$67),"")</f>
        <v/>
      </c>
      <c r="K44" s="390"/>
      <c r="L44" s="390" t="str">
        <f>IF(AND('Riesgos de Gestión'!$P$73="Muy Baja",'Riesgos de Gestión'!$T$73="Leve"),CONCATENATE("R",'Riesgos de Gestión'!$A$73),"")</f>
        <v/>
      </c>
      <c r="M44" s="390"/>
      <c r="N44" s="390" t="str">
        <f>IF(AND('Riesgos de Gestión'!$P$79="Muy Baja",'Riesgos de Gestión'!$T$79="Leve"),CONCATENATE("R",'Riesgos de Gestión'!$A$79),"")</f>
        <v/>
      </c>
      <c r="O44" s="391"/>
      <c r="P44" s="389" t="str">
        <f>IF(AND('Riesgos de Gestión'!$O$67="Muy Baja",'Riesgos de Gestión'!$S$67="Menor"),CONCATENATE("R",'Riesgos de Gestión'!$A$67),"")</f>
        <v/>
      </c>
      <c r="Q44" s="390"/>
      <c r="R44" s="390" t="str">
        <f>IF(AND('Riesgos de Gestión'!$P$73="Muy Baja",'Riesgos de Gestión'!$T$73="Menor"),CONCATENATE("R",'Riesgos de Gestión'!$A$73),"")</f>
        <v/>
      </c>
      <c r="S44" s="390"/>
      <c r="T44" s="390" t="str">
        <f>IF(AND('Riesgos de Gestión'!$P$79="Muy Baja",'Riesgos de Gestión'!$T$79="Menor"),CONCATENATE("R",'Riesgos de Gestión'!$A$79),"")</f>
        <v/>
      </c>
      <c r="U44" s="391"/>
      <c r="V44" s="398" t="str">
        <f>IF(AND('Riesgos de Gestión'!$O$67="Muy Baja",'Riesgos de Gestión'!$S$67="Moderado"),CONCATENATE("R",'Riesgos de Gestión'!$A$67),"")</f>
        <v/>
      </c>
      <c r="W44" s="399"/>
      <c r="X44" s="399" t="str">
        <f>IF(AND('Riesgos de Gestión'!$P$73="Muy Baja",'Riesgos de Gestión'!$T$73="Moderado"),CONCATENATE("R",'Riesgos de Gestión'!$A$73),"")</f>
        <v/>
      </c>
      <c r="Y44" s="399"/>
      <c r="Z44" s="399" t="str">
        <f>IF(AND('Riesgos de Gestión'!$P$79="Muy Baja",'Riesgos de Gestión'!$T$79="Moderado"),CONCATENATE("R",'Riesgos de Gestión'!$A$79),"")</f>
        <v/>
      </c>
      <c r="AA44" s="400"/>
      <c r="AB44" s="416" t="str">
        <f>IF(AND('Riesgos de Gestión'!$O$67="Muy Baja",'Riesgos de Gestión'!$S$67="Mayor"),CONCATENATE("R",'Riesgos de Gestión'!$A$67),"")</f>
        <v/>
      </c>
      <c r="AC44" s="417"/>
      <c r="AD44" s="417" t="str">
        <f>IF(AND('Riesgos de Gestión'!$P$73="Muy Baja",'Riesgos de Gestión'!$T$73="Mayor"),CONCATENATE("R",'Riesgos de Gestión'!$A$73),"")</f>
        <v/>
      </c>
      <c r="AE44" s="417"/>
      <c r="AF44" s="417" t="str">
        <f>IF(AND('Riesgos de Gestión'!$P$79="Muy Baja",'Riesgos de Gestión'!$T$79="Mayor"),CONCATENATE("R",'Riesgos de Gestión'!$A$79),"")</f>
        <v/>
      </c>
      <c r="AG44" s="418"/>
      <c r="AH44" s="407" t="str">
        <f>IF(AND('Riesgos de Gestión'!$O$67="Muy Baja",'Riesgos de Gestión'!$S$67="Catastrófico"),CONCATENATE("R",'Riesgos de Gestión'!$A$67),"")</f>
        <v/>
      </c>
      <c r="AI44" s="408"/>
      <c r="AJ44" s="408" t="str">
        <f>IF(AND('Riesgos de Gestión'!$P$73="Muy Baja",'Riesgos de Gestión'!$T$73="Catastrófico"),CONCATENATE("R",'Riesgos de Gestión'!$A$73),"")</f>
        <v/>
      </c>
      <c r="AK44" s="408"/>
      <c r="AL44" s="408" t="str">
        <f>IF(AND('Riesgos de Gestión'!$P$79="Muy Baja",'Riesgos de Gestión'!$T$79="Catastrófico"),CONCATENATE("R",'Riesgos de Gestión'!$A$79),"")</f>
        <v/>
      </c>
      <c r="AM44" s="409"/>
      <c r="AN44" s="66"/>
      <c r="AO44" s="66"/>
      <c r="AP44" s="66"/>
      <c r="AQ44" s="66"/>
      <c r="AR44" s="66"/>
      <c r="AS44" s="66"/>
      <c r="AT44" s="66"/>
      <c r="AU44" s="66"/>
      <c r="AV44" s="66"/>
      <c r="AW44" s="66"/>
      <c r="AX44" s="66"/>
      <c r="AY44" s="66"/>
      <c r="AZ44" s="66"/>
      <c r="BA44" s="66"/>
      <c r="BB44" s="66"/>
      <c r="BC44" s="66"/>
      <c r="BD44" s="66"/>
      <c r="BE44" s="66"/>
      <c r="BF44" s="66"/>
      <c r="BG44" s="66"/>
      <c r="BH44" s="66"/>
      <c r="BI44" s="66"/>
      <c r="BJ44" s="66"/>
      <c r="BK44" s="66"/>
      <c r="BL44" s="66"/>
      <c r="BM44" s="66"/>
      <c r="BN44" s="66"/>
      <c r="BO44" s="66"/>
      <c r="BP44" s="66"/>
      <c r="BQ44" s="66"/>
      <c r="BR44" s="66"/>
      <c r="BS44" s="66"/>
      <c r="BT44" s="66"/>
      <c r="BU44" s="66"/>
      <c r="BV44" s="66"/>
      <c r="BW44" s="66"/>
      <c r="BX44" s="66"/>
      <c r="BY44" s="66"/>
      <c r="BZ44" s="66"/>
      <c r="CA44" s="66"/>
      <c r="CB44" s="66"/>
    </row>
    <row r="45" spans="1:80" ht="15" thickBot="1" x14ac:dyDescent="0.35">
      <c r="A45" s="66"/>
      <c r="B45" s="436"/>
      <c r="C45" s="436"/>
      <c r="D45" s="437"/>
      <c r="E45" s="432"/>
      <c r="F45" s="433"/>
      <c r="G45" s="433"/>
      <c r="H45" s="433"/>
      <c r="I45" s="434"/>
      <c r="J45" s="392"/>
      <c r="K45" s="393"/>
      <c r="L45" s="393"/>
      <c r="M45" s="393"/>
      <c r="N45" s="393"/>
      <c r="O45" s="394"/>
      <c r="P45" s="392"/>
      <c r="Q45" s="393"/>
      <c r="R45" s="393"/>
      <c r="S45" s="393"/>
      <c r="T45" s="393"/>
      <c r="U45" s="394"/>
      <c r="V45" s="401"/>
      <c r="W45" s="402"/>
      <c r="X45" s="402"/>
      <c r="Y45" s="402"/>
      <c r="Z45" s="402"/>
      <c r="AA45" s="403"/>
      <c r="AB45" s="419"/>
      <c r="AC45" s="420"/>
      <c r="AD45" s="420"/>
      <c r="AE45" s="420"/>
      <c r="AF45" s="420"/>
      <c r="AG45" s="421"/>
      <c r="AH45" s="410"/>
      <c r="AI45" s="411"/>
      <c r="AJ45" s="411"/>
      <c r="AK45" s="411"/>
      <c r="AL45" s="411"/>
      <c r="AM45" s="412"/>
      <c r="AN45" s="66"/>
      <c r="AO45" s="66"/>
      <c r="AP45" s="66"/>
      <c r="AQ45" s="66"/>
      <c r="AR45" s="66"/>
      <c r="AS45" s="66"/>
      <c r="AT45" s="66"/>
      <c r="AU45" s="66"/>
      <c r="AV45" s="66"/>
      <c r="AW45" s="66"/>
      <c r="AX45" s="66"/>
      <c r="AY45" s="66"/>
      <c r="AZ45" s="66"/>
      <c r="BA45" s="66"/>
      <c r="BB45" s="66"/>
      <c r="BC45" s="66"/>
      <c r="BD45" s="66"/>
      <c r="BE45" s="66"/>
      <c r="BF45" s="66"/>
      <c r="BG45" s="66"/>
      <c r="BH45" s="66"/>
      <c r="BI45" s="66"/>
      <c r="BJ45" s="66"/>
      <c r="BK45" s="66"/>
      <c r="BL45" s="66"/>
      <c r="BM45" s="66"/>
      <c r="BN45" s="66"/>
      <c r="BO45" s="66"/>
      <c r="BP45" s="66"/>
      <c r="BQ45" s="66"/>
      <c r="BR45" s="66"/>
      <c r="BS45" s="66"/>
      <c r="BT45" s="66"/>
      <c r="BU45" s="66"/>
      <c r="BV45" s="66"/>
      <c r="BW45" s="66"/>
      <c r="BX45" s="66"/>
      <c r="BY45" s="66"/>
      <c r="BZ45" s="66"/>
      <c r="CA45" s="66"/>
      <c r="CB45" s="66"/>
    </row>
    <row r="46" spans="1:80" x14ac:dyDescent="0.3">
      <c r="A46" s="66"/>
      <c r="B46" s="66"/>
      <c r="C46" s="66"/>
      <c r="D46" s="66"/>
      <c r="E46" s="66"/>
      <c r="F46" s="66"/>
      <c r="G46" s="66"/>
      <c r="H46" s="66"/>
      <c r="I46" s="66"/>
      <c r="J46" s="426" t="s">
        <v>305</v>
      </c>
      <c r="K46" s="427"/>
      <c r="L46" s="427"/>
      <c r="M46" s="427"/>
      <c r="N46" s="427"/>
      <c r="O46" s="428"/>
      <c r="P46" s="426" t="s">
        <v>306</v>
      </c>
      <c r="Q46" s="427"/>
      <c r="R46" s="427"/>
      <c r="S46" s="427"/>
      <c r="T46" s="427"/>
      <c r="U46" s="428"/>
      <c r="V46" s="426" t="s">
        <v>307</v>
      </c>
      <c r="W46" s="427"/>
      <c r="X46" s="427"/>
      <c r="Y46" s="427"/>
      <c r="Z46" s="427"/>
      <c r="AA46" s="428"/>
      <c r="AB46" s="426" t="s">
        <v>308</v>
      </c>
      <c r="AC46" s="435"/>
      <c r="AD46" s="427"/>
      <c r="AE46" s="427"/>
      <c r="AF46" s="427"/>
      <c r="AG46" s="428"/>
      <c r="AH46" s="426" t="s">
        <v>309</v>
      </c>
      <c r="AI46" s="427"/>
      <c r="AJ46" s="427"/>
      <c r="AK46" s="427"/>
      <c r="AL46" s="427"/>
      <c r="AM46" s="428"/>
      <c r="AN46" s="66"/>
      <c r="AO46" s="66"/>
      <c r="AP46" s="66"/>
      <c r="AQ46" s="66"/>
      <c r="AR46" s="66"/>
      <c r="AS46" s="66"/>
      <c r="AT46" s="66"/>
      <c r="AU46" s="66"/>
      <c r="AV46" s="66"/>
      <c r="AW46" s="66"/>
      <c r="AX46" s="66"/>
      <c r="AY46" s="66"/>
      <c r="AZ46" s="66"/>
      <c r="BA46" s="66"/>
      <c r="BB46" s="66"/>
      <c r="BC46" s="66"/>
      <c r="BD46" s="66"/>
      <c r="BE46" s="66"/>
      <c r="BF46" s="66"/>
      <c r="BG46" s="66"/>
      <c r="BH46" s="66"/>
      <c r="BI46" s="66"/>
      <c r="BJ46" s="66"/>
      <c r="BK46" s="66"/>
      <c r="BL46" s="66"/>
      <c r="BM46" s="66"/>
      <c r="BN46" s="66"/>
      <c r="BO46" s="66"/>
      <c r="BP46" s="66"/>
      <c r="BQ46" s="66"/>
      <c r="BR46" s="66"/>
      <c r="BS46" s="66"/>
      <c r="BT46" s="66"/>
      <c r="BU46" s="66"/>
      <c r="BV46" s="66"/>
      <c r="BW46" s="66"/>
      <c r="BX46" s="66"/>
      <c r="BY46" s="66"/>
      <c r="BZ46" s="66"/>
      <c r="CA46" s="66"/>
      <c r="CB46" s="66"/>
    </row>
    <row r="47" spans="1:80" x14ac:dyDescent="0.3">
      <c r="A47" s="66"/>
      <c r="B47" s="66"/>
      <c r="C47" s="66"/>
      <c r="D47" s="66"/>
      <c r="E47" s="66"/>
      <c r="F47" s="66"/>
      <c r="G47" s="66"/>
      <c r="H47" s="66"/>
      <c r="I47" s="66"/>
      <c r="J47" s="429"/>
      <c r="K47" s="430"/>
      <c r="L47" s="430"/>
      <c r="M47" s="430"/>
      <c r="N47" s="430"/>
      <c r="O47" s="431"/>
      <c r="P47" s="429"/>
      <c r="Q47" s="430"/>
      <c r="R47" s="430"/>
      <c r="S47" s="430"/>
      <c r="T47" s="430"/>
      <c r="U47" s="431"/>
      <c r="V47" s="429"/>
      <c r="W47" s="430"/>
      <c r="X47" s="430"/>
      <c r="Y47" s="430"/>
      <c r="Z47" s="430"/>
      <c r="AA47" s="431"/>
      <c r="AB47" s="429"/>
      <c r="AC47" s="430"/>
      <c r="AD47" s="430"/>
      <c r="AE47" s="430"/>
      <c r="AF47" s="430"/>
      <c r="AG47" s="431"/>
      <c r="AH47" s="429"/>
      <c r="AI47" s="430"/>
      <c r="AJ47" s="430"/>
      <c r="AK47" s="430"/>
      <c r="AL47" s="430"/>
      <c r="AM47" s="431"/>
      <c r="AN47" s="66"/>
      <c r="AO47" s="66"/>
      <c r="AP47" s="66"/>
      <c r="AQ47" s="66"/>
      <c r="AR47" s="66"/>
      <c r="AS47" s="66"/>
      <c r="AT47" s="66"/>
      <c r="AU47" s="66"/>
      <c r="AV47" s="66"/>
      <c r="AW47" s="66"/>
      <c r="AX47" s="66"/>
      <c r="AY47" s="66"/>
      <c r="AZ47" s="66"/>
      <c r="BA47" s="66"/>
      <c r="BB47" s="66"/>
      <c r="BC47" s="66"/>
      <c r="BD47" s="66"/>
      <c r="BE47" s="66"/>
      <c r="BF47" s="66"/>
      <c r="BG47" s="66"/>
      <c r="BH47" s="66"/>
      <c r="BI47" s="66"/>
      <c r="BJ47" s="66"/>
      <c r="BK47" s="66"/>
      <c r="BL47" s="66"/>
      <c r="BM47" s="66"/>
      <c r="BN47" s="66"/>
      <c r="BO47" s="66"/>
      <c r="BP47" s="66"/>
      <c r="BQ47" s="66"/>
      <c r="BR47" s="66"/>
      <c r="BS47" s="66"/>
      <c r="BT47" s="66"/>
      <c r="BU47" s="66"/>
      <c r="BV47" s="66"/>
      <c r="BW47" s="66"/>
      <c r="BX47" s="66"/>
      <c r="BY47" s="66"/>
      <c r="BZ47" s="66"/>
      <c r="CA47" s="66"/>
      <c r="CB47" s="66"/>
    </row>
    <row r="48" spans="1:80" x14ac:dyDescent="0.3">
      <c r="A48" s="66"/>
      <c r="B48" s="66"/>
      <c r="C48" s="66"/>
      <c r="D48" s="66"/>
      <c r="E48" s="66"/>
      <c r="F48" s="66"/>
      <c r="G48" s="66"/>
      <c r="H48" s="66"/>
      <c r="I48" s="66"/>
      <c r="J48" s="429"/>
      <c r="K48" s="430"/>
      <c r="L48" s="430"/>
      <c r="M48" s="430"/>
      <c r="N48" s="430"/>
      <c r="O48" s="431"/>
      <c r="P48" s="429"/>
      <c r="Q48" s="430"/>
      <c r="R48" s="430"/>
      <c r="S48" s="430"/>
      <c r="T48" s="430"/>
      <c r="U48" s="431"/>
      <c r="V48" s="429"/>
      <c r="W48" s="430"/>
      <c r="X48" s="430"/>
      <c r="Y48" s="430"/>
      <c r="Z48" s="430"/>
      <c r="AA48" s="431"/>
      <c r="AB48" s="429"/>
      <c r="AC48" s="430"/>
      <c r="AD48" s="430"/>
      <c r="AE48" s="430"/>
      <c r="AF48" s="430"/>
      <c r="AG48" s="431"/>
      <c r="AH48" s="429"/>
      <c r="AI48" s="430"/>
      <c r="AJ48" s="430"/>
      <c r="AK48" s="430"/>
      <c r="AL48" s="430"/>
      <c r="AM48" s="431"/>
      <c r="AN48" s="66"/>
      <c r="AO48" s="66"/>
      <c r="AP48" s="66"/>
      <c r="AQ48" s="66"/>
      <c r="AR48" s="66"/>
      <c r="AS48" s="66"/>
      <c r="AT48" s="66"/>
      <c r="AU48" s="66"/>
      <c r="AV48" s="66"/>
      <c r="AW48" s="66"/>
      <c r="AX48" s="66"/>
      <c r="AY48" s="66"/>
      <c r="AZ48" s="66"/>
      <c r="BA48" s="66"/>
      <c r="BB48" s="66"/>
      <c r="BC48" s="66"/>
      <c r="BD48" s="66"/>
      <c r="BE48" s="66"/>
      <c r="BF48" s="66"/>
      <c r="BG48" s="66"/>
      <c r="BH48" s="66"/>
      <c r="BI48" s="66"/>
      <c r="BJ48" s="66"/>
      <c r="BK48" s="66"/>
      <c r="BL48" s="66"/>
      <c r="BM48" s="66"/>
      <c r="BN48" s="66"/>
      <c r="BO48" s="66"/>
      <c r="BP48" s="66"/>
      <c r="BQ48" s="66"/>
      <c r="BR48" s="66"/>
      <c r="BS48" s="66"/>
      <c r="BT48" s="66"/>
      <c r="BU48" s="66"/>
      <c r="BV48" s="66"/>
      <c r="BW48" s="66"/>
      <c r="BX48" s="66"/>
      <c r="BY48" s="66"/>
      <c r="BZ48" s="66"/>
      <c r="CA48" s="66"/>
      <c r="CB48" s="66"/>
    </row>
    <row r="49" spans="1:80" x14ac:dyDescent="0.3">
      <c r="A49" s="66"/>
      <c r="B49" s="66"/>
      <c r="C49" s="66"/>
      <c r="D49" s="66"/>
      <c r="E49" s="66"/>
      <c r="F49" s="66"/>
      <c r="G49" s="66"/>
      <c r="H49" s="66"/>
      <c r="I49" s="66"/>
      <c r="J49" s="429"/>
      <c r="K49" s="430"/>
      <c r="L49" s="430"/>
      <c r="M49" s="430"/>
      <c r="N49" s="430"/>
      <c r="O49" s="431"/>
      <c r="P49" s="429"/>
      <c r="Q49" s="430"/>
      <c r="R49" s="430"/>
      <c r="S49" s="430"/>
      <c r="T49" s="430"/>
      <c r="U49" s="431"/>
      <c r="V49" s="429"/>
      <c r="W49" s="430"/>
      <c r="X49" s="430"/>
      <c r="Y49" s="430"/>
      <c r="Z49" s="430"/>
      <c r="AA49" s="431"/>
      <c r="AB49" s="429"/>
      <c r="AC49" s="430"/>
      <c r="AD49" s="430"/>
      <c r="AE49" s="430"/>
      <c r="AF49" s="430"/>
      <c r="AG49" s="431"/>
      <c r="AH49" s="429"/>
      <c r="AI49" s="430"/>
      <c r="AJ49" s="430"/>
      <c r="AK49" s="430"/>
      <c r="AL49" s="430"/>
      <c r="AM49" s="431"/>
      <c r="AN49" s="66"/>
      <c r="AO49" s="66"/>
      <c r="AP49" s="66"/>
      <c r="AQ49" s="66"/>
      <c r="AR49" s="66"/>
      <c r="AS49" s="66"/>
      <c r="AT49" s="66"/>
      <c r="AU49" s="66"/>
      <c r="AV49" s="66"/>
      <c r="AW49" s="66"/>
      <c r="AX49" s="66"/>
      <c r="AY49" s="66"/>
      <c r="AZ49" s="66"/>
      <c r="BA49" s="66"/>
      <c r="BB49" s="66"/>
      <c r="BC49" s="66"/>
      <c r="BD49" s="66"/>
      <c r="BE49" s="66"/>
      <c r="BF49" s="66"/>
      <c r="BG49" s="66"/>
      <c r="BH49" s="66"/>
      <c r="BI49" s="66"/>
      <c r="BJ49" s="66"/>
      <c r="BK49" s="66"/>
      <c r="BL49" s="66"/>
      <c r="BM49" s="66"/>
      <c r="BN49" s="66"/>
      <c r="BO49" s="66"/>
      <c r="BP49" s="66"/>
      <c r="BQ49" s="66"/>
      <c r="BR49" s="66"/>
      <c r="BS49" s="66"/>
      <c r="BT49" s="66"/>
      <c r="BU49" s="66"/>
      <c r="BV49" s="66"/>
      <c r="BW49" s="66"/>
      <c r="BX49" s="66"/>
      <c r="BY49" s="66"/>
      <c r="BZ49" s="66"/>
      <c r="CA49" s="66"/>
      <c r="CB49" s="66"/>
    </row>
    <row r="50" spans="1:80" x14ac:dyDescent="0.3">
      <c r="A50" s="66"/>
      <c r="B50" s="66"/>
      <c r="C50" s="66"/>
      <c r="D50" s="66"/>
      <c r="E50" s="66"/>
      <c r="F50" s="66"/>
      <c r="G50" s="66"/>
      <c r="H50" s="66"/>
      <c r="I50" s="66"/>
      <c r="J50" s="429"/>
      <c r="K50" s="430"/>
      <c r="L50" s="430"/>
      <c r="M50" s="430"/>
      <c r="N50" s="430"/>
      <c r="O50" s="431"/>
      <c r="P50" s="429"/>
      <c r="Q50" s="430"/>
      <c r="R50" s="430"/>
      <c r="S50" s="430"/>
      <c r="T50" s="430"/>
      <c r="U50" s="431"/>
      <c r="V50" s="429"/>
      <c r="W50" s="430"/>
      <c r="X50" s="430"/>
      <c r="Y50" s="430"/>
      <c r="Z50" s="430"/>
      <c r="AA50" s="431"/>
      <c r="AB50" s="429"/>
      <c r="AC50" s="430"/>
      <c r="AD50" s="430"/>
      <c r="AE50" s="430"/>
      <c r="AF50" s="430"/>
      <c r="AG50" s="431"/>
      <c r="AH50" s="429"/>
      <c r="AI50" s="430"/>
      <c r="AJ50" s="430"/>
      <c r="AK50" s="430"/>
      <c r="AL50" s="430"/>
      <c r="AM50" s="431"/>
      <c r="AN50" s="66"/>
      <c r="AO50" s="66"/>
      <c r="AP50" s="66"/>
      <c r="AQ50" s="66"/>
      <c r="AR50" s="66"/>
      <c r="AS50" s="66"/>
      <c r="AT50" s="66"/>
      <c r="AU50" s="66"/>
      <c r="AV50" s="66"/>
      <c r="AW50" s="66"/>
      <c r="AX50" s="66"/>
      <c r="AY50" s="66"/>
      <c r="AZ50" s="66"/>
      <c r="BA50" s="66"/>
      <c r="BB50" s="66"/>
      <c r="BC50" s="66"/>
      <c r="BD50" s="66"/>
      <c r="BE50" s="66"/>
      <c r="BF50" s="66"/>
      <c r="BG50" s="66"/>
      <c r="BH50" s="66"/>
      <c r="BI50" s="66"/>
      <c r="BJ50" s="66"/>
      <c r="BK50" s="66"/>
      <c r="BL50" s="66"/>
      <c r="BM50" s="66"/>
      <c r="BN50" s="66"/>
      <c r="BO50" s="66"/>
      <c r="BP50" s="66"/>
      <c r="BQ50" s="66"/>
      <c r="BR50" s="66"/>
      <c r="BS50" s="66"/>
      <c r="BT50" s="66"/>
      <c r="BU50" s="66"/>
      <c r="BV50" s="66"/>
      <c r="BW50" s="66"/>
      <c r="BX50" s="66"/>
      <c r="BY50" s="66"/>
      <c r="BZ50" s="66"/>
      <c r="CA50" s="66"/>
      <c r="CB50" s="66"/>
    </row>
    <row r="51" spans="1:80" ht="15" thickBot="1" x14ac:dyDescent="0.35">
      <c r="A51" s="66"/>
      <c r="B51" s="66"/>
      <c r="C51" s="66"/>
      <c r="D51" s="66"/>
      <c r="E51" s="66"/>
      <c r="F51" s="66"/>
      <c r="G51" s="66"/>
      <c r="H51" s="66"/>
      <c r="I51" s="66"/>
      <c r="J51" s="432"/>
      <c r="K51" s="433"/>
      <c r="L51" s="433"/>
      <c r="M51" s="433"/>
      <c r="N51" s="433"/>
      <c r="O51" s="434"/>
      <c r="P51" s="432"/>
      <c r="Q51" s="433"/>
      <c r="R51" s="433"/>
      <c r="S51" s="433"/>
      <c r="T51" s="433"/>
      <c r="U51" s="434"/>
      <c r="V51" s="432"/>
      <c r="W51" s="433"/>
      <c r="X51" s="433"/>
      <c r="Y51" s="433"/>
      <c r="Z51" s="433"/>
      <c r="AA51" s="434"/>
      <c r="AB51" s="432"/>
      <c r="AC51" s="433"/>
      <c r="AD51" s="433"/>
      <c r="AE51" s="433"/>
      <c r="AF51" s="433"/>
      <c r="AG51" s="434"/>
      <c r="AH51" s="432"/>
      <c r="AI51" s="433"/>
      <c r="AJ51" s="433"/>
      <c r="AK51" s="433"/>
      <c r="AL51" s="433"/>
      <c r="AM51" s="434"/>
      <c r="AN51" s="66"/>
      <c r="AO51" s="66"/>
      <c r="AP51" s="66"/>
      <c r="AQ51" s="66"/>
      <c r="AR51" s="66"/>
      <c r="AS51" s="66"/>
      <c r="AT51" s="66"/>
      <c r="AU51" s="66"/>
      <c r="AV51" s="66"/>
      <c r="AW51" s="66"/>
      <c r="AX51" s="66"/>
      <c r="AY51" s="66"/>
      <c r="AZ51" s="66"/>
      <c r="BA51" s="66"/>
      <c r="BB51" s="66"/>
      <c r="BC51" s="66"/>
      <c r="BD51" s="66"/>
      <c r="BE51" s="66"/>
      <c r="BF51" s="66"/>
      <c r="BG51" s="66"/>
      <c r="BH51" s="66"/>
      <c r="BI51" s="66"/>
      <c r="BJ51" s="66"/>
      <c r="BK51" s="66"/>
      <c r="BL51" s="66"/>
      <c r="BM51" s="66"/>
      <c r="BN51" s="66"/>
      <c r="BO51" s="66"/>
      <c r="BP51" s="66"/>
      <c r="BQ51" s="66"/>
      <c r="BR51" s="66"/>
      <c r="BS51" s="66"/>
      <c r="BT51" s="66"/>
      <c r="BU51" s="66"/>
      <c r="BV51" s="66"/>
      <c r="BW51" s="66"/>
      <c r="BX51" s="66"/>
      <c r="BY51" s="66"/>
      <c r="BZ51" s="66"/>
      <c r="CA51" s="66"/>
      <c r="CB51" s="66"/>
    </row>
    <row r="52" spans="1:80" x14ac:dyDescent="0.3">
      <c r="A52" s="66"/>
      <c r="B52" s="66"/>
      <c r="C52" s="66"/>
      <c r="D52" s="66"/>
      <c r="E52" s="66"/>
      <c r="F52" s="66"/>
      <c r="G52" s="66"/>
      <c r="H52" s="66"/>
      <c r="I52" s="66"/>
      <c r="J52" s="66"/>
      <c r="K52" s="66"/>
      <c r="L52" s="66"/>
      <c r="M52" s="66"/>
      <c r="N52" s="66"/>
      <c r="O52" s="66"/>
      <c r="P52" s="66"/>
      <c r="Q52" s="66"/>
      <c r="R52" s="66"/>
      <c r="S52" s="66"/>
      <c r="T52" s="66"/>
      <c r="U52" s="66"/>
      <c r="V52" s="66"/>
      <c r="W52" s="66"/>
      <c r="X52" s="66"/>
      <c r="Y52" s="66"/>
      <c r="Z52" s="66"/>
      <c r="AA52" s="66"/>
      <c r="AB52" s="66"/>
      <c r="AC52" s="66"/>
      <c r="AD52" s="66"/>
      <c r="AE52" s="66"/>
      <c r="AF52" s="66"/>
      <c r="AG52" s="66"/>
      <c r="AH52" s="66"/>
      <c r="AI52" s="66"/>
      <c r="AJ52" s="66"/>
      <c r="AK52" s="66"/>
      <c r="AL52" s="66"/>
      <c r="AM52" s="66"/>
      <c r="AN52" s="66"/>
      <c r="AO52" s="66"/>
      <c r="AP52" s="66"/>
      <c r="AQ52" s="66"/>
      <c r="AR52" s="66"/>
      <c r="AS52" s="66"/>
      <c r="AT52" s="66"/>
      <c r="AU52" s="66"/>
      <c r="AV52" s="66"/>
      <c r="AW52" s="66"/>
      <c r="AX52" s="66"/>
      <c r="AY52" s="66"/>
      <c r="AZ52" s="66"/>
      <c r="BA52" s="66"/>
      <c r="BB52" s="66"/>
      <c r="BC52" s="66"/>
      <c r="BD52" s="66"/>
      <c r="BE52" s="66"/>
      <c r="BF52" s="66"/>
      <c r="BG52" s="66"/>
      <c r="BH52" s="66"/>
      <c r="BI52" s="66"/>
      <c r="BJ52" s="66"/>
      <c r="BK52" s="66"/>
      <c r="BL52" s="66"/>
      <c r="BM52" s="66"/>
      <c r="BN52" s="66"/>
      <c r="BO52" s="66"/>
      <c r="BP52" s="66"/>
      <c r="BQ52" s="66"/>
      <c r="BR52" s="66"/>
      <c r="BS52" s="66"/>
      <c r="BT52" s="66"/>
      <c r="BU52" s="66"/>
      <c r="BV52" s="66"/>
      <c r="BW52" s="66"/>
      <c r="BX52" s="66"/>
      <c r="BY52" s="66"/>
      <c r="BZ52" s="66"/>
      <c r="CA52" s="66"/>
      <c r="CB52" s="66"/>
    </row>
    <row r="53" spans="1:80" ht="15" customHeight="1" x14ac:dyDescent="0.3">
      <c r="A53" s="66"/>
      <c r="B53" s="70"/>
      <c r="C53" s="70"/>
      <c r="D53" s="70"/>
      <c r="E53" s="70"/>
      <c r="F53" s="70"/>
      <c r="G53" s="70"/>
      <c r="H53" s="70"/>
      <c r="I53" s="70"/>
      <c r="J53" s="70"/>
      <c r="K53" s="70"/>
      <c r="L53" s="70"/>
      <c r="M53" s="70"/>
      <c r="N53" s="70"/>
      <c r="O53" s="70"/>
      <c r="P53" s="70"/>
      <c r="Q53" s="70"/>
      <c r="R53" s="70"/>
      <c r="S53" s="70"/>
      <c r="T53" s="70"/>
      <c r="U53" s="70"/>
      <c r="V53" s="70"/>
      <c r="W53" s="70"/>
      <c r="X53" s="70"/>
      <c r="Y53" s="70"/>
      <c r="Z53" s="70"/>
      <c r="AA53" s="70"/>
      <c r="AB53" s="70"/>
      <c r="AC53" s="70"/>
      <c r="AD53" s="70"/>
      <c r="AE53" s="70"/>
      <c r="AF53" s="70"/>
      <c r="AG53" s="70"/>
      <c r="AH53" s="70"/>
      <c r="AI53" s="70"/>
      <c r="AJ53" s="70"/>
      <c r="AK53" s="70"/>
      <c r="AL53" s="70"/>
      <c r="AM53" s="70"/>
      <c r="AN53" s="70"/>
      <c r="AO53" s="70"/>
      <c r="AP53" s="70"/>
      <c r="AQ53" s="70"/>
      <c r="AR53" s="70"/>
      <c r="AS53" s="70"/>
      <c r="AT53" s="70"/>
      <c r="AU53" s="66"/>
      <c r="AV53" s="66"/>
      <c r="AW53" s="66"/>
      <c r="AX53" s="66"/>
      <c r="AY53" s="66"/>
      <c r="AZ53" s="66"/>
      <c r="BA53" s="66"/>
      <c r="BB53" s="66"/>
      <c r="BC53" s="66"/>
      <c r="BD53" s="66"/>
      <c r="BE53" s="66"/>
      <c r="BF53" s="66"/>
      <c r="BG53" s="66"/>
      <c r="BH53" s="66"/>
      <c r="BI53" s="66"/>
      <c r="BJ53" s="66"/>
      <c r="BK53" s="66"/>
      <c r="BL53" s="66"/>
      <c r="BM53" s="66"/>
      <c r="BN53" s="66"/>
      <c r="BO53" s="66"/>
      <c r="BP53" s="66"/>
      <c r="BQ53" s="66"/>
      <c r="BR53" s="66"/>
      <c r="BS53" s="66"/>
      <c r="BT53" s="66"/>
      <c r="BU53" s="66"/>
      <c r="BV53" s="66"/>
      <c r="BW53" s="66"/>
      <c r="BX53" s="66"/>
      <c r="BY53" s="66"/>
      <c r="BZ53" s="66"/>
      <c r="CA53" s="66"/>
      <c r="CB53" s="66"/>
    </row>
    <row r="54" spans="1:80" ht="15" customHeight="1" x14ac:dyDescent="0.3">
      <c r="A54" s="66"/>
      <c r="B54" s="70"/>
      <c r="C54" s="70"/>
      <c r="D54" s="70"/>
      <c r="E54" s="70"/>
      <c r="F54" s="70"/>
      <c r="G54" s="70"/>
      <c r="H54" s="70"/>
      <c r="I54" s="70"/>
      <c r="J54" s="70"/>
      <c r="K54" s="70"/>
      <c r="L54" s="70"/>
      <c r="M54" s="70"/>
      <c r="N54" s="70"/>
      <c r="O54" s="70"/>
      <c r="P54" s="70"/>
      <c r="Q54" s="70"/>
      <c r="R54" s="70"/>
      <c r="S54" s="70"/>
      <c r="T54" s="70"/>
      <c r="U54" s="70"/>
      <c r="V54" s="70"/>
      <c r="W54" s="70"/>
      <c r="X54" s="70"/>
      <c r="Y54" s="70"/>
      <c r="Z54" s="70"/>
      <c r="AA54" s="70"/>
      <c r="AB54" s="70"/>
      <c r="AC54" s="70"/>
      <c r="AD54" s="70"/>
      <c r="AE54" s="70"/>
      <c r="AF54" s="70"/>
      <c r="AG54" s="70"/>
      <c r="AH54" s="70"/>
      <c r="AI54" s="70"/>
      <c r="AJ54" s="70"/>
      <c r="AK54" s="70"/>
      <c r="AL54" s="70"/>
      <c r="AM54" s="70"/>
      <c r="AN54" s="70"/>
      <c r="AO54" s="70"/>
      <c r="AP54" s="70"/>
      <c r="AQ54" s="70"/>
      <c r="AR54" s="70"/>
      <c r="AS54" s="70"/>
      <c r="AT54" s="70"/>
      <c r="AU54" s="66"/>
      <c r="AV54" s="66"/>
      <c r="AW54" s="66"/>
      <c r="AX54" s="66"/>
      <c r="AY54" s="66"/>
      <c r="AZ54" s="66"/>
      <c r="BA54" s="66"/>
      <c r="BB54" s="66"/>
      <c r="BC54" s="66"/>
      <c r="BD54" s="66"/>
      <c r="BE54" s="66"/>
      <c r="BF54" s="66"/>
      <c r="BG54" s="66"/>
      <c r="BH54" s="66"/>
      <c r="BI54" s="66"/>
      <c r="BJ54" s="66"/>
      <c r="BK54" s="66"/>
      <c r="BL54" s="66"/>
      <c r="BM54" s="66"/>
      <c r="BN54" s="66"/>
      <c r="BO54" s="66"/>
      <c r="BP54" s="66"/>
      <c r="BQ54" s="66"/>
      <c r="BR54" s="66"/>
      <c r="BS54" s="66"/>
      <c r="BT54" s="66"/>
      <c r="BU54" s="66"/>
      <c r="BV54" s="66"/>
      <c r="BW54" s="66"/>
      <c r="BX54" s="66"/>
      <c r="BY54" s="66"/>
      <c r="BZ54" s="66"/>
      <c r="CA54" s="66"/>
      <c r="CB54" s="66"/>
    </row>
    <row r="55" spans="1:80" x14ac:dyDescent="0.3">
      <c r="A55" s="66"/>
      <c r="B55" s="66"/>
      <c r="C55" s="66"/>
      <c r="D55" s="66"/>
      <c r="E55" s="66"/>
      <c r="F55" s="66"/>
      <c r="G55" s="66"/>
      <c r="H55" s="66"/>
      <c r="I55" s="66"/>
      <c r="J55" s="66"/>
      <c r="K55" s="66"/>
      <c r="L55" s="66"/>
      <c r="M55" s="66"/>
      <c r="N55" s="66"/>
      <c r="O55" s="66"/>
      <c r="P55" s="66"/>
      <c r="Q55" s="66"/>
      <c r="R55" s="66"/>
      <c r="S55" s="66"/>
      <c r="T55" s="66"/>
      <c r="U55" s="66"/>
      <c r="V55" s="66"/>
      <c r="W55" s="66"/>
      <c r="X55" s="66"/>
      <c r="Y55" s="66"/>
      <c r="Z55" s="66"/>
      <c r="AA55" s="66"/>
      <c r="AB55" s="66"/>
      <c r="AC55" s="66"/>
      <c r="AD55" s="66"/>
      <c r="AE55" s="66"/>
      <c r="AF55" s="66"/>
      <c r="AG55" s="66"/>
      <c r="AH55" s="66"/>
      <c r="AI55" s="66"/>
      <c r="AJ55" s="66"/>
      <c r="AK55" s="66"/>
      <c r="AL55" s="66"/>
      <c r="AM55" s="66"/>
      <c r="AN55" s="66"/>
      <c r="AO55" s="66"/>
      <c r="AP55" s="66"/>
      <c r="AQ55" s="66"/>
      <c r="AR55" s="66"/>
      <c r="AS55" s="66"/>
      <c r="AT55" s="66"/>
      <c r="AU55" s="66"/>
      <c r="AV55" s="66"/>
      <c r="AW55" s="66"/>
      <c r="AX55" s="66"/>
      <c r="AY55" s="66"/>
      <c r="AZ55" s="66"/>
      <c r="BA55" s="66"/>
      <c r="BB55" s="66"/>
      <c r="BC55" s="66"/>
      <c r="BD55" s="66"/>
      <c r="BE55" s="66"/>
      <c r="BF55" s="66"/>
      <c r="BG55" s="66"/>
      <c r="BH55" s="66"/>
      <c r="BI55" s="66"/>
      <c r="BJ55" s="66"/>
      <c r="BK55" s="66"/>
      <c r="BL55" s="66"/>
      <c r="BM55" s="66"/>
      <c r="BN55" s="66"/>
      <c r="BO55" s="66"/>
      <c r="BP55" s="66"/>
      <c r="BQ55" s="66"/>
      <c r="BR55" s="66"/>
      <c r="BS55" s="66"/>
      <c r="BT55" s="66"/>
      <c r="BU55" s="66"/>
      <c r="BV55" s="66"/>
      <c r="BW55" s="66"/>
      <c r="BX55" s="66"/>
      <c r="BY55" s="66"/>
      <c r="BZ55" s="66"/>
      <c r="CA55" s="66"/>
      <c r="CB55" s="66"/>
    </row>
    <row r="56" spans="1:80" x14ac:dyDescent="0.3">
      <c r="A56" s="66"/>
      <c r="B56" s="66"/>
      <c r="C56" s="66"/>
      <c r="D56" s="66"/>
      <c r="E56" s="66"/>
      <c r="F56" s="66"/>
      <c r="G56" s="66"/>
      <c r="H56" s="66"/>
      <c r="I56" s="66"/>
      <c r="J56" s="66"/>
      <c r="K56" s="66"/>
      <c r="L56" s="66"/>
      <c r="M56" s="66"/>
      <c r="N56" s="66"/>
      <c r="O56" s="66"/>
      <c r="P56" s="66"/>
      <c r="Q56" s="66"/>
      <c r="R56" s="66"/>
      <c r="S56" s="66"/>
      <c r="T56" s="66"/>
      <c r="U56" s="66"/>
      <c r="V56" s="66"/>
      <c r="W56" s="66"/>
      <c r="X56" s="66"/>
      <c r="Y56" s="66"/>
      <c r="Z56" s="66"/>
      <c r="AA56" s="66"/>
      <c r="AB56" s="66"/>
      <c r="AC56" s="66"/>
      <c r="AD56" s="66"/>
      <c r="AE56" s="66"/>
      <c r="AF56" s="66"/>
      <c r="AG56" s="66"/>
      <c r="AH56" s="66"/>
      <c r="AI56" s="66"/>
      <c r="AJ56" s="66"/>
      <c r="AK56" s="66"/>
      <c r="AL56" s="66"/>
      <c r="AM56" s="66"/>
      <c r="AN56" s="66"/>
      <c r="AO56" s="66"/>
      <c r="AP56" s="66"/>
      <c r="AQ56" s="66"/>
      <c r="AR56" s="66"/>
      <c r="AS56" s="66"/>
      <c r="AT56" s="66"/>
      <c r="AU56" s="66"/>
      <c r="AV56" s="66"/>
      <c r="AW56" s="66"/>
      <c r="AX56" s="66"/>
      <c r="AY56" s="66"/>
      <c r="AZ56" s="66"/>
      <c r="BA56" s="66"/>
      <c r="BB56" s="66"/>
      <c r="BC56" s="66"/>
      <c r="BD56" s="66"/>
      <c r="BE56" s="66"/>
      <c r="BF56" s="66"/>
      <c r="BG56" s="66"/>
      <c r="BH56" s="66"/>
      <c r="BI56" s="66"/>
      <c r="BJ56" s="66"/>
      <c r="BK56" s="66"/>
      <c r="BL56" s="66"/>
      <c r="BM56" s="66"/>
      <c r="BN56" s="66"/>
      <c r="BO56" s="66"/>
      <c r="BP56" s="66"/>
      <c r="BQ56" s="66"/>
      <c r="BR56" s="66"/>
      <c r="BS56" s="66"/>
      <c r="BT56" s="66"/>
      <c r="BU56" s="66"/>
      <c r="BV56" s="66"/>
      <c r="BW56" s="66"/>
      <c r="BX56" s="66"/>
      <c r="BY56" s="66"/>
      <c r="BZ56" s="66"/>
      <c r="CA56" s="66"/>
      <c r="CB56" s="66"/>
    </row>
    <row r="57" spans="1:80" x14ac:dyDescent="0.3">
      <c r="A57" s="66"/>
      <c r="B57" s="66"/>
      <c r="C57" s="66"/>
      <c r="D57" s="66"/>
      <c r="E57" s="66"/>
      <c r="F57" s="66"/>
      <c r="G57" s="66"/>
      <c r="H57" s="66"/>
      <c r="I57" s="66"/>
      <c r="J57" s="66"/>
      <c r="K57" s="66"/>
      <c r="L57" s="66"/>
      <c r="M57" s="66"/>
      <c r="N57" s="66"/>
      <c r="O57" s="66"/>
      <c r="P57" s="66"/>
      <c r="Q57" s="66"/>
      <c r="R57" s="66"/>
      <c r="S57" s="66"/>
      <c r="T57" s="66"/>
      <c r="U57" s="66"/>
      <c r="V57" s="66"/>
      <c r="W57" s="66"/>
      <c r="X57" s="66"/>
      <c r="Y57" s="66"/>
      <c r="Z57" s="66"/>
      <c r="AA57" s="66"/>
      <c r="AB57" s="66"/>
      <c r="AC57" s="66"/>
      <c r="AD57" s="66"/>
      <c r="AE57" s="66"/>
      <c r="AF57" s="66"/>
      <c r="AG57" s="66"/>
      <c r="AH57" s="66"/>
      <c r="AI57" s="66"/>
      <c r="AJ57" s="66"/>
      <c r="AK57" s="66"/>
      <c r="AL57" s="66"/>
      <c r="AM57" s="66"/>
      <c r="AN57" s="66"/>
      <c r="AO57" s="66"/>
      <c r="AP57" s="66"/>
      <c r="AQ57" s="66"/>
      <c r="AR57" s="66"/>
      <c r="AS57" s="66"/>
      <c r="AT57" s="66"/>
      <c r="AU57" s="66"/>
      <c r="AV57" s="66"/>
      <c r="AW57" s="66"/>
      <c r="AX57" s="66"/>
      <c r="AY57" s="66"/>
      <c r="AZ57" s="66"/>
      <c r="BA57" s="66"/>
      <c r="BB57" s="66"/>
      <c r="BC57" s="66"/>
      <c r="BD57" s="66"/>
      <c r="BE57" s="66"/>
      <c r="BF57" s="66"/>
      <c r="BG57" s="66"/>
      <c r="BH57" s="66"/>
      <c r="BI57" s="66"/>
      <c r="BJ57" s="66"/>
      <c r="BK57" s="66"/>
      <c r="BL57" s="66"/>
      <c r="BM57" s="66"/>
      <c r="BN57" s="66"/>
      <c r="BO57" s="66"/>
      <c r="BP57" s="66"/>
      <c r="BQ57" s="66"/>
      <c r="BR57" s="66"/>
      <c r="BS57" s="66"/>
      <c r="BT57" s="66"/>
      <c r="BU57" s="66"/>
      <c r="BV57" s="66"/>
      <c r="BW57" s="66"/>
      <c r="BX57" s="66"/>
      <c r="BY57" s="66"/>
      <c r="BZ57" s="66"/>
      <c r="CA57" s="66"/>
      <c r="CB57" s="66"/>
    </row>
    <row r="58" spans="1:80" x14ac:dyDescent="0.3">
      <c r="A58" s="66"/>
      <c r="B58" s="66"/>
      <c r="C58" s="66"/>
      <c r="D58" s="66"/>
      <c r="E58" s="66"/>
      <c r="F58" s="66"/>
      <c r="G58" s="66"/>
      <c r="H58" s="66"/>
      <c r="I58" s="66"/>
      <c r="J58" s="66"/>
      <c r="K58" s="66"/>
      <c r="L58" s="66"/>
      <c r="M58" s="66"/>
      <c r="N58" s="66"/>
      <c r="O58" s="66"/>
      <c r="P58" s="66"/>
      <c r="Q58" s="66"/>
      <c r="R58" s="66"/>
      <c r="S58" s="66"/>
      <c r="T58" s="66"/>
      <c r="U58" s="66"/>
      <c r="V58" s="66"/>
      <c r="W58" s="66"/>
      <c r="X58" s="66"/>
      <c r="Y58" s="66"/>
      <c r="Z58" s="66"/>
      <c r="AA58" s="66"/>
      <c r="AB58" s="66"/>
      <c r="AC58" s="66"/>
      <c r="AD58" s="66"/>
      <c r="AE58" s="66"/>
      <c r="AF58" s="66"/>
      <c r="AG58" s="66"/>
      <c r="AH58" s="66"/>
      <c r="AI58" s="66"/>
      <c r="AJ58" s="66"/>
      <c r="AK58" s="66"/>
      <c r="AL58" s="66"/>
      <c r="AM58" s="66"/>
      <c r="AN58" s="66"/>
      <c r="AO58" s="66"/>
      <c r="AP58" s="66"/>
      <c r="AQ58" s="66"/>
      <c r="AR58" s="66"/>
      <c r="AS58" s="66"/>
      <c r="AT58" s="66"/>
      <c r="AU58" s="66"/>
      <c r="AV58" s="66"/>
      <c r="AW58" s="66"/>
      <c r="AX58" s="66"/>
      <c r="AY58" s="66"/>
      <c r="AZ58" s="66"/>
      <c r="BA58" s="66"/>
      <c r="BB58" s="66"/>
      <c r="BC58" s="66"/>
      <c r="BD58" s="66"/>
      <c r="BE58" s="66"/>
      <c r="BF58" s="66"/>
      <c r="BG58" s="66"/>
      <c r="BH58" s="66"/>
      <c r="BI58" s="66"/>
      <c r="BJ58" s="66"/>
      <c r="BK58" s="66"/>
      <c r="BL58" s="66"/>
      <c r="BM58" s="66"/>
      <c r="BN58" s="66"/>
      <c r="BO58" s="66"/>
      <c r="BP58" s="66"/>
      <c r="BQ58" s="66"/>
      <c r="BR58" s="66"/>
      <c r="BS58" s="66"/>
      <c r="BT58" s="66"/>
      <c r="BU58" s="66"/>
      <c r="BV58" s="66"/>
      <c r="BW58" s="66"/>
      <c r="BX58" s="66"/>
      <c r="BY58" s="66"/>
      <c r="BZ58" s="66"/>
      <c r="CA58" s="66"/>
      <c r="CB58" s="66"/>
    </row>
    <row r="59" spans="1:80" x14ac:dyDescent="0.3">
      <c r="A59" s="66"/>
      <c r="B59" s="66"/>
      <c r="C59" s="66"/>
      <c r="D59" s="66"/>
      <c r="E59" s="66"/>
      <c r="F59" s="66"/>
      <c r="G59" s="66"/>
      <c r="H59" s="66"/>
      <c r="I59" s="66"/>
      <c r="J59" s="66"/>
      <c r="K59" s="66"/>
      <c r="L59" s="66"/>
      <c r="M59" s="66"/>
      <c r="N59" s="66"/>
      <c r="O59" s="66"/>
      <c r="P59" s="66"/>
      <c r="Q59" s="66"/>
      <c r="R59" s="66"/>
      <c r="S59" s="66"/>
      <c r="T59" s="66"/>
      <c r="U59" s="66"/>
      <c r="V59" s="66"/>
      <c r="W59" s="66"/>
      <c r="X59" s="66"/>
      <c r="Y59" s="66"/>
      <c r="Z59" s="66"/>
      <c r="AA59" s="66"/>
      <c r="AB59" s="66"/>
      <c r="AC59" s="66"/>
      <c r="AD59" s="66"/>
      <c r="AE59" s="66"/>
      <c r="AF59" s="66"/>
      <c r="AG59" s="66"/>
      <c r="AH59" s="66"/>
      <c r="AI59" s="66"/>
      <c r="AJ59" s="66"/>
      <c r="AK59" s="66"/>
      <c r="AL59" s="66"/>
      <c r="AM59" s="66"/>
      <c r="AN59" s="66"/>
      <c r="AO59" s="66"/>
      <c r="AP59" s="66"/>
      <c r="AQ59" s="66"/>
      <c r="AR59" s="66"/>
      <c r="AS59" s="66"/>
      <c r="AT59" s="66"/>
      <c r="AU59" s="66"/>
      <c r="AV59" s="66"/>
      <c r="AW59" s="66"/>
      <c r="AX59" s="66"/>
      <c r="AY59" s="66"/>
      <c r="AZ59" s="66"/>
      <c r="BA59" s="66"/>
      <c r="BB59" s="66"/>
      <c r="BC59" s="66"/>
      <c r="BD59" s="66"/>
      <c r="BE59" s="66"/>
      <c r="BF59" s="66"/>
      <c r="BG59" s="66"/>
      <c r="BH59" s="66"/>
      <c r="BI59" s="66"/>
      <c r="BJ59" s="66"/>
      <c r="BK59" s="66"/>
      <c r="BL59" s="66"/>
      <c r="BM59" s="66"/>
      <c r="BN59" s="66"/>
      <c r="BO59" s="66"/>
      <c r="BP59" s="66"/>
      <c r="BQ59" s="66"/>
      <c r="BR59" s="66"/>
      <c r="BS59" s="66"/>
      <c r="BT59" s="66"/>
      <c r="BU59" s="66"/>
      <c r="BV59" s="66"/>
      <c r="BW59" s="66"/>
      <c r="BX59" s="66"/>
      <c r="BY59" s="66"/>
      <c r="BZ59" s="66"/>
      <c r="CA59" s="66"/>
      <c r="CB59" s="66"/>
    </row>
    <row r="60" spans="1:80" x14ac:dyDescent="0.3">
      <c r="A60" s="66"/>
      <c r="B60" s="66"/>
      <c r="C60" s="66"/>
      <c r="D60" s="66"/>
      <c r="E60" s="66"/>
      <c r="F60" s="66"/>
      <c r="G60" s="66"/>
      <c r="H60" s="66"/>
      <c r="I60" s="66"/>
      <c r="J60" s="66"/>
      <c r="K60" s="66"/>
      <c r="L60" s="66"/>
      <c r="M60" s="66"/>
      <c r="N60" s="66"/>
      <c r="O60" s="66"/>
      <c r="P60" s="66"/>
      <c r="Q60" s="66"/>
      <c r="R60" s="66"/>
      <c r="S60" s="66"/>
      <c r="T60" s="66"/>
      <c r="U60" s="66"/>
      <c r="V60" s="66"/>
      <c r="W60" s="66"/>
      <c r="X60" s="66"/>
      <c r="Y60" s="66"/>
      <c r="Z60" s="66"/>
      <c r="AA60" s="66"/>
      <c r="AB60" s="66"/>
      <c r="AC60" s="66"/>
      <c r="AD60" s="66"/>
      <c r="AE60" s="66"/>
      <c r="AF60" s="66"/>
      <c r="AG60" s="66"/>
      <c r="AH60" s="66"/>
      <c r="AI60" s="66"/>
      <c r="AJ60" s="66"/>
      <c r="AK60" s="66"/>
      <c r="AL60" s="66"/>
      <c r="AM60" s="66"/>
      <c r="AN60" s="66"/>
      <c r="AO60" s="66"/>
      <c r="AP60" s="66"/>
      <c r="AQ60" s="66"/>
      <c r="AR60" s="66"/>
      <c r="AS60" s="66"/>
      <c r="AT60" s="66"/>
      <c r="AU60" s="66"/>
      <c r="AV60" s="66"/>
      <c r="AW60" s="66"/>
      <c r="AX60" s="66"/>
      <c r="AY60" s="66"/>
      <c r="AZ60" s="66"/>
      <c r="BA60" s="66"/>
      <c r="BB60" s="66"/>
      <c r="BC60" s="66"/>
      <c r="BD60" s="66"/>
      <c r="BE60" s="66"/>
      <c r="BF60" s="66"/>
      <c r="BG60" s="66"/>
      <c r="BH60" s="66"/>
      <c r="BI60" s="66"/>
      <c r="BJ60" s="66"/>
      <c r="BK60" s="66"/>
      <c r="BL60" s="66"/>
      <c r="BM60" s="66"/>
      <c r="BN60" s="66"/>
      <c r="BO60" s="66"/>
      <c r="BP60" s="66"/>
      <c r="BQ60" s="66"/>
      <c r="BR60" s="66"/>
      <c r="BS60" s="66"/>
      <c r="BT60" s="66"/>
      <c r="BU60" s="66"/>
      <c r="BV60" s="66"/>
      <c r="BW60" s="66"/>
      <c r="BX60" s="66"/>
      <c r="BY60" s="66"/>
      <c r="BZ60" s="66"/>
      <c r="CA60" s="66"/>
      <c r="CB60" s="66"/>
    </row>
    <row r="61" spans="1:80" x14ac:dyDescent="0.3">
      <c r="A61" s="66"/>
      <c r="B61" s="66"/>
      <c r="C61" s="66"/>
      <c r="D61" s="66"/>
      <c r="E61" s="66"/>
      <c r="F61" s="66"/>
      <c r="G61" s="66"/>
      <c r="H61" s="66"/>
      <c r="I61" s="66"/>
      <c r="J61" s="66"/>
      <c r="K61" s="66"/>
      <c r="L61" s="66"/>
      <c r="M61" s="66"/>
      <c r="N61" s="66"/>
      <c r="O61" s="66"/>
      <c r="P61" s="66"/>
      <c r="Q61" s="66"/>
      <c r="R61" s="66"/>
      <c r="S61" s="66"/>
      <c r="T61" s="66"/>
      <c r="U61" s="66"/>
      <c r="V61" s="66"/>
      <c r="W61" s="66"/>
      <c r="X61" s="66"/>
      <c r="Y61" s="66"/>
      <c r="Z61" s="66"/>
      <c r="AA61" s="66"/>
      <c r="AB61" s="66"/>
      <c r="AC61" s="66"/>
      <c r="AD61" s="66"/>
      <c r="AE61" s="66"/>
      <c r="AF61" s="66"/>
      <c r="AG61" s="66"/>
      <c r="AH61" s="66"/>
      <c r="AI61" s="66"/>
      <c r="AJ61" s="66"/>
      <c r="AK61" s="66"/>
      <c r="AL61" s="66"/>
      <c r="AM61" s="66"/>
      <c r="AN61" s="66"/>
      <c r="AO61" s="66"/>
      <c r="AP61" s="66"/>
      <c r="AQ61" s="66"/>
      <c r="AR61" s="66"/>
      <c r="AS61" s="66"/>
      <c r="AT61" s="66"/>
      <c r="AU61" s="66"/>
      <c r="AV61" s="66"/>
      <c r="AW61" s="66"/>
      <c r="AX61" s="66"/>
      <c r="AY61" s="66"/>
      <c r="AZ61" s="66"/>
      <c r="BA61" s="66"/>
      <c r="BB61" s="66"/>
      <c r="BC61" s="66"/>
      <c r="BD61" s="66"/>
      <c r="BE61" s="66"/>
      <c r="BF61" s="66"/>
      <c r="BG61" s="66"/>
      <c r="BH61" s="66"/>
      <c r="BI61" s="66"/>
      <c r="BJ61" s="66"/>
      <c r="BK61" s="66"/>
      <c r="BL61" s="66"/>
      <c r="BM61" s="66"/>
      <c r="BN61" s="66"/>
      <c r="BO61" s="66"/>
      <c r="BP61" s="66"/>
      <c r="BQ61" s="66"/>
      <c r="BR61" s="66"/>
      <c r="BS61" s="66"/>
      <c r="BT61" s="66"/>
      <c r="BU61" s="66"/>
      <c r="BV61" s="66"/>
      <c r="BW61" s="66"/>
      <c r="BX61" s="66"/>
      <c r="BY61" s="66"/>
      <c r="BZ61" s="66"/>
      <c r="CA61" s="66"/>
      <c r="CB61" s="66"/>
    </row>
    <row r="62" spans="1:80" x14ac:dyDescent="0.3">
      <c r="A62" s="66"/>
      <c r="B62" s="66"/>
      <c r="C62" s="66"/>
      <c r="D62" s="66"/>
      <c r="E62" s="66"/>
      <c r="F62" s="66"/>
      <c r="G62" s="66"/>
      <c r="H62" s="66"/>
      <c r="I62" s="66"/>
      <c r="J62" s="66"/>
      <c r="K62" s="66"/>
      <c r="L62" s="66"/>
      <c r="M62" s="66"/>
      <c r="N62" s="66"/>
      <c r="O62" s="66"/>
      <c r="P62" s="66"/>
      <c r="Q62" s="66"/>
      <c r="R62" s="66"/>
      <c r="S62" s="66"/>
      <c r="T62" s="66"/>
      <c r="U62" s="66"/>
      <c r="V62" s="66"/>
      <c r="W62" s="66"/>
      <c r="X62" s="66"/>
      <c r="Y62" s="66"/>
      <c r="Z62" s="66"/>
      <c r="AA62" s="66"/>
      <c r="AB62" s="66"/>
      <c r="AC62" s="66"/>
      <c r="AD62" s="66"/>
      <c r="AE62" s="66"/>
      <c r="AF62" s="66"/>
      <c r="AG62" s="66"/>
      <c r="AH62" s="66"/>
      <c r="AI62" s="66"/>
      <c r="AJ62" s="66"/>
      <c r="AK62" s="66"/>
      <c r="AL62" s="66"/>
      <c r="AM62" s="66"/>
      <c r="AN62" s="66"/>
      <c r="AO62" s="66"/>
      <c r="AP62" s="66"/>
      <c r="AQ62" s="66"/>
      <c r="AR62" s="66"/>
      <c r="AS62" s="66"/>
      <c r="AT62" s="66"/>
      <c r="AU62" s="66"/>
      <c r="AV62" s="66"/>
      <c r="AW62" s="66"/>
      <c r="AX62" s="66"/>
      <c r="AY62" s="66"/>
      <c r="AZ62" s="66"/>
      <c r="BA62" s="66"/>
      <c r="BB62" s="66"/>
      <c r="BC62" s="66"/>
      <c r="BD62" s="66"/>
      <c r="BE62" s="66"/>
      <c r="BF62" s="66"/>
      <c r="BG62" s="66"/>
      <c r="BH62" s="66"/>
      <c r="BI62" s="66"/>
      <c r="BJ62" s="66"/>
      <c r="BK62" s="66"/>
      <c r="BL62" s="66"/>
      <c r="BM62" s="66"/>
      <c r="BN62" s="66"/>
      <c r="BO62" s="66"/>
      <c r="BP62" s="66"/>
      <c r="BQ62" s="66"/>
      <c r="BR62" s="66"/>
      <c r="BS62" s="66"/>
      <c r="BT62" s="66"/>
      <c r="BU62" s="66"/>
      <c r="BV62" s="66"/>
      <c r="BW62" s="66"/>
      <c r="BX62" s="66"/>
      <c r="BY62" s="66"/>
      <c r="BZ62" s="66"/>
      <c r="CA62" s="66"/>
      <c r="CB62" s="66"/>
    </row>
    <row r="63" spans="1:80" x14ac:dyDescent="0.3">
      <c r="A63" s="66"/>
      <c r="B63" s="66"/>
      <c r="C63" s="66"/>
      <c r="D63" s="66"/>
      <c r="E63" s="66"/>
      <c r="F63" s="66"/>
      <c r="G63" s="66"/>
      <c r="H63" s="66"/>
      <c r="I63" s="66"/>
      <c r="J63" s="66"/>
      <c r="K63" s="66"/>
      <c r="L63" s="66"/>
      <c r="M63" s="66"/>
      <c r="N63" s="66"/>
      <c r="O63" s="66"/>
      <c r="P63" s="66"/>
      <c r="Q63" s="66"/>
      <c r="R63" s="66"/>
      <c r="S63" s="66"/>
      <c r="T63" s="66"/>
      <c r="U63" s="66"/>
      <c r="V63" s="66"/>
      <c r="W63" s="66"/>
      <c r="X63" s="66"/>
      <c r="Y63" s="66"/>
      <c r="Z63" s="66"/>
      <c r="AA63" s="66"/>
      <c r="AB63" s="66"/>
      <c r="AC63" s="66"/>
      <c r="AD63" s="66"/>
      <c r="AE63" s="66"/>
      <c r="AF63" s="66"/>
      <c r="AG63" s="66"/>
      <c r="AH63" s="66"/>
      <c r="AI63" s="66"/>
      <c r="AJ63" s="66"/>
      <c r="AK63" s="66"/>
      <c r="AL63" s="66"/>
      <c r="AM63" s="66"/>
      <c r="AN63" s="66"/>
      <c r="AO63" s="66"/>
      <c r="AP63" s="66"/>
      <c r="AQ63" s="66"/>
      <c r="AR63" s="66"/>
      <c r="AS63" s="66"/>
      <c r="AT63" s="66"/>
      <c r="AU63" s="66"/>
      <c r="AV63" s="66"/>
      <c r="AW63" s="66"/>
      <c r="AX63" s="66"/>
      <c r="AY63" s="66"/>
      <c r="AZ63" s="66"/>
      <c r="BA63" s="66"/>
      <c r="BB63" s="66"/>
      <c r="BC63" s="66"/>
      <c r="BD63" s="66"/>
      <c r="BE63" s="66"/>
      <c r="BF63" s="66"/>
      <c r="BG63" s="66"/>
      <c r="BH63" s="66"/>
      <c r="BI63" s="66"/>
      <c r="BJ63" s="66"/>
      <c r="BK63" s="66"/>
      <c r="BL63" s="66"/>
      <c r="BM63" s="66"/>
      <c r="BN63" s="66"/>
      <c r="BO63" s="66"/>
      <c r="BP63" s="66"/>
      <c r="BQ63" s="66"/>
      <c r="BR63" s="66"/>
      <c r="BS63" s="66"/>
      <c r="BT63" s="66"/>
      <c r="BU63" s="66"/>
      <c r="BV63" s="66"/>
      <c r="BW63" s="66"/>
      <c r="BX63" s="66"/>
      <c r="BY63" s="66"/>
      <c r="BZ63" s="66"/>
      <c r="CA63" s="66"/>
      <c r="CB63" s="66"/>
    </row>
    <row r="64" spans="1:80" x14ac:dyDescent="0.3">
      <c r="A64" s="66"/>
      <c r="B64" s="66"/>
      <c r="C64" s="66"/>
      <c r="D64" s="66"/>
      <c r="E64" s="66"/>
      <c r="F64" s="66"/>
      <c r="G64" s="66"/>
      <c r="H64" s="66"/>
      <c r="I64" s="66"/>
      <c r="J64" s="66"/>
      <c r="K64" s="66"/>
      <c r="L64" s="66"/>
      <c r="M64" s="66"/>
      <c r="N64" s="66"/>
      <c r="O64" s="66"/>
      <c r="P64" s="66"/>
      <c r="Q64" s="66"/>
      <c r="R64" s="66"/>
      <c r="S64" s="66"/>
      <c r="T64" s="66"/>
      <c r="U64" s="66"/>
      <c r="V64" s="66"/>
      <c r="W64" s="66"/>
      <c r="X64" s="66"/>
      <c r="Y64" s="66"/>
      <c r="Z64" s="66"/>
      <c r="AA64" s="66"/>
      <c r="AB64" s="66"/>
      <c r="AC64" s="66"/>
      <c r="AD64" s="66"/>
      <c r="AE64" s="66"/>
      <c r="AF64" s="66"/>
      <c r="AG64" s="66"/>
      <c r="AH64" s="66"/>
      <c r="AI64" s="66"/>
      <c r="AJ64" s="66"/>
      <c r="AK64" s="66"/>
      <c r="AL64" s="66"/>
      <c r="AM64" s="66"/>
      <c r="AN64" s="66"/>
      <c r="AO64" s="66"/>
      <c r="AP64" s="66"/>
      <c r="AQ64" s="66"/>
      <c r="AR64" s="66"/>
      <c r="AS64" s="66"/>
      <c r="AT64" s="66"/>
      <c r="AU64" s="66"/>
      <c r="AV64" s="66"/>
      <c r="AW64" s="66"/>
      <c r="AX64" s="66"/>
      <c r="AY64" s="66"/>
      <c r="AZ64" s="66"/>
      <c r="BA64" s="66"/>
      <c r="BB64" s="66"/>
      <c r="BC64" s="66"/>
      <c r="BD64" s="66"/>
      <c r="BE64" s="66"/>
      <c r="BF64" s="66"/>
      <c r="BG64" s="66"/>
      <c r="BH64" s="66"/>
      <c r="BI64" s="66"/>
      <c r="BJ64" s="66"/>
      <c r="BK64" s="66"/>
      <c r="BL64" s="66"/>
      <c r="BM64" s="66"/>
      <c r="BN64" s="66"/>
      <c r="BO64" s="66"/>
      <c r="BP64" s="66"/>
      <c r="BQ64" s="66"/>
      <c r="BR64" s="66"/>
      <c r="BS64" s="66"/>
      <c r="BT64" s="66"/>
      <c r="BU64" s="66"/>
      <c r="BV64" s="66"/>
      <c r="BW64" s="66"/>
      <c r="BX64" s="66"/>
      <c r="BY64" s="66"/>
      <c r="BZ64" s="66"/>
      <c r="CA64" s="66"/>
      <c r="CB64" s="66"/>
    </row>
    <row r="65" spans="1:80" x14ac:dyDescent="0.3">
      <c r="A65" s="66"/>
      <c r="B65" s="66"/>
      <c r="C65" s="66"/>
      <c r="D65" s="66"/>
      <c r="E65" s="66"/>
      <c r="F65" s="66"/>
      <c r="G65" s="66"/>
      <c r="H65" s="66"/>
      <c r="I65" s="66"/>
      <c r="J65" s="66"/>
      <c r="K65" s="66"/>
      <c r="L65" s="66"/>
      <c r="M65" s="66"/>
      <c r="N65" s="66"/>
      <c r="O65" s="66"/>
      <c r="P65" s="66"/>
      <c r="Q65" s="66"/>
      <c r="R65" s="66"/>
      <c r="S65" s="66"/>
      <c r="T65" s="66"/>
      <c r="U65" s="66"/>
      <c r="V65" s="66"/>
      <c r="W65" s="66"/>
      <c r="X65" s="66"/>
      <c r="Y65" s="66"/>
      <c r="Z65" s="66"/>
      <c r="AA65" s="66"/>
      <c r="AB65" s="66"/>
      <c r="AC65" s="66"/>
      <c r="AD65" s="66"/>
      <c r="AE65" s="66"/>
      <c r="AF65" s="66"/>
      <c r="AG65" s="66"/>
      <c r="AH65" s="66"/>
      <c r="AI65" s="66"/>
      <c r="AJ65" s="66"/>
      <c r="AK65" s="66"/>
      <c r="AL65" s="66"/>
      <c r="AM65" s="66"/>
      <c r="AN65" s="66"/>
      <c r="AO65" s="66"/>
      <c r="AP65" s="66"/>
      <c r="AQ65" s="66"/>
      <c r="AR65" s="66"/>
      <c r="AS65" s="66"/>
      <c r="AT65" s="66"/>
      <c r="AU65" s="66"/>
      <c r="AV65" s="66"/>
      <c r="AW65" s="66"/>
      <c r="AX65" s="66"/>
      <c r="AY65" s="66"/>
      <c r="AZ65" s="66"/>
      <c r="BA65" s="66"/>
      <c r="BB65" s="66"/>
      <c r="BC65" s="66"/>
      <c r="BD65" s="66"/>
      <c r="BE65" s="66"/>
      <c r="BF65" s="66"/>
      <c r="BG65" s="66"/>
      <c r="BH65" s="66"/>
      <c r="BI65" s="66"/>
      <c r="BJ65" s="66"/>
      <c r="BK65" s="66"/>
      <c r="BL65" s="66"/>
      <c r="BM65" s="66"/>
      <c r="BN65" s="66"/>
      <c r="BO65" s="66"/>
      <c r="BP65" s="66"/>
      <c r="BQ65" s="66"/>
      <c r="BR65" s="66"/>
      <c r="BS65" s="66"/>
      <c r="BT65" s="66"/>
      <c r="BU65" s="66"/>
      <c r="BV65" s="66"/>
      <c r="BW65" s="66"/>
      <c r="BX65" s="66"/>
      <c r="BY65" s="66"/>
      <c r="BZ65" s="66"/>
      <c r="CA65" s="66"/>
      <c r="CB65" s="66"/>
    </row>
    <row r="66" spans="1:80" x14ac:dyDescent="0.3">
      <c r="A66" s="66"/>
      <c r="B66" s="66"/>
      <c r="C66" s="66"/>
      <c r="D66" s="66"/>
      <c r="E66" s="66"/>
      <c r="F66" s="66"/>
      <c r="G66" s="66"/>
      <c r="H66" s="66"/>
      <c r="I66" s="66"/>
      <c r="J66" s="66"/>
      <c r="K66" s="66"/>
      <c r="L66" s="66"/>
      <c r="M66" s="66"/>
      <c r="N66" s="66"/>
      <c r="O66" s="66"/>
      <c r="P66" s="66"/>
      <c r="Q66" s="66"/>
      <c r="R66" s="66"/>
      <c r="S66" s="66"/>
      <c r="T66" s="66"/>
      <c r="U66" s="66"/>
      <c r="V66" s="66"/>
      <c r="W66" s="66"/>
      <c r="X66" s="66"/>
      <c r="Y66" s="66"/>
      <c r="Z66" s="66"/>
      <c r="AA66" s="66"/>
      <c r="AB66" s="66"/>
      <c r="AC66" s="66"/>
      <c r="AD66" s="66"/>
      <c r="AE66" s="66"/>
      <c r="AF66" s="66"/>
      <c r="AG66" s="66"/>
      <c r="AH66" s="66"/>
      <c r="AI66" s="66"/>
      <c r="AJ66" s="66"/>
      <c r="AK66" s="66"/>
      <c r="AL66" s="66"/>
      <c r="AM66" s="66"/>
      <c r="AN66" s="66"/>
      <c r="AO66" s="66"/>
      <c r="AP66" s="66"/>
      <c r="AQ66" s="66"/>
      <c r="AR66" s="66"/>
      <c r="AS66" s="66"/>
      <c r="AT66" s="66"/>
      <c r="AU66" s="66"/>
      <c r="AV66" s="66"/>
      <c r="AW66" s="66"/>
      <c r="AX66" s="66"/>
      <c r="AY66" s="66"/>
      <c r="AZ66" s="66"/>
      <c r="BA66" s="66"/>
      <c r="BB66" s="66"/>
      <c r="BC66" s="66"/>
      <c r="BD66" s="66"/>
      <c r="BE66" s="66"/>
      <c r="BF66" s="66"/>
      <c r="BG66" s="66"/>
      <c r="BH66" s="66"/>
      <c r="BI66" s="66"/>
      <c r="BJ66" s="66"/>
      <c r="BK66" s="66"/>
      <c r="BL66" s="66"/>
      <c r="BM66" s="66"/>
      <c r="BN66" s="66"/>
      <c r="BO66" s="66"/>
      <c r="BP66" s="66"/>
      <c r="BQ66" s="66"/>
      <c r="BR66" s="66"/>
      <c r="BS66" s="66"/>
      <c r="BT66" s="66"/>
      <c r="BU66" s="66"/>
      <c r="BV66" s="66"/>
      <c r="BW66" s="66"/>
      <c r="BX66" s="66"/>
      <c r="BY66" s="66"/>
      <c r="BZ66" s="66"/>
      <c r="CA66" s="66"/>
      <c r="CB66" s="66"/>
    </row>
    <row r="67" spans="1:80" x14ac:dyDescent="0.3">
      <c r="A67" s="66"/>
      <c r="B67" s="66"/>
      <c r="C67" s="66"/>
      <c r="D67" s="66"/>
      <c r="E67" s="66"/>
      <c r="F67" s="66"/>
      <c r="G67" s="66"/>
      <c r="H67" s="66"/>
      <c r="I67" s="66"/>
      <c r="J67" s="66"/>
      <c r="K67" s="66"/>
      <c r="L67" s="66"/>
      <c r="M67" s="66"/>
      <c r="N67" s="66"/>
      <c r="O67" s="66"/>
      <c r="P67" s="66"/>
      <c r="Q67" s="66"/>
      <c r="R67" s="66"/>
      <c r="S67" s="66"/>
      <c r="T67" s="66"/>
      <c r="U67" s="66"/>
      <c r="V67" s="66"/>
      <c r="W67" s="66"/>
      <c r="X67" s="66"/>
      <c r="Y67" s="66"/>
      <c r="Z67" s="66"/>
      <c r="AA67" s="66"/>
      <c r="AB67" s="66"/>
      <c r="AC67" s="66"/>
      <c r="AD67" s="66"/>
      <c r="AE67" s="66"/>
      <c r="AF67" s="66"/>
      <c r="AG67" s="66"/>
      <c r="AH67" s="66"/>
      <c r="AI67" s="66"/>
      <c r="AJ67" s="66"/>
      <c r="AK67" s="66"/>
      <c r="AL67" s="66"/>
      <c r="AM67" s="66"/>
      <c r="AN67" s="66"/>
      <c r="AO67" s="66"/>
      <c r="AP67" s="66"/>
      <c r="AQ67" s="66"/>
      <c r="AR67" s="66"/>
      <c r="AS67" s="66"/>
      <c r="AT67" s="66"/>
      <c r="AU67" s="66"/>
      <c r="AV67" s="66"/>
      <c r="AW67" s="66"/>
      <c r="AX67" s="66"/>
      <c r="AY67" s="66"/>
      <c r="AZ67" s="66"/>
      <c r="BA67" s="66"/>
      <c r="BB67" s="66"/>
      <c r="BC67" s="66"/>
      <c r="BD67" s="66"/>
      <c r="BE67" s="66"/>
      <c r="BF67" s="66"/>
      <c r="BG67" s="66"/>
      <c r="BH67" s="66"/>
      <c r="BI67" s="66"/>
      <c r="BJ67" s="66"/>
      <c r="BK67" s="66"/>
      <c r="BL67" s="66"/>
      <c r="BM67" s="66"/>
      <c r="BN67" s="66"/>
      <c r="BO67" s="66"/>
      <c r="BP67" s="66"/>
      <c r="BQ67" s="66"/>
      <c r="BR67" s="66"/>
      <c r="BS67" s="66"/>
      <c r="BT67" s="66"/>
      <c r="BU67" s="66"/>
      <c r="BV67" s="66"/>
      <c r="BW67" s="66"/>
      <c r="BX67" s="66"/>
      <c r="BY67" s="66"/>
      <c r="BZ67" s="66"/>
      <c r="CA67" s="66"/>
      <c r="CB67" s="66"/>
    </row>
    <row r="68" spans="1:80" x14ac:dyDescent="0.3">
      <c r="A68" s="66"/>
      <c r="B68" s="66"/>
      <c r="C68" s="66"/>
      <c r="D68" s="66"/>
      <c r="E68" s="66"/>
      <c r="F68" s="66"/>
      <c r="G68" s="66"/>
      <c r="H68" s="66"/>
      <c r="I68" s="66"/>
      <c r="J68" s="66"/>
      <c r="K68" s="66"/>
      <c r="L68" s="66"/>
      <c r="M68" s="66"/>
      <c r="N68" s="66"/>
      <c r="O68" s="66"/>
      <c r="P68" s="66"/>
      <c r="Q68" s="66"/>
      <c r="R68" s="66"/>
      <c r="S68" s="66"/>
      <c r="T68" s="66"/>
      <c r="U68" s="66"/>
      <c r="V68" s="66"/>
      <c r="W68" s="66"/>
      <c r="X68" s="66"/>
      <c r="Y68" s="66"/>
      <c r="Z68" s="66"/>
      <c r="AA68" s="66"/>
      <c r="AB68" s="66"/>
      <c r="AC68" s="66"/>
      <c r="AD68" s="66"/>
      <c r="AE68" s="66"/>
      <c r="AF68" s="66"/>
      <c r="AG68" s="66"/>
      <c r="AH68" s="66"/>
      <c r="AI68" s="66"/>
      <c r="AJ68" s="66"/>
      <c r="AK68" s="66"/>
      <c r="AL68" s="66"/>
      <c r="AM68" s="66"/>
      <c r="AN68" s="66"/>
      <c r="AO68" s="66"/>
      <c r="AP68" s="66"/>
      <c r="AQ68" s="66"/>
      <c r="AR68" s="66"/>
      <c r="AS68" s="66"/>
      <c r="AT68" s="66"/>
      <c r="AU68" s="66"/>
      <c r="AV68" s="66"/>
      <c r="AW68" s="66"/>
      <c r="AX68" s="66"/>
      <c r="AY68" s="66"/>
      <c r="AZ68" s="66"/>
      <c r="BA68" s="66"/>
      <c r="BB68" s="66"/>
      <c r="BC68" s="66"/>
      <c r="BD68" s="66"/>
      <c r="BE68" s="66"/>
      <c r="BF68" s="66"/>
      <c r="BG68" s="66"/>
      <c r="BH68" s="66"/>
      <c r="BI68" s="66"/>
      <c r="BJ68" s="66"/>
      <c r="BK68" s="66"/>
      <c r="BL68" s="66"/>
      <c r="BM68" s="66"/>
      <c r="BN68" s="66"/>
      <c r="BO68" s="66"/>
      <c r="BP68" s="66"/>
      <c r="BQ68" s="66"/>
      <c r="BR68" s="66"/>
      <c r="BS68" s="66"/>
      <c r="BT68" s="66"/>
      <c r="BU68" s="66"/>
      <c r="BV68" s="66"/>
      <c r="BW68" s="66"/>
      <c r="BX68" s="66"/>
      <c r="BY68" s="66"/>
      <c r="BZ68" s="66"/>
      <c r="CA68" s="66"/>
      <c r="CB68" s="66"/>
    </row>
    <row r="69" spans="1:80" x14ac:dyDescent="0.3">
      <c r="A69" s="66"/>
      <c r="B69" s="66"/>
      <c r="C69" s="66"/>
      <c r="D69" s="66"/>
      <c r="E69" s="66"/>
      <c r="F69" s="66"/>
      <c r="G69" s="66"/>
      <c r="H69" s="66"/>
      <c r="I69" s="66"/>
      <c r="J69" s="66"/>
      <c r="K69" s="66"/>
      <c r="L69" s="66"/>
      <c r="M69" s="66"/>
      <c r="N69" s="66"/>
      <c r="O69" s="66"/>
      <c r="P69" s="66"/>
      <c r="Q69" s="66"/>
      <c r="R69" s="66"/>
      <c r="S69" s="66"/>
      <c r="T69" s="66"/>
      <c r="U69" s="66"/>
      <c r="V69" s="66"/>
      <c r="W69" s="66"/>
      <c r="X69" s="66"/>
      <c r="Y69" s="66"/>
      <c r="Z69" s="66"/>
      <c r="AA69" s="66"/>
      <c r="AB69" s="66"/>
      <c r="AC69" s="66"/>
      <c r="AD69" s="66"/>
      <c r="AE69" s="66"/>
      <c r="AF69" s="66"/>
      <c r="AG69" s="66"/>
      <c r="AH69" s="66"/>
      <c r="AI69" s="66"/>
      <c r="AJ69" s="66"/>
      <c r="AK69" s="66"/>
      <c r="AL69" s="66"/>
      <c r="AM69" s="66"/>
      <c r="AN69" s="66"/>
      <c r="AO69" s="66"/>
      <c r="AP69" s="66"/>
      <c r="AQ69" s="66"/>
      <c r="AR69" s="66"/>
      <c r="AS69" s="66"/>
      <c r="AT69" s="66"/>
      <c r="AU69" s="66"/>
      <c r="AV69" s="66"/>
      <c r="AW69" s="66"/>
      <c r="AX69" s="66"/>
      <c r="AY69" s="66"/>
      <c r="AZ69" s="66"/>
      <c r="BA69" s="66"/>
      <c r="BB69" s="66"/>
      <c r="BC69" s="66"/>
      <c r="BD69" s="66"/>
      <c r="BE69" s="66"/>
      <c r="BF69" s="66"/>
      <c r="BG69" s="66"/>
      <c r="BH69" s="66"/>
      <c r="BI69" s="66"/>
      <c r="BJ69" s="66"/>
      <c r="BK69" s="66"/>
      <c r="BL69" s="66"/>
      <c r="BM69" s="66"/>
      <c r="BN69" s="66"/>
      <c r="BO69" s="66"/>
      <c r="BP69" s="66"/>
      <c r="BQ69" s="66"/>
      <c r="BR69" s="66"/>
      <c r="BS69" s="66"/>
      <c r="BT69" s="66"/>
      <c r="BU69" s="66"/>
      <c r="BV69" s="66"/>
      <c r="BW69" s="66"/>
      <c r="BX69" s="66"/>
      <c r="BY69" s="66"/>
      <c r="BZ69" s="66"/>
      <c r="CA69" s="66"/>
      <c r="CB69" s="66"/>
    </row>
    <row r="70" spans="1:80" x14ac:dyDescent="0.3">
      <c r="A70" s="66"/>
      <c r="B70" s="66"/>
      <c r="C70" s="66"/>
      <c r="D70" s="66"/>
      <c r="E70" s="66"/>
      <c r="F70" s="66"/>
      <c r="G70" s="66"/>
      <c r="H70" s="66"/>
      <c r="I70" s="66"/>
      <c r="J70" s="66"/>
      <c r="K70" s="66"/>
      <c r="L70" s="66"/>
      <c r="M70" s="66"/>
      <c r="N70" s="66"/>
      <c r="O70" s="66"/>
      <c r="P70" s="66"/>
      <c r="Q70" s="66"/>
      <c r="R70" s="66"/>
      <c r="S70" s="66"/>
      <c r="T70" s="66"/>
      <c r="U70" s="66"/>
      <c r="V70" s="66"/>
      <c r="W70" s="66"/>
      <c r="X70" s="66"/>
      <c r="Y70" s="66"/>
      <c r="Z70" s="66"/>
      <c r="AA70" s="66"/>
      <c r="AB70" s="66"/>
      <c r="AC70" s="66"/>
      <c r="AD70" s="66"/>
      <c r="AE70" s="66"/>
      <c r="AF70" s="66"/>
      <c r="AG70" s="66"/>
      <c r="AH70" s="66"/>
      <c r="AI70" s="66"/>
      <c r="AJ70" s="66"/>
      <c r="AK70" s="66"/>
      <c r="AL70" s="66"/>
      <c r="AM70" s="66"/>
      <c r="AN70" s="66"/>
      <c r="AO70" s="66"/>
      <c r="AP70" s="66"/>
      <c r="AQ70" s="66"/>
      <c r="AR70" s="66"/>
      <c r="AS70" s="66"/>
      <c r="AT70" s="66"/>
      <c r="AU70" s="66"/>
      <c r="AV70" s="66"/>
      <c r="AW70" s="66"/>
      <c r="AX70" s="66"/>
      <c r="AY70" s="66"/>
      <c r="AZ70" s="66"/>
      <c r="BA70" s="66"/>
      <c r="BB70" s="66"/>
      <c r="BC70" s="66"/>
      <c r="BD70" s="66"/>
      <c r="BE70" s="66"/>
      <c r="BF70" s="66"/>
      <c r="BG70" s="66"/>
      <c r="BH70" s="66"/>
      <c r="BI70" s="66"/>
      <c r="BJ70" s="66"/>
      <c r="BK70" s="66"/>
      <c r="BL70" s="66"/>
      <c r="BM70" s="66"/>
      <c r="BN70" s="66"/>
      <c r="BO70" s="66"/>
      <c r="BP70" s="66"/>
      <c r="BQ70" s="66"/>
      <c r="BR70" s="66"/>
      <c r="BS70" s="66"/>
      <c r="BT70" s="66"/>
      <c r="BU70" s="66"/>
      <c r="BV70" s="66"/>
      <c r="BW70" s="66"/>
      <c r="BX70" s="66"/>
      <c r="BY70" s="66"/>
      <c r="BZ70" s="66"/>
      <c r="CA70" s="66"/>
      <c r="CB70" s="66"/>
    </row>
    <row r="71" spans="1:80" x14ac:dyDescent="0.3">
      <c r="A71" s="66"/>
      <c r="B71" s="66"/>
      <c r="C71" s="66"/>
      <c r="D71" s="66"/>
      <c r="E71" s="66"/>
      <c r="F71" s="66"/>
      <c r="G71" s="66"/>
      <c r="H71" s="66"/>
      <c r="I71" s="66"/>
      <c r="J71" s="66"/>
      <c r="K71" s="66"/>
      <c r="L71" s="66"/>
      <c r="M71" s="66"/>
      <c r="N71" s="66"/>
      <c r="O71" s="66"/>
      <c r="P71" s="66"/>
      <c r="Q71" s="66"/>
      <c r="R71" s="66"/>
      <c r="S71" s="66"/>
      <c r="T71" s="66"/>
      <c r="U71" s="66"/>
      <c r="V71" s="66"/>
      <c r="W71" s="66"/>
      <c r="X71" s="66"/>
      <c r="Y71" s="66"/>
      <c r="Z71" s="66"/>
      <c r="AA71" s="66"/>
      <c r="AB71" s="66"/>
      <c r="AC71" s="66"/>
      <c r="AD71" s="66"/>
      <c r="AE71" s="66"/>
      <c r="AF71" s="66"/>
      <c r="AG71" s="66"/>
      <c r="AH71" s="66"/>
      <c r="AI71" s="66"/>
      <c r="AJ71" s="66"/>
      <c r="AK71" s="66"/>
      <c r="AL71" s="66"/>
      <c r="AM71" s="66"/>
      <c r="AN71" s="66"/>
      <c r="AO71" s="66"/>
      <c r="AP71" s="66"/>
      <c r="AQ71" s="66"/>
      <c r="AR71" s="66"/>
      <c r="AS71" s="66"/>
      <c r="AT71" s="66"/>
      <c r="AU71" s="66"/>
      <c r="AV71" s="66"/>
      <c r="AW71" s="66"/>
      <c r="AX71" s="66"/>
      <c r="AY71" s="66"/>
      <c r="AZ71" s="66"/>
      <c r="BA71" s="66"/>
      <c r="BB71" s="66"/>
      <c r="BC71" s="66"/>
      <c r="BD71" s="66"/>
      <c r="BE71" s="66"/>
      <c r="BF71" s="66"/>
      <c r="BG71" s="66"/>
      <c r="BH71" s="66"/>
      <c r="BI71" s="66"/>
      <c r="BJ71" s="66"/>
      <c r="BK71" s="66"/>
      <c r="BL71" s="66"/>
      <c r="BM71" s="66"/>
      <c r="BN71" s="66"/>
      <c r="BO71" s="66"/>
      <c r="BP71" s="66"/>
      <c r="BQ71" s="66"/>
      <c r="BR71" s="66"/>
      <c r="BS71" s="66"/>
      <c r="BT71" s="66"/>
      <c r="BU71" s="66"/>
      <c r="BV71" s="66"/>
      <c r="BW71" s="66"/>
      <c r="BX71" s="66"/>
      <c r="BY71" s="66"/>
      <c r="BZ71" s="66"/>
      <c r="CA71" s="66"/>
      <c r="CB71" s="66"/>
    </row>
    <row r="72" spans="1:80" x14ac:dyDescent="0.3">
      <c r="A72" s="66"/>
      <c r="B72" s="66"/>
      <c r="C72" s="66"/>
      <c r="D72" s="66"/>
      <c r="E72" s="66"/>
      <c r="F72" s="66"/>
      <c r="G72" s="66"/>
      <c r="H72" s="66"/>
      <c r="I72" s="66"/>
      <c r="J72" s="66"/>
      <c r="K72" s="66"/>
      <c r="L72" s="66"/>
      <c r="M72" s="66"/>
      <c r="N72" s="66"/>
      <c r="O72" s="66"/>
      <c r="P72" s="66"/>
      <c r="Q72" s="66"/>
      <c r="R72" s="66"/>
      <c r="S72" s="66"/>
      <c r="T72" s="66"/>
      <c r="U72" s="66"/>
      <c r="V72" s="66"/>
      <c r="W72" s="66"/>
      <c r="X72" s="66"/>
      <c r="Y72" s="66"/>
      <c r="Z72" s="66"/>
      <c r="AA72" s="66"/>
      <c r="AB72" s="66"/>
      <c r="AC72" s="66"/>
      <c r="AD72" s="66"/>
      <c r="AE72" s="66"/>
      <c r="AF72" s="66"/>
      <c r="AG72" s="66"/>
      <c r="AH72" s="66"/>
      <c r="AI72" s="66"/>
      <c r="AJ72" s="66"/>
      <c r="AK72" s="66"/>
      <c r="AL72" s="66"/>
      <c r="AM72" s="66"/>
      <c r="AN72" s="66"/>
      <c r="AO72" s="66"/>
      <c r="AP72" s="66"/>
      <c r="AQ72" s="66"/>
      <c r="AR72" s="66"/>
      <c r="AS72" s="66"/>
      <c r="AT72" s="66"/>
      <c r="AU72" s="66"/>
      <c r="AV72" s="66"/>
      <c r="AW72" s="66"/>
      <c r="AX72" s="66"/>
      <c r="AY72" s="66"/>
      <c r="AZ72" s="66"/>
      <c r="BA72" s="66"/>
      <c r="BB72" s="66"/>
      <c r="BC72" s="66"/>
      <c r="BD72" s="66"/>
      <c r="BE72" s="66"/>
      <c r="BF72" s="66"/>
      <c r="BG72" s="66"/>
      <c r="BH72" s="66"/>
      <c r="BI72" s="66"/>
      <c r="BJ72" s="66"/>
      <c r="BK72" s="66"/>
      <c r="BL72" s="66"/>
      <c r="BM72" s="66"/>
      <c r="BN72" s="66"/>
      <c r="BO72" s="66"/>
      <c r="BP72" s="66"/>
      <c r="BQ72" s="66"/>
      <c r="BR72" s="66"/>
      <c r="BS72" s="66"/>
      <c r="BT72" s="66"/>
      <c r="BU72" s="66"/>
      <c r="BV72" s="66"/>
      <c r="BW72" s="66"/>
      <c r="BX72" s="66"/>
      <c r="BY72" s="66"/>
      <c r="BZ72" s="66"/>
      <c r="CA72" s="66"/>
      <c r="CB72" s="66"/>
    </row>
    <row r="73" spans="1:80" x14ac:dyDescent="0.3">
      <c r="A73" s="66"/>
      <c r="B73" s="66"/>
      <c r="C73" s="66"/>
      <c r="D73" s="66"/>
      <c r="E73" s="66"/>
      <c r="F73" s="66"/>
      <c r="G73" s="66"/>
      <c r="H73" s="66"/>
      <c r="I73" s="66"/>
      <c r="J73" s="66"/>
      <c r="K73" s="66"/>
      <c r="L73" s="66"/>
      <c r="M73" s="66"/>
      <c r="N73" s="66"/>
      <c r="O73" s="66"/>
      <c r="P73" s="66"/>
      <c r="Q73" s="66"/>
      <c r="R73" s="66"/>
      <c r="S73" s="66"/>
      <c r="T73" s="66"/>
      <c r="U73" s="66"/>
      <c r="V73" s="66"/>
      <c r="W73" s="66"/>
      <c r="X73" s="66"/>
      <c r="Y73" s="66"/>
      <c r="Z73" s="66"/>
      <c r="AA73" s="66"/>
      <c r="AB73" s="66"/>
      <c r="AC73" s="66"/>
      <c r="AD73" s="66"/>
      <c r="AE73" s="66"/>
      <c r="AF73" s="66"/>
      <c r="AG73" s="66"/>
      <c r="AH73" s="66"/>
      <c r="AI73" s="66"/>
      <c r="AJ73" s="66"/>
      <c r="AK73" s="66"/>
      <c r="AL73" s="66"/>
      <c r="AM73" s="66"/>
      <c r="AN73" s="66"/>
      <c r="AO73" s="66"/>
      <c r="AP73" s="66"/>
      <c r="AQ73" s="66"/>
      <c r="AR73" s="66"/>
      <c r="AS73" s="66"/>
      <c r="AT73" s="66"/>
      <c r="AU73" s="66"/>
      <c r="AV73" s="66"/>
      <c r="AW73" s="66"/>
      <c r="AX73" s="66"/>
      <c r="AY73" s="66"/>
      <c r="AZ73" s="66"/>
      <c r="BA73" s="66"/>
      <c r="BB73" s="66"/>
      <c r="BC73" s="66"/>
      <c r="BD73" s="66"/>
      <c r="BE73" s="66"/>
      <c r="BF73" s="66"/>
      <c r="BG73" s="66"/>
      <c r="BH73" s="66"/>
      <c r="BI73" s="66"/>
      <c r="BJ73" s="66"/>
      <c r="BK73" s="66"/>
      <c r="BL73" s="66"/>
      <c r="BM73" s="66"/>
      <c r="BN73" s="66"/>
      <c r="BO73" s="66"/>
      <c r="BP73" s="66"/>
      <c r="BQ73" s="66"/>
      <c r="BR73" s="66"/>
      <c r="BS73" s="66"/>
      <c r="BT73" s="66"/>
      <c r="BU73" s="66"/>
      <c r="BV73" s="66"/>
      <c r="BW73" s="66"/>
      <c r="BX73" s="66"/>
      <c r="BY73" s="66"/>
      <c r="BZ73" s="66"/>
      <c r="CA73" s="66"/>
      <c r="CB73" s="66"/>
    </row>
    <row r="74" spans="1:80" x14ac:dyDescent="0.3">
      <c r="A74" s="66"/>
      <c r="B74" s="66"/>
      <c r="C74" s="66"/>
      <c r="D74" s="66"/>
      <c r="E74" s="66"/>
      <c r="F74" s="66"/>
      <c r="G74" s="66"/>
      <c r="H74" s="66"/>
      <c r="I74" s="66"/>
      <c r="J74" s="66"/>
      <c r="K74" s="66"/>
      <c r="L74" s="66"/>
      <c r="M74" s="66"/>
      <c r="N74" s="66"/>
      <c r="O74" s="66"/>
      <c r="P74" s="66"/>
      <c r="Q74" s="66"/>
      <c r="R74" s="66"/>
      <c r="S74" s="66"/>
      <c r="T74" s="66"/>
      <c r="U74" s="66"/>
      <c r="V74" s="66"/>
      <c r="W74" s="66"/>
      <c r="X74" s="66"/>
      <c r="Y74" s="66"/>
      <c r="Z74" s="66"/>
      <c r="AA74" s="66"/>
      <c r="AB74" s="66"/>
      <c r="AC74" s="66"/>
      <c r="AD74" s="66"/>
      <c r="AE74" s="66"/>
      <c r="AF74" s="66"/>
      <c r="AG74" s="66"/>
      <c r="AH74" s="66"/>
      <c r="AI74" s="66"/>
      <c r="AJ74" s="66"/>
      <c r="AK74" s="66"/>
      <c r="AL74" s="66"/>
      <c r="AM74" s="66"/>
      <c r="AN74" s="66"/>
      <c r="AO74" s="66"/>
      <c r="AP74" s="66"/>
      <c r="AQ74" s="66"/>
      <c r="AR74" s="66"/>
      <c r="AS74" s="66"/>
      <c r="AT74" s="66"/>
      <c r="AU74" s="66"/>
      <c r="AV74" s="66"/>
      <c r="AW74" s="66"/>
      <c r="AX74" s="66"/>
      <c r="AY74" s="66"/>
      <c r="AZ74" s="66"/>
      <c r="BA74" s="66"/>
      <c r="BB74" s="66"/>
      <c r="BC74" s="66"/>
      <c r="BD74" s="66"/>
      <c r="BE74" s="66"/>
      <c r="BF74" s="66"/>
      <c r="BG74" s="66"/>
      <c r="BH74" s="66"/>
      <c r="BI74" s="66"/>
      <c r="BJ74" s="66"/>
      <c r="BK74" s="66"/>
      <c r="BL74" s="66"/>
      <c r="BM74" s="66"/>
      <c r="BN74" s="66"/>
      <c r="BO74" s="66"/>
      <c r="BP74" s="66"/>
      <c r="BQ74" s="66"/>
      <c r="BR74" s="66"/>
      <c r="BS74" s="66"/>
      <c r="BT74" s="66"/>
      <c r="BU74" s="66"/>
      <c r="BV74" s="66"/>
      <c r="BW74" s="66"/>
      <c r="BX74" s="66"/>
      <c r="BY74" s="66"/>
      <c r="BZ74" s="66"/>
      <c r="CA74" s="66"/>
      <c r="CB74" s="66"/>
    </row>
    <row r="75" spans="1:80" x14ac:dyDescent="0.3">
      <c r="A75" s="66"/>
      <c r="B75" s="66"/>
      <c r="C75" s="66"/>
      <c r="D75" s="66"/>
      <c r="E75" s="66"/>
      <c r="F75" s="66"/>
      <c r="G75" s="66"/>
      <c r="H75" s="66"/>
      <c r="I75" s="66"/>
      <c r="J75" s="66"/>
      <c r="K75" s="66"/>
      <c r="L75" s="66"/>
      <c r="M75" s="66"/>
      <c r="N75" s="66"/>
      <c r="O75" s="66"/>
      <c r="P75" s="66"/>
      <c r="Q75" s="66"/>
      <c r="R75" s="66"/>
      <c r="S75" s="66"/>
      <c r="T75" s="66"/>
      <c r="U75" s="66"/>
      <c r="V75" s="66"/>
      <c r="W75" s="66"/>
      <c r="X75" s="66"/>
      <c r="Y75" s="66"/>
      <c r="Z75" s="66"/>
      <c r="AA75" s="66"/>
      <c r="AB75" s="66"/>
      <c r="AC75" s="66"/>
      <c r="AD75" s="66"/>
      <c r="AE75" s="66"/>
      <c r="AF75" s="66"/>
      <c r="AG75" s="66"/>
      <c r="AH75" s="66"/>
      <c r="AI75" s="66"/>
      <c r="AJ75" s="66"/>
      <c r="AK75" s="66"/>
      <c r="AL75" s="66"/>
      <c r="AM75" s="66"/>
      <c r="AN75" s="66"/>
      <c r="AO75" s="66"/>
      <c r="AP75" s="66"/>
      <c r="AQ75" s="66"/>
      <c r="AR75" s="66"/>
      <c r="AS75" s="66"/>
      <c r="AT75" s="66"/>
      <c r="AU75" s="66"/>
      <c r="AV75" s="66"/>
      <c r="AW75" s="66"/>
      <c r="AX75" s="66"/>
      <c r="AY75" s="66"/>
      <c r="AZ75" s="66"/>
      <c r="BA75" s="66"/>
      <c r="BB75" s="66"/>
      <c r="BC75" s="66"/>
      <c r="BD75" s="66"/>
      <c r="BE75" s="66"/>
      <c r="BF75" s="66"/>
      <c r="BG75" s="66"/>
      <c r="BH75" s="66"/>
      <c r="BI75" s="66"/>
      <c r="BJ75" s="66"/>
      <c r="BK75" s="66"/>
      <c r="BL75" s="66"/>
      <c r="BM75" s="66"/>
      <c r="BN75" s="66"/>
      <c r="BO75" s="66"/>
      <c r="BP75" s="66"/>
      <c r="BQ75" s="66"/>
      <c r="BR75" s="66"/>
      <c r="BS75" s="66"/>
      <c r="BT75" s="66"/>
      <c r="BU75" s="66"/>
      <c r="BV75" s="66"/>
      <c r="BW75" s="66"/>
      <c r="BX75" s="66"/>
      <c r="BY75" s="66"/>
      <c r="BZ75" s="66"/>
      <c r="CA75" s="66"/>
      <c r="CB75" s="66"/>
    </row>
    <row r="76" spans="1:80" x14ac:dyDescent="0.3">
      <c r="A76" s="66"/>
      <c r="B76" s="66"/>
      <c r="C76" s="66"/>
      <c r="D76" s="66"/>
      <c r="E76" s="66"/>
      <c r="F76" s="66"/>
      <c r="G76" s="66"/>
      <c r="H76" s="66"/>
      <c r="I76" s="66"/>
      <c r="J76" s="66"/>
      <c r="K76" s="66"/>
      <c r="L76" s="66"/>
      <c r="M76" s="66"/>
      <c r="N76" s="66"/>
      <c r="O76" s="66"/>
      <c r="P76" s="66"/>
      <c r="Q76" s="66"/>
      <c r="R76" s="66"/>
      <c r="S76" s="66"/>
      <c r="T76" s="66"/>
      <c r="U76" s="66"/>
      <c r="V76" s="66"/>
      <c r="W76" s="66"/>
      <c r="X76" s="66"/>
      <c r="Y76" s="66"/>
      <c r="Z76" s="66"/>
      <c r="AA76" s="66"/>
      <c r="AB76" s="66"/>
      <c r="AC76" s="66"/>
      <c r="AD76" s="66"/>
      <c r="AE76" s="66"/>
      <c r="AF76" s="66"/>
      <c r="AG76" s="66"/>
      <c r="AH76" s="66"/>
      <c r="AI76" s="66"/>
      <c r="AJ76" s="66"/>
      <c r="AK76" s="66"/>
      <c r="AL76" s="66"/>
      <c r="AM76" s="66"/>
      <c r="AN76" s="66"/>
      <c r="AO76" s="66"/>
      <c r="AP76" s="66"/>
      <c r="AQ76" s="66"/>
      <c r="AR76" s="66"/>
      <c r="AS76" s="66"/>
      <c r="AT76" s="66"/>
      <c r="AU76" s="66"/>
      <c r="AV76" s="66"/>
      <c r="AW76" s="66"/>
      <c r="AX76" s="66"/>
      <c r="AY76" s="66"/>
      <c r="AZ76" s="66"/>
      <c r="BA76" s="66"/>
      <c r="BB76" s="66"/>
      <c r="BC76" s="66"/>
      <c r="BD76" s="66"/>
      <c r="BE76" s="66"/>
      <c r="BF76" s="66"/>
      <c r="BG76" s="66"/>
      <c r="BH76" s="66"/>
      <c r="BI76" s="66"/>
      <c r="BJ76" s="66"/>
      <c r="BK76" s="66"/>
      <c r="BL76" s="66"/>
      <c r="BM76" s="66"/>
      <c r="BN76" s="66"/>
      <c r="BO76" s="66"/>
      <c r="BP76" s="66"/>
      <c r="BQ76" s="66"/>
      <c r="BR76" s="66"/>
      <c r="BS76" s="66"/>
      <c r="BT76" s="66"/>
      <c r="BU76" s="66"/>
      <c r="BV76" s="66"/>
      <c r="BW76" s="66"/>
      <c r="BX76" s="66"/>
      <c r="BY76" s="66"/>
      <c r="BZ76" s="66"/>
      <c r="CA76" s="66"/>
      <c r="CB76" s="66"/>
    </row>
    <row r="77" spans="1:80" x14ac:dyDescent="0.3">
      <c r="A77" s="66"/>
      <c r="B77" s="66"/>
      <c r="C77" s="66"/>
      <c r="D77" s="66"/>
      <c r="E77" s="66"/>
      <c r="F77" s="66"/>
      <c r="G77" s="66"/>
      <c r="H77" s="66"/>
      <c r="I77" s="66"/>
      <c r="J77" s="66"/>
      <c r="K77" s="66"/>
      <c r="L77" s="66"/>
      <c r="M77" s="66"/>
      <c r="N77" s="66"/>
      <c r="O77" s="66"/>
      <c r="P77" s="66"/>
      <c r="Q77" s="66"/>
      <c r="R77" s="66"/>
      <c r="S77" s="66"/>
      <c r="T77" s="66"/>
      <c r="U77" s="66"/>
      <c r="V77" s="66"/>
      <c r="W77" s="66"/>
      <c r="X77" s="66"/>
      <c r="Y77" s="66"/>
      <c r="Z77" s="66"/>
      <c r="AA77" s="66"/>
      <c r="AB77" s="66"/>
      <c r="AC77" s="66"/>
      <c r="AD77" s="66"/>
      <c r="AE77" s="66"/>
      <c r="AF77" s="66"/>
      <c r="AG77" s="66"/>
      <c r="AH77" s="66"/>
      <c r="AI77" s="66"/>
      <c r="AJ77" s="66"/>
      <c r="AK77" s="66"/>
      <c r="AL77" s="66"/>
      <c r="AM77" s="66"/>
      <c r="AN77" s="66"/>
      <c r="AO77" s="66"/>
      <c r="AP77" s="66"/>
      <c r="AQ77" s="66"/>
      <c r="AR77" s="66"/>
      <c r="AS77" s="66"/>
      <c r="AT77" s="66"/>
      <c r="AU77" s="66"/>
      <c r="AV77" s="66"/>
      <c r="AW77" s="66"/>
      <c r="AX77" s="66"/>
      <c r="AY77" s="66"/>
      <c r="AZ77" s="66"/>
      <c r="BA77" s="66"/>
      <c r="BB77" s="66"/>
      <c r="BC77" s="66"/>
      <c r="BD77" s="66"/>
      <c r="BE77" s="66"/>
      <c r="BF77" s="66"/>
      <c r="BG77" s="66"/>
      <c r="BH77" s="66"/>
      <c r="BI77" s="66"/>
      <c r="BJ77" s="66"/>
      <c r="BK77" s="66"/>
      <c r="BL77" s="66"/>
      <c r="BM77" s="66"/>
      <c r="BN77" s="66"/>
      <c r="BO77" s="66"/>
      <c r="BP77" s="66"/>
      <c r="BQ77" s="66"/>
      <c r="BR77" s="66"/>
      <c r="BS77" s="66"/>
      <c r="BT77" s="66"/>
      <c r="BU77" s="66"/>
      <c r="BV77" s="66"/>
      <c r="BW77" s="66"/>
      <c r="BX77" s="66"/>
      <c r="BY77" s="66"/>
      <c r="BZ77" s="66"/>
      <c r="CA77" s="66"/>
      <c r="CB77" s="66"/>
    </row>
    <row r="78" spans="1:80" x14ac:dyDescent="0.3">
      <c r="A78" s="66"/>
      <c r="B78" s="66"/>
      <c r="C78" s="66"/>
      <c r="D78" s="66"/>
      <c r="E78" s="66"/>
      <c r="F78" s="66"/>
      <c r="G78" s="66"/>
      <c r="H78" s="66"/>
      <c r="I78" s="66"/>
      <c r="J78" s="66"/>
      <c r="K78" s="66"/>
      <c r="L78" s="66"/>
      <c r="M78" s="66"/>
      <c r="N78" s="66"/>
      <c r="O78" s="66"/>
      <c r="P78" s="66"/>
      <c r="Q78" s="66"/>
      <c r="R78" s="66"/>
      <c r="S78" s="66"/>
      <c r="T78" s="66"/>
      <c r="U78" s="66"/>
      <c r="V78" s="66"/>
      <c r="W78" s="66"/>
      <c r="X78" s="66"/>
      <c r="Y78" s="66"/>
      <c r="Z78" s="66"/>
      <c r="AA78" s="66"/>
      <c r="AB78" s="66"/>
      <c r="AC78" s="66"/>
      <c r="AD78" s="66"/>
      <c r="AE78" s="66"/>
      <c r="AF78" s="66"/>
      <c r="AG78" s="66"/>
      <c r="AH78" s="66"/>
      <c r="AI78" s="66"/>
      <c r="AJ78" s="66"/>
      <c r="AK78" s="66"/>
      <c r="AL78" s="66"/>
      <c r="AM78" s="66"/>
      <c r="AN78" s="66"/>
      <c r="AO78" s="66"/>
      <c r="AP78" s="66"/>
      <c r="AQ78" s="66"/>
      <c r="AR78" s="66"/>
      <c r="AS78" s="66"/>
      <c r="AT78" s="66"/>
      <c r="AU78" s="66"/>
      <c r="AV78" s="66"/>
      <c r="AW78" s="66"/>
      <c r="AX78" s="66"/>
      <c r="AY78" s="66"/>
      <c r="AZ78" s="66"/>
      <c r="BA78" s="66"/>
      <c r="BB78" s="66"/>
      <c r="BC78" s="66"/>
      <c r="BD78" s="66"/>
      <c r="BE78" s="66"/>
      <c r="BF78" s="66"/>
      <c r="BG78" s="66"/>
      <c r="BH78" s="66"/>
      <c r="BI78" s="66"/>
      <c r="BJ78" s="66"/>
      <c r="BK78" s="66"/>
      <c r="BL78" s="66"/>
      <c r="BM78" s="66"/>
      <c r="BN78" s="66"/>
      <c r="BO78" s="66"/>
      <c r="BP78" s="66"/>
      <c r="BQ78" s="66"/>
      <c r="BR78" s="66"/>
      <c r="BS78" s="66"/>
      <c r="BT78" s="66"/>
      <c r="BU78" s="66"/>
      <c r="BV78" s="66"/>
      <c r="BW78" s="66"/>
      <c r="BX78" s="66"/>
      <c r="BY78" s="66"/>
      <c r="BZ78" s="66"/>
      <c r="CA78" s="66"/>
      <c r="CB78" s="66"/>
    </row>
    <row r="79" spans="1:80" x14ac:dyDescent="0.3">
      <c r="A79" s="66"/>
      <c r="B79" s="66"/>
      <c r="C79" s="66"/>
      <c r="D79" s="66"/>
      <c r="E79" s="66"/>
      <c r="F79" s="66"/>
      <c r="G79" s="66"/>
      <c r="H79" s="66"/>
      <c r="I79" s="66"/>
      <c r="J79" s="66"/>
      <c r="K79" s="66"/>
      <c r="L79" s="66"/>
      <c r="M79" s="66"/>
      <c r="N79" s="66"/>
      <c r="O79" s="66"/>
      <c r="P79" s="66"/>
      <c r="Q79" s="66"/>
      <c r="R79" s="66"/>
      <c r="S79" s="66"/>
      <c r="T79" s="66"/>
      <c r="U79" s="66"/>
      <c r="V79" s="66"/>
      <c r="W79" s="66"/>
      <c r="X79" s="66"/>
      <c r="Y79" s="66"/>
      <c r="Z79" s="66"/>
      <c r="AA79" s="66"/>
      <c r="AB79" s="66"/>
      <c r="AC79" s="66"/>
      <c r="AD79" s="66"/>
      <c r="AE79" s="66"/>
      <c r="AF79" s="66"/>
      <c r="AG79" s="66"/>
      <c r="AH79" s="66"/>
      <c r="AI79" s="66"/>
      <c r="AJ79" s="66"/>
      <c r="AK79" s="66"/>
      <c r="AL79" s="66"/>
      <c r="AM79" s="66"/>
      <c r="AN79" s="66"/>
      <c r="AO79" s="66"/>
      <c r="AP79" s="66"/>
      <c r="AQ79" s="66"/>
      <c r="AR79" s="66"/>
      <c r="AS79" s="66"/>
      <c r="AT79" s="66"/>
      <c r="AU79" s="66"/>
      <c r="AV79" s="66"/>
      <c r="AW79" s="66"/>
      <c r="AX79" s="66"/>
      <c r="AY79" s="66"/>
      <c r="AZ79" s="66"/>
      <c r="BA79" s="66"/>
      <c r="BB79" s="66"/>
      <c r="BC79" s="66"/>
      <c r="BD79" s="66"/>
      <c r="BE79" s="66"/>
      <c r="BF79" s="66"/>
      <c r="BG79" s="66"/>
      <c r="BH79" s="66"/>
      <c r="BI79" s="66"/>
      <c r="BJ79" s="66"/>
      <c r="BK79" s="66"/>
    </row>
    <row r="80" spans="1:80" x14ac:dyDescent="0.3">
      <c r="A80" s="66"/>
      <c r="B80" s="66"/>
      <c r="C80" s="66"/>
      <c r="D80" s="66"/>
      <c r="E80" s="66"/>
      <c r="F80" s="66"/>
      <c r="G80" s="66"/>
      <c r="H80" s="66"/>
      <c r="I80" s="66"/>
      <c r="J80" s="66"/>
      <c r="K80" s="66"/>
      <c r="L80" s="66"/>
      <c r="M80" s="66"/>
      <c r="N80" s="66"/>
      <c r="O80" s="66"/>
      <c r="P80" s="66"/>
      <c r="Q80" s="66"/>
      <c r="R80" s="66"/>
      <c r="S80" s="66"/>
      <c r="T80" s="66"/>
      <c r="U80" s="66"/>
      <c r="V80" s="66"/>
      <c r="W80" s="66"/>
      <c r="X80" s="66"/>
      <c r="Y80" s="66"/>
      <c r="Z80" s="66"/>
      <c r="AA80" s="66"/>
      <c r="AB80" s="66"/>
      <c r="AC80" s="66"/>
      <c r="AD80" s="66"/>
      <c r="AE80" s="66"/>
      <c r="AF80" s="66"/>
      <c r="AG80" s="66"/>
      <c r="AH80" s="66"/>
      <c r="AI80" s="66"/>
      <c r="AJ80" s="66"/>
      <c r="AK80" s="66"/>
      <c r="AL80" s="66"/>
      <c r="AM80" s="66"/>
      <c r="AN80" s="66"/>
      <c r="AO80" s="66"/>
      <c r="AP80" s="66"/>
      <c r="AQ80" s="66"/>
      <c r="AR80" s="66"/>
      <c r="AS80" s="66"/>
      <c r="AT80" s="66"/>
      <c r="AU80" s="66"/>
      <c r="AV80" s="66"/>
      <c r="AW80" s="66"/>
      <c r="AX80" s="66"/>
      <c r="AY80" s="66"/>
      <c r="AZ80" s="66"/>
      <c r="BA80" s="66"/>
      <c r="BB80" s="66"/>
      <c r="BC80" s="66"/>
      <c r="BD80" s="66"/>
      <c r="BE80" s="66"/>
      <c r="BF80" s="66"/>
      <c r="BG80" s="66"/>
      <c r="BH80" s="66"/>
      <c r="BI80" s="66"/>
      <c r="BJ80" s="66"/>
      <c r="BK80" s="66"/>
    </row>
    <row r="81" spans="1:63" x14ac:dyDescent="0.3">
      <c r="A81" s="66"/>
      <c r="B81" s="66"/>
      <c r="C81" s="66"/>
      <c r="D81" s="66"/>
      <c r="E81" s="66"/>
      <c r="F81" s="66"/>
      <c r="G81" s="66"/>
      <c r="H81" s="66"/>
      <c r="I81" s="66"/>
      <c r="J81" s="66"/>
      <c r="K81" s="66"/>
      <c r="L81" s="66"/>
      <c r="M81" s="66"/>
      <c r="N81" s="66"/>
      <c r="O81" s="66"/>
      <c r="P81" s="66"/>
      <c r="Q81" s="66"/>
      <c r="R81" s="66"/>
      <c r="S81" s="66"/>
      <c r="T81" s="66"/>
      <c r="U81" s="66"/>
      <c r="V81" s="66"/>
      <c r="W81" s="66"/>
      <c r="X81" s="66"/>
      <c r="Y81" s="66"/>
      <c r="Z81" s="66"/>
      <c r="AA81" s="66"/>
      <c r="AB81" s="66"/>
      <c r="AC81" s="66"/>
      <c r="AD81" s="66"/>
      <c r="AE81" s="66"/>
      <c r="AF81" s="66"/>
      <c r="AG81" s="66"/>
      <c r="AH81" s="66"/>
      <c r="AI81" s="66"/>
      <c r="AJ81" s="66"/>
      <c r="AK81" s="66"/>
      <c r="AL81" s="66"/>
      <c r="AM81" s="66"/>
      <c r="AN81" s="66"/>
      <c r="AO81" s="66"/>
      <c r="AP81" s="66"/>
      <c r="AQ81" s="66"/>
      <c r="AR81" s="66"/>
      <c r="AS81" s="66"/>
      <c r="AT81" s="66"/>
      <c r="AU81" s="66"/>
      <c r="AV81" s="66"/>
      <c r="AW81" s="66"/>
      <c r="AX81" s="66"/>
      <c r="AY81" s="66"/>
      <c r="AZ81" s="66"/>
      <c r="BA81" s="66"/>
      <c r="BB81" s="66"/>
      <c r="BC81" s="66"/>
      <c r="BD81" s="66"/>
      <c r="BE81" s="66"/>
      <c r="BF81" s="66"/>
      <c r="BG81" s="66"/>
      <c r="BH81" s="66"/>
      <c r="BI81" s="66"/>
      <c r="BJ81" s="66"/>
      <c r="BK81" s="66"/>
    </row>
    <row r="82" spans="1:63" x14ac:dyDescent="0.3">
      <c r="A82" s="66"/>
      <c r="B82" s="66"/>
      <c r="C82" s="66"/>
      <c r="D82" s="66"/>
      <c r="E82" s="66"/>
      <c r="F82" s="66"/>
      <c r="G82" s="66"/>
      <c r="H82" s="66"/>
      <c r="I82" s="66"/>
      <c r="J82" s="66"/>
      <c r="K82" s="66"/>
      <c r="L82" s="66"/>
      <c r="M82" s="66"/>
      <c r="N82" s="66"/>
      <c r="O82" s="66"/>
      <c r="P82" s="66"/>
      <c r="Q82" s="66"/>
      <c r="R82" s="66"/>
      <c r="S82" s="66"/>
      <c r="T82" s="66"/>
      <c r="U82" s="66"/>
      <c r="V82" s="66"/>
      <c r="W82" s="66"/>
      <c r="X82" s="66"/>
      <c r="Y82" s="66"/>
      <c r="Z82" s="66"/>
      <c r="AA82" s="66"/>
      <c r="AB82" s="66"/>
      <c r="AC82" s="66"/>
      <c r="AD82" s="66"/>
      <c r="AE82" s="66"/>
      <c r="AF82" s="66"/>
      <c r="AG82" s="66"/>
      <c r="AH82" s="66"/>
      <c r="AI82" s="66"/>
      <c r="AJ82" s="66"/>
      <c r="AK82" s="66"/>
      <c r="AL82" s="66"/>
      <c r="AM82" s="66"/>
      <c r="AN82" s="66"/>
      <c r="AO82" s="66"/>
      <c r="AP82" s="66"/>
      <c r="AQ82" s="66"/>
      <c r="AR82" s="66"/>
      <c r="AS82" s="66"/>
      <c r="AT82" s="66"/>
      <c r="AU82" s="66"/>
      <c r="AV82" s="66"/>
      <c r="AW82" s="66"/>
      <c r="AX82" s="66"/>
      <c r="AY82" s="66"/>
      <c r="AZ82" s="66"/>
      <c r="BA82" s="66"/>
      <c r="BB82" s="66"/>
      <c r="BC82" s="66"/>
      <c r="BD82" s="66"/>
      <c r="BE82" s="66"/>
      <c r="BF82" s="66"/>
      <c r="BG82" s="66"/>
      <c r="BH82" s="66"/>
      <c r="BI82" s="66"/>
      <c r="BJ82" s="66"/>
      <c r="BK82" s="66"/>
    </row>
    <row r="83" spans="1:63" x14ac:dyDescent="0.3">
      <c r="A83" s="66"/>
      <c r="B83" s="66"/>
      <c r="C83" s="66"/>
      <c r="D83" s="66"/>
      <c r="E83" s="66"/>
      <c r="F83" s="66"/>
      <c r="G83" s="66"/>
      <c r="H83" s="66"/>
      <c r="I83" s="66"/>
      <c r="J83" s="66"/>
      <c r="K83" s="66"/>
      <c r="L83" s="66"/>
      <c r="M83" s="66"/>
      <c r="N83" s="66"/>
      <c r="O83" s="66"/>
      <c r="P83" s="66"/>
      <c r="Q83" s="66"/>
      <c r="R83" s="66"/>
      <c r="S83" s="66"/>
      <c r="T83" s="66"/>
      <c r="U83" s="66"/>
      <c r="V83" s="66"/>
      <c r="W83" s="66"/>
      <c r="X83" s="66"/>
      <c r="Y83" s="66"/>
      <c r="Z83" s="66"/>
      <c r="AA83" s="66"/>
      <c r="AB83" s="66"/>
      <c r="AC83" s="66"/>
      <c r="AD83" s="66"/>
      <c r="AE83" s="66"/>
      <c r="AF83" s="66"/>
      <c r="AG83" s="66"/>
      <c r="AH83" s="66"/>
      <c r="AI83" s="66"/>
      <c r="AJ83" s="66"/>
      <c r="AK83" s="66"/>
      <c r="AL83" s="66"/>
      <c r="AM83" s="66"/>
      <c r="AN83" s="66"/>
      <c r="AO83" s="66"/>
      <c r="AP83" s="66"/>
      <c r="AQ83" s="66"/>
      <c r="AR83" s="66"/>
      <c r="AS83" s="66"/>
      <c r="AT83" s="66"/>
      <c r="AU83" s="66"/>
      <c r="AV83" s="66"/>
      <c r="AW83" s="66"/>
      <c r="AX83" s="66"/>
      <c r="AY83" s="66"/>
      <c r="AZ83" s="66"/>
      <c r="BA83" s="66"/>
      <c r="BB83" s="66"/>
      <c r="BC83" s="66"/>
      <c r="BD83" s="66"/>
      <c r="BE83" s="66"/>
      <c r="BF83" s="66"/>
      <c r="BG83" s="66"/>
      <c r="BH83" s="66"/>
      <c r="BI83" s="66"/>
      <c r="BJ83" s="66"/>
      <c r="BK83" s="66"/>
    </row>
    <row r="84" spans="1:63" x14ac:dyDescent="0.3">
      <c r="A84" s="66"/>
      <c r="B84" s="66"/>
      <c r="C84" s="66"/>
      <c r="D84" s="66"/>
      <c r="E84" s="66"/>
      <c r="F84" s="66"/>
      <c r="G84" s="66"/>
      <c r="H84" s="66"/>
      <c r="I84" s="66"/>
      <c r="J84" s="66"/>
      <c r="K84" s="66"/>
      <c r="L84" s="66"/>
      <c r="M84" s="66"/>
      <c r="N84" s="66"/>
      <c r="O84" s="66"/>
      <c r="P84" s="66"/>
      <c r="Q84" s="66"/>
      <c r="R84" s="66"/>
      <c r="S84" s="66"/>
      <c r="T84" s="66"/>
      <c r="U84" s="66"/>
      <c r="V84" s="66"/>
      <c r="W84" s="66"/>
      <c r="X84" s="66"/>
      <c r="Y84" s="66"/>
      <c r="Z84" s="66"/>
      <c r="AA84" s="66"/>
      <c r="AB84" s="66"/>
      <c r="AC84" s="66"/>
      <c r="AD84" s="66"/>
      <c r="AE84" s="66"/>
      <c r="AF84" s="66"/>
      <c r="AG84" s="66"/>
      <c r="AH84" s="66"/>
      <c r="AI84" s="66"/>
      <c r="AJ84" s="66"/>
      <c r="AK84" s="66"/>
      <c r="AL84" s="66"/>
      <c r="AM84" s="66"/>
      <c r="AN84" s="66"/>
      <c r="AO84" s="66"/>
      <c r="AP84" s="66"/>
      <c r="AQ84" s="66"/>
      <c r="AR84" s="66"/>
      <c r="AS84" s="66"/>
      <c r="AT84" s="66"/>
      <c r="AU84" s="66"/>
      <c r="AV84" s="66"/>
      <c r="AW84" s="66"/>
      <c r="AX84" s="66"/>
      <c r="AY84" s="66"/>
      <c r="AZ84" s="66"/>
      <c r="BA84" s="66"/>
      <c r="BB84" s="66"/>
      <c r="BC84" s="66"/>
      <c r="BD84" s="66"/>
      <c r="BE84" s="66"/>
      <c r="BF84" s="66"/>
      <c r="BG84" s="66"/>
      <c r="BH84" s="66"/>
      <c r="BI84" s="66"/>
      <c r="BJ84" s="66"/>
      <c r="BK84" s="66"/>
    </row>
    <row r="85" spans="1:63" x14ac:dyDescent="0.3">
      <c r="A85" s="66"/>
      <c r="B85" s="66"/>
      <c r="C85" s="66"/>
      <c r="D85" s="66"/>
      <c r="E85" s="66"/>
      <c r="F85" s="66"/>
      <c r="G85" s="66"/>
      <c r="H85" s="66"/>
      <c r="I85" s="66"/>
      <c r="J85" s="66"/>
      <c r="K85" s="66"/>
      <c r="L85" s="66"/>
      <c r="M85" s="66"/>
      <c r="N85" s="66"/>
      <c r="O85" s="66"/>
      <c r="P85" s="66"/>
      <c r="Q85" s="66"/>
      <c r="R85" s="66"/>
      <c r="S85" s="66"/>
      <c r="T85" s="66"/>
      <c r="U85" s="66"/>
      <c r="V85" s="66"/>
      <c r="W85" s="66"/>
      <c r="X85" s="66"/>
      <c r="Y85" s="66"/>
      <c r="Z85" s="66"/>
      <c r="AA85" s="66"/>
      <c r="AB85" s="66"/>
      <c r="AC85" s="66"/>
      <c r="AD85" s="66"/>
      <c r="AE85" s="66"/>
      <c r="AF85" s="66"/>
      <c r="AG85" s="66"/>
      <c r="AH85" s="66"/>
      <c r="AI85" s="66"/>
      <c r="AJ85" s="66"/>
      <c r="AK85" s="66"/>
      <c r="AL85" s="66"/>
      <c r="AM85" s="66"/>
      <c r="AN85" s="66"/>
      <c r="AO85" s="66"/>
      <c r="AP85" s="66"/>
      <c r="AQ85" s="66"/>
      <c r="AR85" s="66"/>
      <c r="AS85" s="66"/>
      <c r="AT85" s="66"/>
      <c r="AU85" s="66"/>
      <c r="AV85" s="66"/>
      <c r="AW85" s="66"/>
      <c r="AX85" s="66"/>
      <c r="AY85" s="66"/>
      <c r="AZ85" s="66"/>
      <c r="BA85" s="66"/>
      <c r="BB85" s="66"/>
      <c r="BC85" s="66"/>
      <c r="BD85" s="66"/>
      <c r="BE85" s="66"/>
      <c r="BF85" s="66"/>
      <c r="BG85" s="66"/>
      <c r="BH85" s="66"/>
      <c r="BI85" s="66"/>
      <c r="BJ85" s="66"/>
      <c r="BK85" s="66"/>
    </row>
    <row r="86" spans="1:63" x14ac:dyDescent="0.3">
      <c r="A86" s="66"/>
      <c r="B86" s="66"/>
      <c r="C86" s="66"/>
      <c r="D86" s="66"/>
      <c r="E86" s="66"/>
      <c r="F86" s="66"/>
      <c r="G86" s="66"/>
      <c r="H86" s="66"/>
      <c r="I86" s="66"/>
      <c r="J86" s="66"/>
      <c r="K86" s="66"/>
      <c r="L86" s="66"/>
      <c r="M86" s="66"/>
      <c r="N86" s="66"/>
      <c r="O86" s="66"/>
      <c r="P86" s="66"/>
      <c r="Q86" s="66"/>
      <c r="R86" s="66"/>
      <c r="S86" s="66"/>
      <c r="T86" s="66"/>
      <c r="U86" s="66"/>
      <c r="V86" s="66"/>
      <c r="W86" s="66"/>
      <c r="X86" s="66"/>
      <c r="Y86" s="66"/>
      <c r="Z86" s="66"/>
      <c r="AA86" s="66"/>
      <c r="AB86" s="66"/>
      <c r="AC86" s="66"/>
      <c r="AD86" s="66"/>
      <c r="AE86" s="66"/>
      <c r="AF86" s="66"/>
      <c r="AG86" s="66"/>
      <c r="AH86" s="66"/>
      <c r="AI86" s="66"/>
      <c r="AJ86" s="66"/>
      <c r="AK86" s="66"/>
      <c r="AL86" s="66"/>
      <c r="AM86" s="66"/>
      <c r="AN86" s="66"/>
      <c r="AO86" s="66"/>
      <c r="AP86" s="66"/>
      <c r="AQ86" s="66"/>
      <c r="AR86" s="66"/>
      <c r="AS86" s="66"/>
      <c r="AT86" s="66"/>
      <c r="AU86" s="66"/>
      <c r="AV86" s="66"/>
      <c r="AW86" s="66"/>
      <c r="AX86" s="66"/>
      <c r="AY86" s="66"/>
      <c r="AZ86" s="66"/>
      <c r="BA86" s="66"/>
      <c r="BB86" s="66"/>
      <c r="BC86" s="66"/>
      <c r="BD86" s="66"/>
      <c r="BE86" s="66"/>
      <c r="BF86" s="66"/>
      <c r="BG86" s="66"/>
      <c r="BH86" s="66"/>
      <c r="BI86" s="66"/>
      <c r="BJ86" s="66"/>
      <c r="BK86" s="66"/>
    </row>
    <row r="87" spans="1:63" x14ac:dyDescent="0.3">
      <c r="A87" s="66"/>
      <c r="B87" s="66"/>
      <c r="C87" s="66"/>
      <c r="D87" s="66"/>
      <c r="E87" s="66"/>
      <c r="F87" s="66"/>
      <c r="G87" s="66"/>
      <c r="H87" s="66"/>
      <c r="I87" s="66"/>
      <c r="J87" s="66"/>
      <c r="K87" s="66"/>
      <c r="L87" s="66"/>
      <c r="M87" s="66"/>
      <c r="N87" s="66"/>
      <c r="O87" s="66"/>
      <c r="P87" s="66"/>
      <c r="Q87" s="66"/>
      <c r="R87" s="66"/>
      <c r="S87" s="66"/>
      <c r="T87" s="66"/>
      <c r="U87" s="66"/>
      <c r="V87" s="66"/>
      <c r="W87" s="66"/>
      <c r="X87" s="66"/>
      <c r="Y87" s="66"/>
      <c r="Z87" s="66"/>
      <c r="AA87" s="66"/>
      <c r="AB87" s="66"/>
      <c r="AC87" s="66"/>
      <c r="AD87" s="66"/>
      <c r="AE87" s="66"/>
      <c r="AF87" s="66"/>
      <c r="AG87" s="66"/>
      <c r="AH87" s="66"/>
      <c r="AI87" s="66"/>
      <c r="AJ87" s="66"/>
      <c r="AK87" s="66"/>
      <c r="AL87" s="66"/>
      <c r="AM87" s="66"/>
      <c r="AN87" s="66"/>
      <c r="AO87" s="66"/>
      <c r="AP87" s="66"/>
      <c r="AQ87" s="66"/>
      <c r="AR87" s="66"/>
      <c r="AS87" s="66"/>
      <c r="AT87" s="66"/>
      <c r="AU87" s="66"/>
      <c r="AV87" s="66"/>
      <c r="AW87" s="66"/>
      <c r="AX87" s="66"/>
      <c r="AY87" s="66"/>
      <c r="AZ87" s="66"/>
      <c r="BA87" s="66"/>
      <c r="BB87" s="66"/>
      <c r="BC87" s="66"/>
      <c r="BD87" s="66"/>
      <c r="BE87" s="66"/>
      <c r="BF87" s="66"/>
      <c r="BG87" s="66"/>
      <c r="BH87" s="66"/>
      <c r="BI87" s="66"/>
      <c r="BJ87" s="66"/>
      <c r="BK87" s="66"/>
    </row>
    <row r="88" spans="1:63" x14ac:dyDescent="0.3">
      <c r="A88" s="66"/>
      <c r="B88" s="66"/>
      <c r="C88" s="66"/>
      <c r="D88" s="66"/>
      <c r="E88" s="66"/>
      <c r="F88" s="66"/>
      <c r="G88" s="66"/>
      <c r="H88" s="66"/>
      <c r="I88" s="66"/>
      <c r="J88" s="66"/>
      <c r="K88" s="66"/>
      <c r="L88" s="66"/>
      <c r="M88" s="66"/>
      <c r="N88" s="66"/>
      <c r="O88" s="66"/>
      <c r="P88" s="66"/>
      <c r="Q88" s="66"/>
      <c r="R88" s="66"/>
      <c r="S88" s="66"/>
      <c r="T88" s="66"/>
      <c r="U88" s="66"/>
      <c r="V88" s="66"/>
      <c r="W88" s="66"/>
      <c r="X88" s="66"/>
      <c r="Y88" s="66"/>
      <c r="Z88" s="66"/>
      <c r="AA88" s="66"/>
      <c r="AB88" s="66"/>
      <c r="AC88" s="66"/>
      <c r="AD88" s="66"/>
      <c r="AE88" s="66"/>
      <c r="AF88" s="66"/>
      <c r="AG88" s="66"/>
      <c r="AH88" s="66"/>
      <c r="AI88" s="66"/>
      <c r="AJ88" s="66"/>
      <c r="AK88" s="66"/>
      <c r="AL88" s="66"/>
      <c r="AM88" s="66"/>
      <c r="AN88" s="66"/>
      <c r="AO88" s="66"/>
      <c r="AP88" s="66"/>
      <c r="AQ88" s="66"/>
      <c r="AR88" s="66"/>
      <c r="AS88" s="66"/>
      <c r="AT88" s="66"/>
      <c r="AU88" s="66"/>
      <c r="AV88" s="66"/>
      <c r="AW88" s="66"/>
      <c r="AX88" s="66"/>
      <c r="AY88" s="66"/>
      <c r="AZ88" s="66"/>
      <c r="BA88" s="66"/>
      <c r="BB88" s="66"/>
      <c r="BC88" s="66"/>
      <c r="BD88" s="66"/>
      <c r="BE88" s="66"/>
      <c r="BF88" s="66"/>
      <c r="BG88" s="66"/>
      <c r="BH88" s="66"/>
      <c r="BI88" s="66"/>
      <c r="BJ88" s="66"/>
      <c r="BK88" s="66"/>
    </row>
    <row r="89" spans="1:63" x14ac:dyDescent="0.3">
      <c r="A89" s="66"/>
      <c r="B89" s="66"/>
      <c r="C89" s="66"/>
      <c r="D89" s="66"/>
      <c r="E89" s="66"/>
      <c r="F89" s="66"/>
      <c r="G89" s="66"/>
      <c r="H89" s="66"/>
      <c r="I89" s="66"/>
      <c r="J89" s="66"/>
      <c r="K89" s="66"/>
      <c r="L89" s="66"/>
      <c r="M89" s="66"/>
      <c r="N89" s="66"/>
      <c r="O89" s="66"/>
      <c r="P89" s="66"/>
      <c r="Q89" s="66"/>
      <c r="R89" s="66"/>
      <c r="S89" s="66"/>
      <c r="T89" s="66"/>
      <c r="U89" s="66"/>
      <c r="V89" s="66"/>
      <c r="W89" s="66"/>
      <c r="X89" s="66"/>
      <c r="Y89" s="66"/>
      <c r="Z89" s="66"/>
      <c r="AA89" s="66"/>
      <c r="AB89" s="66"/>
      <c r="AC89" s="66"/>
      <c r="AD89" s="66"/>
      <c r="AE89" s="66"/>
      <c r="AF89" s="66"/>
      <c r="AG89" s="66"/>
      <c r="AH89" s="66"/>
      <c r="AI89" s="66"/>
      <c r="AJ89" s="66"/>
      <c r="AK89" s="66"/>
      <c r="AL89" s="66"/>
      <c r="AM89" s="66"/>
      <c r="AN89" s="66"/>
      <c r="AO89" s="66"/>
      <c r="AP89" s="66"/>
      <c r="AQ89" s="66"/>
      <c r="AR89" s="66"/>
      <c r="AS89" s="66"/>
      <c r="AT89" s="66"/>
      <c r="AU89" s="66"/>
      <c r="AV89" s="66"/>
      <c r="AW89" s="66"/>
      <c r="AX89" s="66"/>
      <c r="AY89" s="66"/>
      <c r="AZ89" s="66"/>
      <c r="BA89" s="66"/>
      <c r="BB89" s="66"/>
      <c r="BC89" s="66"/>
      <c r="BD89" s="66"/>
      <c r="BE89" s="66"/>
      <c r="BF89" s="66"/>
      <c r="BG89" s="66"/>
      <c r="BH89" s="66"/>
      <c r="BI89" s="66"/>
      <c r="BJ89" s="66"/>
      <c r="BK89" s="66"/>
    </row>
    <row r="90" spans="1:63" x14ac:dyDescent="0.3">
      <c r="A90" s="66"/>
      <c r="B90" s="66"/>
      <c r="C90" s="66"/>
      <c r="D90" s="66"/>
      <c r="E90" s="66"/>
      <c r="F90" s="66"/>
      <c r="G90" s="66"/>
      <c r="H90" s="66"/>
      <c r="I90" s="66"/>
      <c r="J90" s="66"/>
      <c r="K90" s="66"/>
      <c r="L90" s="66"/>
      <c r="M90" s="66"/>
      <c r="N90" s="66"/>
      <c r="O90" s="66"/>
      <c r="P90" s="66"/>
      <c r="Q90" s="66"/>
      <c r="R90" s="66"/>
      <c r="S90" s="66"/>
      <c r="T90" s="66"/>
      <c r="U90" s="66"/>
      <c r="V90" s="66"/>
      <c r="W90" s="66"/>
      <c r="X90" s="66"/>
      <c r="Y90" s="66"/>
      <c r="Z90" s="66"/>
      <c r="AA90" s="66"/>
      <c r="AB90" s="66"/>
      <c r="AC90" s="66"/>
      <c r="AD90" s="66"/>
      <c r="AE90" s="66"/>
      <c r="AF90" s="66"/>
      <c r="AG90" s="66"/>
      <c r="AH90" s="66"/>
      <c r="AI90" s="66"/>
      <c r="AJ90" s="66"/>
      <c r="AK90" s="66"/>
      <c r="AL90" s="66"/>
      <c r="AM90" s="66"/>
      <c r="AN90" s="66"/>
      <c r="AO90" s="66"/>
      <c r="AP90" s="66"/>
      <c r="AQ90" s="66"/>
      <c r="AR90" s="66"/>
      <c r="AS90" s="66"/>
      <c r="AT90" s="66"/>
      <c r="AU90" s="66"/>
      <c r="AV90" s="66"/>
      <c r="AW90" s="66"/>
      <c r="AX90" s="66"/>
      <c r="AY90" s="66"/>
      <c r="AZ90" s="66"/>
      <c r="BA90" s="66"/>
      <c r="BB90" s="66"/>
      <c r="BC90" s="66"/>
      <c r="BD90" s="66"/>
      <c r="BE90" s="66"/>
      <c r="BF90" s="66"/>
      <c r="BG90" s="66"/>
      <c r="BH90" s="66"/>
      <c r="BI90" s="66"/>
      <c r="BJ90" s="66"/>
      <c r="BK90" s="66"/>
    </row>
    <row r="91" spans="1:63" x14ac:dyDescent="0.3">
      <c r="A91" s="66"/>
      <c r="B91" s="66"/>
      <c r="C91" s="66"/>
      <c r="D91" s="66"/>
      <c r="E91" s="66"/>
      <c r="F91" s="66"/>
      <c r="G91" s="66"/>
      <c r="H91" s="66"/>
      <c r="I91" s="66"/>
      <c r="J91" s="66"/>
      <c r="K91" s="66"/>
      <c r="L91" s="66"/>
      <c r="M91" s="66"/>
      <c r="N91" s="66"/>
      <c r="O91" s="66"/>
      <c r="P91" s="66"/>
      <c r="Q91" s="66"/>
      <c r="R91" s="66"/>
      <c r="S91" s="66"/>
      <c r="T91" s="66"/>
      <c r="U91" s="66"/>
      <c r="V91" s="66"/>
      <c r="W91" s="66"/>
      <c r="X91" s="66"/>
      <c r="Y91" s="66"/>
      <c r="Z91" s="66"/>
      <c r="AA91" s="66"/>
      <c r="AB91" s="66"/>
      <c r="AC91" s="66"/>
      <c r="AD91" s="66"/>
      <c r="AE91" s="66"/>
      <c r="AF91" s="66"/>
      <c r="AG91" s="66"/>
      <c r="AH91" s="66"/>
      <c r="AI91" s="66"/>
      <c r="AJ91" s="66"/>
      <c r="AK91" s="66"/>
      <c r="AL91" s="66"/>
      <c r="AM91" s="66"/>
      <c r="AN91" s="66"/>
      <c r="AO91" s="66"/>
      <c r="AP91" s="66"/>
      <c r="AQ91" s="66"/>
      <c r="AR91" s="66"/>
      <c r="AS91" s="66"/>
      <c r="AT91" s="66"/>
      <c r="AU91" s="66"/>
      <c r="AV91" s="66"/>
      <c r="AW91" s="66"/>
      <c r="AX91" s="66"/>
      <c r="AY91" s="66"/>
      <c r="AZ91" s="66"/>
      <c r="BA91" s="66"/>
      <c r="BB91" s="66"/>
      <c r="BC91" s="66"/>
      <c r="BD91" s="66"/>
      <c r="BE91" s="66"/>
      <c r="BF91" s="66"/>
      <c r="BG91" s="66"/>
      <c r="BH91" s="66"/>
      <c r="BI91" s="66"/>
      <c r="BJ91" s="66"/>
      <c r="BK91" s="66"/>
    </row>
    <row r="92" spans="1:63" x14ac:dyDescent="0.3">
      <c r="A92" s="66"/>
      <c r="B92" s="66"/>
      <c r="C92" s="66"/>
      <c r="D92" s="66"/>
      <c r="E92" s="66"/>
      <c r="F92" s="66"/>
      <c r="G92" s="66"/>
      <c r="H92" s="66"/>
      <c r="I92" s="66"/>
      <c r="J92" s="66"/>
      <c r="K92" s="66"/>
      <c r="L92" s="66"/>
      <c r="M92" s="66"/>
      <c r="N92" s="66"/>
      <c r="O92" s="66"/>
      <c r="P92" s="66"/>
      <c r="Q92" s="66"/>
      <c r="R92" s="66"/>
      <c r="S92" s="66"/>
      <c r="T92" s="66"/>
      <c r="U92" s="66"/>
      <c r="V92" s="66"/>
      <c r="W92" s="66"/>
      <c r="X92" s="66"/>
      <c r="Y92" s="66"/>
      <c r="Z92" s="66"/>
      <c r="AA92" s="66"/>
      <c r="AB92" s="66"/>
      <c r="AC92" s="66"/>
      <c r="AD92" s="66"/>
      <c r="AE92" s="66"/>
      <c r="AF92" s="66"/>
      <c r="AG92" s="66"/>
      <c r="AH92" s="66"/>
      <c r="AI92" s="66"/>
      <c r="AJ92" s="66"/>
      <c r="AK92" s="66"/>
      <c r="AL92" s="66"/>
      <c r="AM92" s="66"/>
      <c r="AN92" s="66"/>
      <c r="AO92" s="66"/>
      <c r="AP92" s="66"/>
      <c r="AQ92" s="66"/>
      <c r="AR92" s="66"/>
      <c r="AS92" s="66"/>
      <c r="AT92" s="66"/>
      <c r="AU92" s="66"/>
      <c r="AV92" s="66"/>
      <c r="AW92" s="66"/>
      <c r="AX92" s="66"/>
      <c r="AY92" s="66"/>
      <c r="AZ92" s="66"/>
      <c r="BA92" s="66"/>
      <c r="BB92" s="66"/>
      <c r="BC92" s="66"/>
      <c r="BD92" s="66"/>
      <c r="BE92" s="66"/>
      <c r="BF92" s="66"/>
      <c r="BG92" s="66"/>
      <c r="BH92" s="66"/>
      <c r="BI92" s="66"/>
      <c r="BJ92" s="66"/>
      <c r="BK92" s="66"/>
    </row>
    <row r="93" spans="1:63" x14ac:dyDescent="0.3">
      <c r="A93" s="66"/>
      <c r="B93" s="66"/>
      <c r="C93" s="66"/>
      <c r="D93" s="66"/>
      <c r="E93" s="66"/>
      <c r="F93" s="66"/>
      <c r="G93" s="66"/>
      <c r="H93" s="66"/>
      <c r="I93" s="66"/>
      <c r="J93" s="66"/>
      <c r="K93" s="66"/>
      <c r="L93" s="66"/>
      <c r="M93" s="66"/>
      <c r="N93" s="66"/>
      <c r="O93" s="66"/>
      <c r="P93" s="66"/>
      <c r="Q93" s="66"/>
      <c r="R93" s="66"/>
      <c r="S93" s="66"/>
      <c r="T93" s="66"/>
      <c r="U93" s="66"/>
      <c r="V93" s="66"/>
      <c r="W93" s="66"/>
      <c r="X93" s="66"/>
      <c r="Y93" s="66"/>
      <c r="Z93" s="66"/>
      <c r="AA93" s="66"/>
      <c r="AB93" s="66"/>
      <c r="AC93" s="66"/>
      <c r="AD93" s="66"/>
      <c r="AE93" s="66"/>
      <c r="AF93" s="66"/>
      <c r="AG93" s="66"/>
      <c r="AH93" s="66"/>
      <c r="AI93" s="66"/>
      <c r="AJ93" s="66"/>
      <c r="AK93" s="66"/>
      <c r="AL93" s="66"/>
      <c r="AM93" s="66"/>
      <c r="AN93" s="66"/>
      <c r="AO93" s="66"/>
      <c r="AP93" s="66"/>
      <c r="AQ93" s="66"/>
      <c r="AR93" s="66"/>
      <c r="AS93" s="66"/>
      <c r="AT93" s="66"/>
      <c r="AU93" s="66"/>
      <c r="AV93" s="66"/>
      <c r="AW93" s="66"/>
      <c r="AX93" s="66"/>
      <c r="AY93" s="66"/>
      <c r="AZ93" s="66"/>
      <c r="BA93" s="66"/>
      <c r="BB93" s="66"/>
      <c r="BC93" s="66"/>
      <c r="BD93" s="66"/>
      <c r="BE93" s="66"/>
      <c r="BF93" s="66"/>
      <c r="BG93" s="66"/>
      <c r="BH93" s="66"/>
      <c r="BI93" s="66"/>
      <c r="BJ93" s="66"/>
      <c r="BK93" s="66"/>
    </row>
    <row r="94" spans="1:63" x14ac:dyDescent="0.3">
      <c r="A94" s="66"/>
      <c r="B94" s="66"/>
      <c r="C94" s="66"/>
      <c r="D94" s="66"/>
      <c r="E94" s="66"/>
      <c r="F94" s="66"/>
      <c r="G94" s="66"/>
      <c r="H94" s="66"/>
      <c r="I94" s="66"/>
      <c r="J94" s="66"/>
      <c r="K94" s="66"/>
      <c r="L94" s="66"/>
      <c r="M94" s="66"/>
      <c r="N94" s="66"/>
      <c r="O94" s="66"/>
      <c r="P94" s="66"/>
      <c r="Q94" s="66"/>
      <c r="R94" s="66"/>
      <c r="S94" s="66"/>
      <c r="T94" s="66"/>
      <c r="U94" s="66"/>
      <c r="V94" s="66"/>
      <c r="W94" s="66"/>
      <c r="X94" s="66"/>
      <c r="Y94" s="66"/>
      <c r="Z94" s="66"/>
      <c r="AA94" s="66"/>
      <c r="AB94" s="66"/>
      <c r="AC94" s="66"/>
      <c r="AD94" s="66"/>
      <c r="AE94" s="66"/>
      <c r="AF94" s="66"/>
      <c r="AG94" s="66"/>
      <c r="AH94" s="66"/>
      <c r="AI94" s="66"/>
      <c r="AJ94" s="66"/>
      <c r="AK94" s="66"/>
      <c r="AL94" s="66"/>
      <c r="AM94" s="66"/>
      <c r="AN94" s="66"/>
      <c r="AO94" s="66"/>
      <c r="AP94" s="66"/>
      <c r="AQ94" s="66"/>
      <c r="AR94" s="66"/>
      <c r="AS94" s="66"/>
      <c r="AT94" s="66"/>
      <c r="AU94" s="66"/>
      <c r="AV94" s="66"/>
      <c r="AW94" s="66"/>
      <c r="AX94" s="66"/>
      <c r="AY94" s="66"/>
      <c r="AZ94" s="66"/>
      <c r="BA94" s="66"/>
      <c r="BB94" s="66"/>
      <c r="BC94" s="66"/>
      <c r="BD94" s="66"/>
      <c r="BE94" s="66"/>
      <c r="BF94" s="66"/>
      <c r="BG94" s="66"/>
      <c r="BH94" s="66"/>
      <c r="BI94" s="66"/>
      <c r="BJ94" s="66"/>
      <c r="BK94" s="66"/>
    </row>
    <row r="95" spans="1:63" x14ac:dyDescent="0.3">
      <c r="A95" s="66"/>
      <c r="B95" s="66"/>
      <c r="C95" s="66"/>
      <c r="D95" s="66"/>
      <c r="E95" s="66"/>
      <c r="F95" s="66"/>
      <c r="G95" s="66"/>
      <c r="H95" s="66"/>
      <c r="I95" s="66"/>
      <c r="J95" s="66"/>
      <c r="K95" s="66"/>
      <c r="L95" s="66"/>
      <c r="M95" s="66"/>
      <c r="N95" s="66"/>
      <c r="O95" s="66"/>
      <c r="P95" s="66"/>
      <c r="Q95" s="66"/>
      <c r="R95" s="66"/>
      <c r="S95" s="66"/>
      <c r="T95" s="66"/>
      <c r="U95" s="66"/>
      <c r="V95" s="66"/>
      <c r="W95" s="66"/>
      <c r="X95" s="66"/>
      <c r="Y95" s="66"/>
      <c r="Z95" s="66"/>
      <c r="AA95" s="66"/>
      <c r="AB95" s="66"/>
      <c r="AC95" s="66"/>
      <c r="AD95" s="66"/>
      <c r="AE95" s="66"/>
      <c r="AF95" s="66"/>
      <c r="AG95" s="66"/>
      <c r="AH95" s="66"/>
      <c r="AI95" s="66"/>
      <c r="AJ95" s="66"/>
      <c r="AK95" s="66"/>
      <c r="AL95" s="66"/>
      <c r="AM95" s="66"/>
      <c r="AN95" s="66"/>
      <c r="AO95" s="66"/>
      <c r="AP95" s="66"/>
      <c r="AQ95" s="66"/>
      <c r="AR95" s="66"/>
      <c r="AS95" s="66"/>
      <c r="AT95" s="66"/>
      <c r="AU95" s="66"/>
      <c r="AV95" s="66"/>
      <c r="AW95" s="66"/>
      <c r="AX95" s="66"/>
      <c r="AY95" s="66"/>
      <c r="AZ95" s="66"/>
      <c r="BA95" s="66"/>
      <c r="BB95" s="66"/>
      <c r="BC95" s="66"/>
      <c r="BD95" s="66"/>
      <c r="BE95" s="66"/>
      <c r="BF95" s="66"/>
      <c r="BG95" s="66"/>
      <c r="BH95" s="66"/>
      <c r="BI95" s="66"/>
      <c r="BJ95" s="66"/>
      <c r="BK95" s="66"/>
    </row>
    <row r="96" spans="1:63" x14ac:dyDescent="0.3">
      <c r="A96" s="66"/>
      <c r="B96" s="66"/>
      <c r="C96" s="66"/>
      <c r="D96" s="66"/>
      <c r="E96" s="66"/>
      <c r="F96" s="66"/>
      <c r="G96" s="66"/>
      <c r="H96" s="66"/>
      <c r="I96" s="66"/>
      <c r="J96" s="66"/>
      <c r="K96" s="66"/>
      <c r="L96" s="66"/>
      <c r="M96" s="66"/>
      <c r="N96" s="66"/>
      <c r="O96" s="66"/>
      <c r="P96" s="66"/>
      <c r="Q96" s="66"/>
      <c r="R96" s="66"/>
      <c r="S96" s="66"/>
      <c r="T96" s="66"/>
      <c r="U96" s="66"/>
      <c r="V96" s="66"/>
      <c r="W96" s="66"/>
      <c r="X96" s="66"/>
      <c r="Y96" s="66"/>
      <c r="Z96" s="66"/>
      <c r="AA96" s="66"/>
      <c r="AB96" s="66"/>
      <c r="AC96" s="66"/>
      <c r="AD96" s="66"/>
      <c r="AE96" s="66"/>
      <c r="AF96" s="66"/>
      <c r="AG96" s="66"/>
      <c r="AH96" s="66"/>
      <c r="AI96" s="66"/>
      <c r="AJ96" s="66"/>
      <c r="AK96" s="66"/>
      <c r="AL96" s="66"/>
      <c r="AM96" s="66"/>
      <c r="AN96" s="66"/>
      <c r="AO96" s="66"/>
      <c r="AP96" s="66"/>
      <c r="AQ96" s="66"/>
      <c r="AR96" s="66"/>
      <c r="AS96" s="66"/>
      <c r="AT96" s="66"/>
      <c r="AU96" s="66"/>
      <c r="AV96" s="66"/>
      <c r="AW96" s="66"/>
      <c r="AX96" s="66"/>
      <c r="AY96" s="66"/>
      <c r="AZ96" s="66"/>
      <c r="BA96" s="66"/>
      <c r="BB96" s="66"/>
      <c r="BC96" s="66"/>
      <c r="BD96" s="66"/>
      <c r="BE96" s="66"/>
      <c r="BF96" s="66"/>
      <c r="BG96" s="66"/>
      <c r="BH96" s="66"/>
      <c r="BI96" s="66"/>
      <c r="BJ96" s="66"/>
      <c r="BK96" s="66"/>
    </row>
    <row r="97" spans="1:63" x14ac:dyDescent="0.3">
      <c r="A97" s="66"/>
      <c r="B97" s="66"/>
      <c r="C97" s="66"/>
      <c r="D97" s="66"/>
      <c r="E97" s="66"/>
      <c r="F97" s="66"/>
      <c r="G97" s="66"/>
      <c r="H97" s="66"/>
      <c r="I97" s="66"/>
      <c r="J97" s="66"/>
      <c r="K97" s="66"/>
      <c r="L97" s="66"/>
      <c r="M97" s="66"/>
      <c r="N97" s="66"/>
      <c r="O97" s="66"/>
      <c r="P97" s="66"/>
      <c r="Q97" s="66"/>
      <c r="R97" s="66"/>
      <c r="S97" s="66"/>
      <c r="T97" s="66"/>
      <c r="U97" s="66"/>
      <c r="V97" s="66"/>
      <c r="W97" s="66"/>
      <c r="X97" s="66"/>
      <c r="Y97" s="66"/>
      <c r="Z97" s="66"/>
      <c r="AA97" s="66"/>
      <c r="AB97" s="66"/>
      <c r="AC97" s="66"/>
      <c r="AD97" s="66"/>
      <c r="AE97" s="66"/>
      <c r="AF97" s="66"/>
      <c r="AG97" s="66"/>
      <c r="AH97" s="66"/>
      <c r="AI97" s="66"/>
      <c r="AJ97" s="66"/>
      <c r="AK97" s="66"/>
      <c r="AL97" s="66"/>
      <c r="AM97" s="66"/>
      <c r="AN97" s="66"/>
      <c r="AO97" s="66"/>
      <c r="AP97" s="66"/>
      <c r="AQ97" s="66"/>
      <c r="AR97" s="66"/>
      <c r="AS97" s="66"/>
      <c r="AT97" s="66"/>
      <c r="AU97" s="66"/>
      <c r="AV97" s="66"/>
      <c r="AW97" s="66"/>
      <c r="AX97" s="66"/>
      <c r="AY97" s="66"/>
      <c r="AZ97" s="66"/>
      <c r="BA97" s="66"/>
      <c r="BB97" s="66"/>
      <c r="BC97" s="66"/>
      <c r="BD97" s="66"/>
      <c r="BE97" s="66"/>
      <c r="BF97" s="66"/>
      <c r="BG97" s="66"/>
      <c r="BH97" s="66"/>
      <c r="BI97" s="66"/>
      <c r="BJ97" s="66"/>
      <c r="BK97" s="66"/>
    </row>
    <row r="98" spans="1:63" x14ac:dyDescent="0.3">
      <c r="A98" s="66"/>
      <c r="B98" s="66"/>
      <c r="C98" s="66"/>
      <c r="D98" s="66"/>
      <c r="E98" s="66"/>
      <c r="F98" s="66"/>
      <c r="G98" s="66"/>
      <c r="H98" s="66"/>
      <c r="I98" s="66"/>
      <c r="J98" s="66"/>
      <c r="K98" s="66"/>
      <c r="L98" s="66"/>
      <c r="M98" s="66"/>
      <c r="N98" s="66"/>
      <c r="O98" s="66"/>
      <c r="P98" s="66"/>
      <c r="Q98" s="66"/>
      <c r="R98" s="66"/>
      <c r="S98" s="66"/>
      <c r="T98" s="66"/>
      <c r="U98" s="66"/>
      <c r="V98" s="66"/>
      <c r="W98" s="66"/>
      <c r="X98" s="66"/>
      <c r="Y98" s="66"/>
      <c r="Z98" s="66"/>
      <c r="AA98" s="66"/>
      <c r="AB98" s="66"/>
      <c r="AC98" s="66"/>
      <c r="AD98" s="66"/>
      <c r="AE98" s="66"/>
      <c r="AF98" s="66"/>
      <c r="AG98" s="66"/>
      <c r="AH98" s="66"/>
      <c r="AI98" s="66"/>
      <c r="AJ98" s="66"/>
      <c r="AK98" s="66"/>
      <c r="AL98" s="66"/>
      <c r="AM98" s="66"/>
      <c r="AN98" s="66"/>
      <c r="AO98" s="66"/>
      <c r="AP98" s="66"/>
      <c r="AQ98" s="66"/>
      <c r="AR98" s="66"/>
      <c r="AS98" s="66"/>
      <c r="AT98" s="66"/>
      <c r="AU98" s="66"/>
      <c r="AV98" s="66"/>
      <c r="AW98" s="66"/>
      <c r="AX98" s="66"/>
      <c r="AY98" s="66"/>
      <c r="AZ98" s="66"/>
      <c r="BA98" s="66"/>
      <c r="BB98" s="66"/>
      <c r="BC98" s="66"/>
      <c r="BD98" s="66"/>
      <c r="BE98" s="66"/>
      <c r="BF98" s="66"/>
      <c r="BG98" s="66"/>
      <c r="BH98" s="66"/>
      <c r="BI98" s="66"/>
      <c r="BJ98" s="66"/>
      <c r="BK98" s="66"/>
    </row>
    <row r="99" spans="1:63" x14ac:dyDescent="0.3">
      <c r="A99" s="66"/>
      <c r="B99" s="66"/>
      <c r="C99" s="66"/>
      <c r="D99" s="66"/>
      <c r="E99" s="66"/>
      <c r="F99" s="66"/>
      <c r="G99" s="66"/>
      <c r="H99" s="66"/>
      <c r="I99" s="66"/>
      <c r="J99" s="66"/>
      <c r="K99" s="66"/>
      <c r="L99" s="66"/>
      <c r="M99" s="66"/>
      <c r="N99" s="66"/>
      <c r="O99" s="66"/>
      <c r="P99" s="66"/>
      <c r="Q99" s="66"/>
      <c r="R99" s="66"/>
      <c r="S99" s="66"/>
      <c r="T99" s="66"/>
      <c r="U99" s="66"/>
      <c r="V99" s="66"/>
      <c r="W99" s="66"/>
      <c r="X99" s="66"/>
      <c r="Y99" s="66"/>
      <c r="Z99" s="66"/>
      <c r="AA99" s="66"/>
      <c r="AB99" s="66"/>
      <c r="AC99" s="66"/>
      <c r="AD99" s="66"/>
      <c r="AE99" s="66"/>
      <c r="AF99" s="66"/>
      <c r="AG99" s="66"/>
      <c r="AH99" s="66"/>
      <c r="AI99" s="66"/>
      <c r="AJ99" s="66"/>
      <c r="AK99" s="66"/>
      <c r="AL99" s="66"/>
      <c r="AM99" s="66"/>
      <c r="AN99" s="66"/>
      <c r="AO99" s="66"/>
      <c r="AP99" s="66"/>
      <c r="AQ99" s="66"/>
      <c r="AR99" s="66"/>
      <c r="AS99" s="66"/>
      <c r="AT99" s="66"/>
      <c r="AU99" s="66"/>
      <c r="AV99" s="66"/>
      <c r="AW99" s="66"/>
      <c r="AX99" s="66"/>
      <c r="AY99" s="66"/>
      <c r="AZ99" s="66"/>
      <c r="BA99" s="66"/>
      <c r="BB99" s="66"/>
      <c r="BC99" s="66"/>
      <c r="BD99" s="66"/>
      <c r="BE99" s="66"/>
      <c r="BF99" s="66"/>
      <c r="BG99" s="66"/>
      <c r="BH99" s="66"/>
      <c r="BI99" s="66"/>
      <c r="BJ99" s="66"/>
      <c r="BK99" s="66"/>
    </row>
    <row r="100" spans="1:63" x14ac:dyDescent="0.3">
      <c r="A100" s="66"/>
      <c r="B100" s="66"/>
      <c r="C100" s="66"/>
      <c r="D100" s="66"/>
      <c r="E100" s="66"/>
      <c r="F100" s="66"/>
      <c r="G100" s="66"/>
      <c r="H100" s="66"/>
      <c r="I100" s="66"/>
      <c r="J100" s="66"/>
      <c r="K100" s="66"/>
      <c r="L100" s="66"/>
      <c r="M100" s="66"/>
      <c r="N100" s="66"/>
      <c r="O100" s="66"/>
      <c r="P100" s="66"/>
      <c r="Q100" s="66"/>
      <c r="R100" s="66"/>
      <c r="S100" s="66"/>
      <c r="T100" s="66"/>
      <c r="U100" s="66"/>
      <c r="V100" s="66"/>
      <c r="W100" s="66"/>
      <c r="X100" s="66"/>
      <c r="Y100" s="66"/>
      <c r="Z100" s="66"/>
      <c r="AA100" s="66"/>
      <c r="AB100" s="66"/>
      <c r="AC100" s="66"/>
      <c r="AD100" s="66"/>
      <c r="AE100" s="66"/>
      <c r="AF100" s="66"/>
      <c r="AG100" s="66"/>
      <c r="AH100" s="66"/>
      <c r="AI100" s="66"/>
      <c r="AJ100" s="66"/>
      <c r="AK100" s="66"/>
      <c r="AL100" s="66"/>
      <c r="AM100" s="66"/>
      <c r="AN100" s="66"/>
      <c r="AO100" s="66"/>
      <c r="AP100" s="66"/>
      <c r="AQ100" s="66"/>
      <c r="AR100" s="66"/>
      <c r="AS100" s="66"/>
      <c r="AT100" s="66"/>
      <c r="AU100" s="66"/>
      <c r="AV100" s="66"/>
      <c r="AW100" s="66"/>
      <c r="AX100" s="66"/>
      <c r="AY100" s="66"/>
      <c r="AZ100" s="66"/>
      <c r="BA100" s="66"/>
      <c r="BB100" s="66"/>
      <c r="BC100" s="66"/>
      <c r="BD100" s="66"/>
      <c r="BE100" s="66"/>
      <c r="BF100" s="66"/>
      <c r="BG100" s="66"/>
      <c r="BH100" s="66"/>
      <c r="BI100" s="66"/>
      <c r="BJ100" s="66"/>
      <c r="BK100" s="66"/>
    </row>
    <row r="101" spans="1:63" x14ac:dyDescent="0.3">
      <c r="A101" s="66"/>
      <c r="B101" s="66"/>
      <c r="C101" s="66"/>
      <c r="D101" s="66"/>
      <c r="E101" s="66"/>
      <c r="F101" s="66"/>
      <c r="G101" s="66"/>
      <c r="H101" s="66"/>
      <c r="I101" s="66"/>
      <c r="J101" s="66"/>
      <c r="K101" s="66"/>
      <c r="L101" s="66"/>
      <c r="M101" s="66"/>
      <c r="N101" s="66"/>
      <c r="O101" s="66"/>
      <c r="P101" s="66"/>
      <c r="Q101" s="66"/>
      <c r="R101" s="66"/>
      <c r="S101" s="66"/>
      <c r="T101" s="66"/>
      <c r="U101" s="66"/>
      <c r="V101" s="66"/>
      <c r="W101" s="66"/>
      <c r="X101" s="66"/>
      <c r="Y101" s="66"/>
      <c r="Z101" s="66"/>
      <c r="AA101" s="66"/>
      <c r="AB101" s="66"/>
      <c r="AC101" s="66"/>
      <c r="AD101" s="66"/>
      <c r="AE101" s="66"/>
      <c r="AF101" s="66"/>
      <c r="AG101" s="66"/>
      <c r="AH101" s="66"/>
      <c r="AI101" s="66"/>
      <c r="AJ101" s="66"/>
      <c r="AK101" s="66"/>
      <c r="AL101" s="66"/>
      <c r="AM101" s="66"/>
      <c r="AN101" s="66"/>
      <c r="AO101" s="66"/>
      <c r="AP101" s="66"/>
      <c r="AQ101" s="66"/>
      <c r="AR101" s="66"/>
      <c r="AS101" s="66"/>
      <c r="AT101" s="66"/>
      <c r="AU101" s="66"/>
      <c r="AV101" s="66"/>
      <c r="AW101" s="66"/>
      <c r="AX101" s="66"/>
      <c r="AY101" s="66"/>
      <c r="AZ101" s="66"/>
      <c r="BA101" s="66"/>
      <c r="BB101" s="66"/>
      <c r="BC101" s="66"/>
      <c r="BD101" s="66"/>
      <c r="BE101" s="66"/>
      <c r="BF101" s="66"/>
      <c r="BG101" s="66"/>
      <c r="BH101" s="66"/>
      <c r="BI101" s="66"/>
      <c r="BJ101" s="66"/>
      <c r="BK101" s="66"/>
    </row>
    <row r="102" spans="1:63" x14ac:dyDescent="0.3">
      <c r="A102" s="66"/>
      <c r="B102" s="66"/>
      <c r="C102" s="66"/>
      <c r="D102" s="66"/>
      <c r="E102" s="66"/>
      <c r="F102" s="66"/>
      <c r="G102" s="66"/>
      <c r="H102" s="66"/>
      <c r="I102" s="66"/>
      <c r="J102" s="66"/>
      <c r="K102" s="66"/>
      <c r="L102" s="66"/>
      <c r="M102" s="66"/>
      <c r="N102" s="66"/>
      <c r="O102" s="66"/>
      <c r="P102" s="66"/>
      <c r="Q102" s="66"/>
      <c r="R102" s="66"/>
      <c r="S102" s="66"/>
      <c r="T102" s="66"/>
      <c r="U102" s="66"/>
      <c r="V102" s="66"/>
      <c r="W102" s="66"/>
      <c r="X102" s="66"/>
      <c r="Y102" s="66"/>
      <c r="Z102" s="66"/>
      <c r="AA102" s="66"/>
      <c r="AB102" s="66"/>
      <c r="AC102" s="66"/>
      <c r="AD102" s="66"/>
      <c r="AE102" s="66"/>
      <c r="AF102" s="66"/>
      <c r="AG102" s="66"/>
      <c r="AH102" s="66"/>
      <c r="AI102" s="66"/>
      <c r="AJ102" s="66"/>
      <c r="AK102" s="66"/>
      <c r="AL102" s="66"/>
      <c r="AM102" s="66"/>
      <c r="AN102" s="66"/>
      <c r="AO102" s="66"/>
      <c r="AP102" s="66"/>
      <c r="AQ102" s="66"/>
      <c r="AR102" s="66"/>
      <c r="AS102" s="66"/>
      <c r="AT102" s="66"/>
      <c r="AU102" s="66"/>
      <c r="AV102" s="66"/>
      <c r="AW102" s="66"/>
      <c r="AX102" s="66"/>
      <c r="AY102" s="66"/>
      <c r="AZ102" s="66"/>
      <c r="BA102" s="66"/>
      <c r="BB102" s="66"/>
      <c r="BC102" s="66"/>
      <c r="BD102" s="66"/>
      <c r="BE102" s="66"/>
      <c r="BF102" s="66"/>
      <c r="BG102" s="66"/>
      <c r="BH102" s="66"/>
      <c r="BI102" s="66"/>
      <c r="BJ102" s="66"/>
      <c r="BK102" s="66"/>
    </row>
    <row r="103" spans="1:63" x14ac:dyDescent="0.3">
      <c r="A103" s="66"/>
      <c r="B103" s="66"/>
      <c r="C103" s="66"/>
      <c r="D103" s="66"/>
      <c r="E103" s="66"/>
      <c r="F103" s="66"/>
      <c r="G103" s="66"/>
      <c r="H103" s="66"/>
      <c r="I103" s="66"/>
      <c r="J103" s="66"/>
      <c r="K103" s="66"/>
      <c r="L103" s="66"/>
      <c r="M103" s="66"/>
      <c r="N103" s="66"/>
      <c r="O103" s="66"/>
      <c r="P103" s="66"/>
      <c r="Q103" s="66"/>
      <c r="R103" s="66"/>
      <c r="S103" s="66"/>
      <c r="T103" s="66"/>
      <c r="U103" s="66"/>
      <c r="V103" s="66"/>
      <c r="W103" s="66"/>
      <c r="X103" s="66"/>
      <c r="Y103" s="66"/>
      <c r="Z103" s="66"/>
      <c r="AA103" s="66"/>
      <c r="AB103" s="66"/>
      <c r="AC103" s="66"/>
      <c r="AD103" s="66"/>
      <c r="AE103" s="66"/>
      <c r="AF103" s="66"/>
      <c r="AG103" s="66"/>
      <c r="AH103" s="66"/>
      <c r="AI103" s="66"/>
      <c r="AJ103" s="66"/>
      <c r="AK103" s="66"/>
      <c r="AL103" s="66"/>
      <c r="AM103" s="66"/>
      <c r="AN103" s="66"/>
      <c r="AO103" s="66"/>
      <c r="AP103" s="66"/>
      <c r="AQ103" s="66"/>
      <c r="AR103" s="66"/>
      <c r="AS103" s="66"/>
      <c r="AT103" s="66"/>
      <c r="AU103" s="66"/>
      <c r="AV103" s="66"/>
      <c r="AW103" s="66"/>
      <c r="AX103" s="66"/>
      <c r="AY103" s="66"/>
      <c r="AZ103" s="66"/>
      <c r="BA103" s="66"/>
      <c r="BB103" s="66"/>
      <c r="BC103" s="66"/>
      <c r="BD103" s="66"/>
      <c r="BE103" s="66"/>
      <c r="BF103" s="66"/>
      <c r="BG103" s="66"/>
      <c r="BH103" s="66"/>
      <c r="BI103" s="66"/>
      <c r="BJ103" s="66"/>
      <c r="BK103" s="66"/>
    </row>
    <row r="104" spans="1:63" x14ac:dyDescent="0.3">
      <c r="A104" s="66"/>
      <c r="B104" s="66"/>
      <c r="C104" s="66"/>
      <c r="D104" s="66"/>
      <c r="E104" s="66"/>
      <c r="F104" s="66"/>
      <c r="G104" s="66"/>
      <c r="H104" s="66"/>
      <c r="I104" s="66"/>
      <c r="J104" s="66"/>
      <c r="K104" s="66"/>
      <c r="L104" s="66"/>
      <c r="M104" s="66"/>
      <c r="N104" s="66"/>
      <c r="O104" s="66"/>
      <c r="P104" s="66"/>
      <c r="Q104" s="66"/>
      <c r="R104" s="66"/>
      <c r="S104" s="66"/>
      <c r="T104" s="66"/>
      <c r="U104" s="66"/>
      <c r="V104" s="66"/>
      <c r="W104" s="66"/>
      <c r="X104" s="66"/>
      <c r="Y104" s="66"/>
      <c r="Z104" s="66"/>
      <c r="AA104" s="66"/>
      <c r="AB104" s="66"/>
      <c r="AC104" s="66"/>
      <c r="AD104" s="66"/>
      <c r="AE104" s="66"/>
      <c r="AF104" s="66"/>
      <c r="AG104" s="66"/>
      <c r="AH104" s="66"/>
      <c r="AI104" s="66"/>
      <c r="AJ104" s="66"/>
      <c r="AK104" s="66"/>
      <c r="AL104" s="66"/>
      <c r="AM104" s="66"/>
      <c r="AN104" s="66"/>
      <c r="AO104" s="66"/>
      <c r="AP104" s="66"/>
      <c r="AQ104" s="66"/>
      <c r="AR104" s="66"/>
      <c r="AS104" s="66"/>
      <c r="AT104" s="66"/>
      <c r="AU104" s="66"/>
      <c r="AV104" s="66"/>
      <c r="AW104" s="66"/>
      <c r="AX104" s="66"/>
      <c r="AY104" s="66"/>
      <c r="AZ104" s="66"/>
      <c r="BA104" s="66"/>
      <c r="BB104" s="66"/>
      <c r="BC104" s="66"/>
      <c r="BD104" s="66"/>
      <c r="BE104" s="66"/>
      <c r="BF104" s="66"/>
      <c r="BG104" s="66"/>
      <c r="BH104" s="66"/>
      <c r="BI104" s="66"/>
      <c r="BJ104" s="66"/>
      <c r="BK104" s="66"/>
    </row>
    <row r="105" spans="1:63" x14ac:dyDescent="0.3">
      <c r="A105" s="66"/>
      <c r="B105" s="66"/>
      <c r="C105" s="66"/>
      <c r="D105" s="66"/>
      <c r="E105" s="66"/>
      <c r="F105" s="66"/>
      <c r="G105" s="66"/>
      <c r="H105" s="66"/>
      <c r="I105" s="66"/>
      <c r="J105" s="66"/>
      <c r="K105" s="66"/>
      <c r="L105" s="66"/>
      <c r="M105" s="66"/>
      <c r="N105" s="66"/>
      <c r="O105" s="66"/>
      <c r="P105" s="66"/>
      <c r="Q105" s="66"/>
      <c r="R105" s="66"/>
      <c r="S105" s="66"/>
      <c r="T105" s="66"/>
      <c r="U105" s="66"/>
      <c r="V105" s="66"/>
      <c r="W105" s="66"/>
      <c r="X105" s="66"/>
      <c r="Y105" s="66"/>
      <c r="Z105" s="66"/>
      <c r="AA105" s="66"/>
      <c r="AB105" s="66"/>
      <c r="AC105" s="66"/>
      <c r="AD105" s="66"/>
      <c r="AE105" s="66"/>
      <c r="AF105" s="66"/>
      <c r="AG105" s="66"/>
      <c r="AH105" s="66"/>
      <c r="AI105" s="66"/>
      <c r="AJ105" s="66"/>
      <c r="AK105" s="66"/>
      <c r="AL105" s="66"/>
      <c r="AM105" s="66"/>
      <c r="AN105" s="66"/>
      <c r="AO105" s="66"/>
      <c r="AP105" s="66"/>
      <c r="AQ105" s="66"/>
      <c r="AR105" s="66"/>
      <c r="AS105" s="66"/>
      <c r="AT105" s="66"/>
      <c r="AU105" s="66"/>
      <c r="AV105" s="66"/>
      <c r="AW105" s="66"/>
      <c r="AX105" s="66"/>
      <c r="AY105" s="66"/>
      <c r="AZ105" s="66"/>
      <c r="BA105" s="66"/>
      <c r="BB105" s="66"/>
      <c r="BC105" s="66"/>
      <c r="BD105" s="66"/>
      <c r="BE105" s="66"/>
      <c r="BF105" s="66"/>
      <c r="BG105" s="66"/>
      <c r="BH105" s="66"/>
      <c r="BI105" s="66"/>
      <c r="BJ105" s="66"/>
      <c r="BK105" s="66"/>
    </row>
    <row r="106" spans="1:63" x14ac:dyDescent="0.3">
      <c r="A106" s="66"/>
      <c r="B106" s="66"/>
      <c r="C106" s="66"/>
      <c r="D106" s="66"/>
      <c r="E106" s="66"/>
      <c r="F106" s="66"/>
      <c r="G106" s="66"/>
      <c r="H106" s="66"/>
      <c r="I106" s="66"/>
      <c r="J106" s="66"/>
      <c r="K106" s="66"/>
      <c r="L106" s="66"/>
      <c r="M106" s="66"/>
      <c r="N106" s="66"/>
      <c r="O106" s="66"/>
      <c r="P106" s="66"/>
      <c r="Q106" s="66"/>
      <c r="R106" s="66"/>
      <c r="S106" s="66"/>
      <c r="T106" s="66"/>
      <c r="U106" s="66"/>
      <c r="V106" s="66"/>
      <c r="W106" s="66"/>
      <c r="X106" s="66"/>
      <c r="Y106" s="66"/>
      <c r="Z106" s="66"/>
      <c r="AA106" s="66"/>
      <c r="AB106" s="66"/>
      <c r="AC106" s="66"/>
      <c r="AD106" s="66"/>
      <c r="AE106" s="66"/>
      <c r="AF106" s="66"/>
      <c r="AG106" s="66"/>
      <c r="AH106" s="66"/>
      <c r="AI106" s="66"/>
      <c r="AJ106" s="66"/>
      <c r="AK106" s="66"/>
      <c r="AL106" s="66"/>
      <c r="AM106" s="66"/>
      <c r="AN106" s="66"/>
      <c r="AO106" s="66"/>
      <c r="AP106" s="66"/>
      <c r="AQ106" s="66"/>
      <c r="AR106" s="66"/>
      <c r="AS106" s="66"/>
      <c r="AT106" s="66"/>
      <c r="AU106" s="66"/>
      <c r="AV106" s="66"/>
      <c r="AW106" s="66"/>
      <c r="AX106" s="66"/>
      <c r="AY106" s="66"/>
      <c r="AZ106" s="66"/>
      <c r="BA106" s="66"/>
      <c r="BB106" s="66"/>
      <c r="BC106" s="66"/>
      <c r="BD106" s="66"/>
      <c r="BE106" s="66"/>
      <c r="BF106" s="66"/>
      <c r="BG106" s="66"/>
      <c r="BH106" s="66"/>
      <c r="BI106" s="66"/>
      <c r="BJ106" s="66"/>
      <c r="BK106" s="66"/>
    </row>
    <row r="107" spans="1:63" x14ac:dyDescent="0.3">
      <c r="A107" s="66"/>
      <c r="B107" s="66"/>
      <c r="C107" s="66"/>
      <c r="D107" s="66"/>
      <c r="E107" s="66"/>
      <c r="F107" s="66"/>
      <c r="G107" s="66"/>
      <c r="H107" s="66"/>
      <c r="I107" s="66"/>
      <c r="J107" s="66"/>
      <c r="K107" s="66"/>
      <c r="L107" s="66"/>
      <c r="M107" s="66"/>
      <c r="N107" s="66"/>
      <c r="O107" s="66"/>
      <c r="P107" s="66"/>
      <c r="Q107" s="66"/>
      <c r="R107" s="66"/>
      <c r="S107" s="66"/>
      <c r="T107" s="66"/>
      <c r="U107" s="66"/>
      <c r="V107" s="66"/>
      <c r="W107" s="66"/>
      <c r="X107" s="66"/>
      <c r="Y107" s="66"/>
      <c r="Z107" s="66"/>
      <c r="AA107" s="66"/>
      <c r="AB107" s="66"/>
      <c r="AC107" s="66"/>
      <c r="AD107" s="66"/>
      <c r="AE107" s="66"/>
      <c r="AF107" s="66"/>
      <c r="AG107" s="66"/>
      <c r="AH107" s="66"/>
      <c r="AI107" s="66"/>
      <c r="AJ107" s="66"/>
      <c r="AK107" s="66"/>
      <c r="AL107" s="66"/>
      <c r="AM107" s="66"/>
      <c r="AN107" s="66"/>
      <c r="AO107" s="66"/>
      <c r="AP107" s="66"/>
      <c r="AQ107" s="66"/>
      <c r="AR107" s="66"/>
      <c r="AS107" s="66"/>
      <c r="AT107" s="66"/>
      <c r="AU107" s="66"/>
      <c r="AV107" s="66"/>
      <c r="AW107" s="66"/>
      <c r="AX107" s="66"/>
      <c r="AY107" s="66"/>
      <c r="AZ107" s="66"/>
      <c r="BA107" s="66"/>
      <c r="BB107" s="66"/>
      <c r="BC107" s="66"/>
      <c r="BD107" s="66"/>
      <c r="BE107" s="66"/>
      <c r="BF107" s="66"/>
      <c r="BG107" s="66"/>
      <c r="BH107" s="66"/>
      <c r="BI107" s="66"/>
      <c r="BJ107" s="66"/>
      <c r="BK107" s="66"/>
    </row>
    <row r="108" spans="1:63" x14ac:dyDescent="0.3">
      <c r="A108" s="66"/>
      <c r="B108" s="66"/>
      <c r="C108" s="66"/>
      <c r="D108" s="66"/>
      <c r="E108" s="66"/>
      <c r="F108" s="66"/>
      <c r="G108" s="66"/>
      <c r="H108" s="66"/>
      <c r="I108" s="66"/>
      <c r="J108" s="66"/>
      <c r="K108" s="66"/>
      <c r="L108" s="66"/>
      <c r="M108" s="66"/>
      <c r="N108" s="66"/>
      <c r="O108" s="66"/>
      <c r="P108" s="66"/>
      <c r="Q108" s="66"/>
      <c r="R108" s="66"/>
      <c r="S108" s="66"/>
      <c r="T108" s="66"/>
      <c r="U108" s="66"/>
      <c r="V108" s="66"/>
      <c r="W108" s="66"/>
      <c r="X108" s="66"/>
      <c r="Y108" s="66"/>
      <c r="Z108" s="66"/>
      <c r="AA108" s="66"/>
      <c r="AB108" s="66"/>
      <c r="AC108" s="66"/>
      <c r="AD108" s="66"/>
      <c r="AE108" s="66"/>
      <c r="AF108" s="66"/>
      <c r="AG108" s="66"/>
      <c r="AH108" s="66"/>
      <c r="AI108" s="66"/>
      <c r="AJ108" s="66"/>
      <c r="AK108" s="66"/>
      <c r="AL108" s="66"/>
      <c r="AM108" s="66"/>
      <c r="AN108" s="66"/>
      <c r="AO108" s="66"/>
      <c r="AP108" s="66"/>
      <c r="AQ108" s="66"/>
      <c r="AR108" s="66"/>
      <c r="AS108" s="66"/>
      <c r="AT108" s="66"/>
      <c r="AU108" s="66"/>
      <c r="AV108" s="66"/>
      <c r="AW108" s="66"/>
      <c r="AX108" s="66"/>
      <c r="AY108" s="66"/>
      <c r="AZ108" s="66"/>
      <c r="BA108" s="66"/>
      <c r="BB108" s="66"/>
      <c r="BC108" s="66"/>
      <c r="BD108" s="66"/>
      <c r="BE108" s="66"/>
      <c r="BF108" s="66"/>
      <c r="BG108" s="66"/>
      <c r="BH108" s="66"/>
      <c r="BI108" s="66"/>
      <c r="BJ108" s="66"/>
      <c r="BK108" s="66"/>
    </row>
    <row r="109" spans="1:63" x14ac:dyDescent="0.3">
      <c r="A109" s="66"/>
      <c r="B109" s="66"/>
      <c r="C109" s="66"/>
      <c r="D109" s="66"/>
      <c r="E109" s="66"/>
      <c r="F109" s="66"/>
      <c r="G109" s="66"/>
      <c r="H109" s="66"/>
      <c r="I109" s="66"/>
      <c r="J109" s="66"/>
      <c r="K109" s="66"/>
      <c r="L109" s="66"/>
      <c r="M109" s="66"/>
      <c r="N109" s="66"/>
      <c r="O109" s="66"/>
      <c r="P109" s="66"/>
      <c r="Q109" s="66"/>
      <c r="R109" s="66"/>
      <c r="S109" s="66"/>
      <c r="T109" s="66"/>
      <c r="U109" s="66"/>
      <c r="V109" s="66"/>
      <c r="W109" s="66"/>
      <c r="X109" s="66"/>
      <c r="Y109" s="66"/>
      <c r="Z109" s="66"/>
      <c r="AA109" s="66"/>
      <c r="AB109" s="66"/>
      <c r="AC109" s="66"/>
      <c r="AD109" s="66"/>
      <c r="AE109" s="66"/>
      <c r="AF109" s="66"/>
      <c r="AG109" s="66"/>
      <c r="AH109" s="66"/>
      <c r="AI109" s="66"/>
      <c r="AJ109" s="66"/>
      <c r="AK109" s="66"/>
      <c r="AL109" s="66"/>
      <c r="AM109" s="66"/>
      <c r="AN109" s="66"/>
      <c r="AO109" s="66"/>
      <c r="AP109" s="66"/>
      <c r="AQ109" s="66"/>
      <c r="AR109" s="66"/>
      <c r="AS109" s="66"/>
      <c r="AT109" s="66"/>
      <c r="AU109" s="66"/>
      <c r="AV109" s="66"/>
      <c r="AW109" s="66"/>
      <c r="AX109" s="66"/>
      <c r="AY109" s="66"/>
      <c r="AZ109" s="66"/>
      <c r="BA109" s="66"/>
      <c r="BB109" s="66"/>
      <c r="BC109" s="66"/>
      <c r="BD109" s="66"/>
      <c r="BE109" s="66"/>
      <c r="BF109" s="66"/>
      <c r="BG109" s="66"/>
      <c r="BH109" s="66"/>
      <c r="BI109" s="66"/>
      <c r="BJ109" s="66"/>
      <c r="BK109" s="66"/>
    </row>
    <row r="110" spans="1:63" x14ac:dyDescent="0.3">
      <c r="A110" s="66"/>
      <c r="B110" s="66"/>
      <c r="C110" s="66"/>
      <c r="D110" s="66"/>
      <c r="E110" s="66"/>
      <c r="F110" s="66"/>
      <c r="G110" s="66"/>
      <c r="H110" s="66"/>
      <c r="I110" s="66"/>
      <c r="J110" s="66"/>
      <c r="K110" s="66"/>
      <c r="L110" s="66"/>
      <c r="M110" s="66"/>
      <c r="N110" s="66"/>
      <c r="O110" s="66"/>
      <c r="P110" s="66"/>
      <c r="Q110" s="66"/>
      <c r="R110" s="66"/>
      <c r="S110" s="66"/>
      <c r="T110" s="66"/>
      <c r="U110" s="66"/>
      <c r="V110" s="66"/>
      <c r="W110" s="66"/>
      <c r="X110" s="66"/>
      <c r="Y110" s="66"/>
      <c r="Z110" s="66"/>
      <c r="AA110" s="66"/>
      <c r="AB110" s="66"/>
      <c r="AC110" s="66"/>
      <c r="AD110" s="66"/>
      <c r="AE110" s="66"/>
      <c r="AF110" s="66"/>
      <c r="AG110" s="66"/>
      <c r="AH110" s="66"/>
      <c r="AI110" s="66"/>
      <c r="AJ110" s="66"/>
      <c r="AK110" s="66"/>
      <c r="AL110" s="66"/>
      <c r="AM110" s="66"/>
      <c r="AN110" s="66"/>
      <c r="AO110" s="66"/>
      <c r="AP110" s="66"/>
      <c r="AQ110" s="66"/>
      <c r="AR110" s="66"/>
      <c r="AS110" s="66"/>
      <c r="AT110" s="66"/>
      <c r="AU110" s="66"/>
      <c r="AV110" s="66"/>
      <c r="AW110" s="66"/>
      <c r="AX110" s="66"/>
      <c r="AY110" s="66"/>
      <c r="AZ110" s="66"/>
      <c r="BA110" s="66"/>
      <c r="BB110" s="66"/>
      <c r="BC110" s="66"/>
      <c r="BD110" s="66"/>
      <c r="BE110" s="66"/>
      <c r="BF110" s="66"/>
      <c r="BG110" s="66"/>
      <c r="BH110" s="66"/>
      <c r="BI110" s="66"/>
      <c r="BJ110" s="66"/>
      <c r="BK110" s="66"/>
    </row>
    <row r="111" spans="1:63" x14ac:dyDescent="0.3">
      <c r="A111" s="66"/>
      <c r="B111" s="66"/>
      <c r="C111" s="66"/>
      <c r="D111" s="66"/>
      <c r="E111" s="66"/>
      <c r="F111" s="66"/>
      <c r="G111" s="66"/>
      <c r="H111" s="66"/>
      <c r="I111" s="66"/>
      <c r="J111" s="66"/>
      <c r="K111" s="66"/>
      <c r="L111" s="66"/>
      <c r="M111" s="66"/>
      <c r="N111" s="66"/>
      <c r="O111" s="66"/>
      <c r="P111" s="66"/>
      <c r="Q111" s="66"/>
      <c r="R111" s="66"/>
      <c r="S111" s="66"/>
      <c r="T111" s="66"/>
      <c r="U111" s="66"/>
      <c r="V111" s="66"/>
      <c r="W111" s="66"/>
      <c r="X111" s="66"/>
      <c r="Y111" s="66"/>
      <c r="Z111" s="66"/>
      <c r="AA111" s="66"/>
      <c r="AB111" s="66"/>
      <c r="AC111" s="66"/>
      <c r="AD111" s="66"/>
      <c r="AE111" s="66"/>
      <c r="AF111" s="66"/>
      <c r="AG111" s="66"/>
      <c r="AH111" s="66"/>
      <c r="AI111" s="66"/>
      <c r="AJ111" s="66"/>
      <c r="AK111" s="66"/>
      <c r="AL111" s="66"/>
      <c r="AM111" s="66"/>
      <c r="AN111" s="66"/>
      <c r="AO111" s="66"/>
      <c r="AP111" s="66"/>
      <c r="AQ111" s="66"/>
      <c r="AR111" s="66"/>
      <c r="AS111" s="66"/>
      <c r="AT111" s="66"/>
      <c r="AU111" s="66"/>
      <c r="AV111" s="66"/>
      <c r="AW111" s="66"/>
      <c r="AX111" s="66"/>
      <c r="AY111" s="66"/>
      <c r="AZ111" s="66"/>
      <c r="BA111" s="66"/>
      <c r="BB111" s="66"/>
      <c r="BC111" s="66"/>
      <c r="BD111" s="66"/>
      <c r="BE111" s="66"/>
      <c r="BF111" s="66"/>
      <c r="BG111" s="66"/>
      <c r="BH111" s="66"/>
      <c r="BI111" s="66"/>
      <c r="BJ111" s="66"/>
      <c r="BK111" s="66"/>
    </row>
    <row r="112" spans="1:63" x14ac:dyDescent="0.3">
      <c r="A112" s="66"/>
      <c r="B112" s="66"/>
      <c r="C112" s="66"/>
      <c r="D112" s="66"/>
      <c r="E112" s="66"/>
      <c r="F112" s="66"/>
      <c r="G112" s="66"/>
      <c r="H112" s="66"/>
      <c r="I112" s="66"/>
      <c r="J112" s="66"/>
      <c r="K112" s="66"/>
      <c r="L112" s="66"/>
      <c r="M112" s="66"/>
      <c r="N112" s="66"/>
      <c r="O112" s="66"/>
      <c r="P112" s="66"/>
      <c r="Q112" s="66"/>
      <c r="R112" s="66"/>
      <c r="S112" s="66"/>
      <c r="T112" s="66"/>
      <c r="U112" s="66"/>
      <c r="V112" s="66"/>
      <c r="W112" s="66"/>
      <c r="X112" s="66"/>
      <c r="Y112" s="66"/>
      <c r="Z112" s="66"/>
      <c r="AA112" s="66"/>
      <c r="AB112" s="66"/>
      <c r="AC112" s="66"/>
      <c r="AD112" s="66"/>
      <c r="AE112" s="66"/>
      <c r="AF112" s="66"/>
      <c r="AG112" s="66"/>
      <c r="AH112" s="66"/>
      <c r="AI112" s="66"/>
      <c r="AJ112" s="66"/>
      <c r="AK112" s="66"/>
      <c r="AL112" s="66"/>
      <c r="AM112" s="66"/>
      <c r="AN112" s="66"/>
      <c r="AO112" s="66"/>
      <c r="AP112" s="66"/>
      <c r="AQ112" s="66"/>
      <c r="AR112" s="66"/>
      <c r="AS112" s="66"/>
      <c r="AT112" s="66"/>
      <c r="AU112" s="66"/>
      <c r="AV112" s="66"/>
      <c r="AW112" s="66"/>
      <c r="AX112" s="66"/>
      <c r="AY112" s="66"/>
      <c r="AZ112" s="66"/>
      <c r="BA112" s="66"/>
      <c r="BB112" s="66"/>
      <c r="BC112" s="66"/>
      <c r="BD112" s="66"/>
      <c r="BE112" s="66"/>
      <c r="BF112" s="66"/>
      <c r="BG112" s="66"/>
      <c r="BH112" s="66"/>
      <c r="BI112" s="66"/>
      <c r="BJ112" s="66"/>
      <c r="BK112" s="66"/>
    </row>
    <row r="113" spans="1:63" x14ac:dyDescent="0.3">
      <c r="A113" s="66"/>
      <c r="B113" s="66"/>
      <c r="C113" s="66"/>
      <c r="D113" s="66"/>
      <c r="E113" s="66"/>
      <c r="F113" s="66"/>
      <c r="G113" s="66"/>
      <c r="H113" s="66"/>
      <c r="I113" s="66"/>
      <c r="J113" s="66"/>
      <c r="K113" s="66"/>
      <c r="L113" s="66"/>
      <c r="M113" s="66"/>
      <c r="N113" s="66"/>
      <c r="O113" s="66"/>
      <c r="P113" s="66"/>
      <c r="Q113" s="66"/>
      <c r="R113" s="66"/>
      <c r="S113" s="66"/>
      <c r="T113" s="66"/>
      <c r="U113" s="66"/>
      <c r="V113" s="66"/>
      <c r="W113" s="66"/>
      <c r="X113" s="66"/>
      <c r="Y113" s="66"/>
      <c r="Z113" s="66"/>
      <c r="AA113" s="66"/>
      <c r="AB113" s="66"/>
      <c r="AC113" s="66"/>
      <c r="AD113" s="66"/>
      <c r="AE113" s="66"/>
      <c r="AF113" s="66"/>
      <c r="AG113" s="66"/>
      <c r="AH113" s="66"/>
      <c r="AI113" s="66"/>
      <c r="AJ113" s="66"/>
      <c r="AK113" s="66"/>
      <c r="AL113" s="66"/>
      <c r="AM113" s="66"/>
      <c r="AN113" s="66"/>
      <c r="AO113" s="66"/>
      <c r="AP113" s="66"/>
      <c r="AQ113" s="66"/>
      <c r="AR113" s="66"/>
      <c r="AS113" s="66"/>
      <c r="AT113" s="66"/>
      <c r="AU113" s="66"/>
      <c r="AV113" s="66"/>
      <c r="AW113" s="66"/>
      <c r="AX113" s="66"/>
      <c r="AY113" s="66"/>
      <c r="AZ113" s="66"/>
      <c r="BA113" s="66"/>
      <c r="BB113" s="66"/>
      <c r="BC113" s="66"/>
      <c r="BD113" s="66"/>
      <c r="BE113" s="66"/>
      <c r="BF113" s="66"/>
      <c r="BG113" s="66"/>
      <c r="BH113" s="66"/>
      <c r="BI113" s="66"/>
      <c r="BJ113" s="66"/>
      <c r="BK113" s="66"/>
    </row>
    <row r="114" spans="1:63" x14ac:dyDescent="0.3">
      <c r="A114" s="66"/>
      <c r="B114" s="66"/>
      <c r="C114" s="66"/>
      <c r="D114" s="66"/>
      <c r="E114" s="66"/>
      <c r="F114" s="66"/>
      <c r="G114" s="66"/>
      <c r="H114" s="66"/>
      <c r="I114" s="66"/>
      <c r="J114" s="66"/>
      <c r="K114" s="66"/>
      <c r="L114" s="66"/>
      <c r="M114" s="66"/>
      <c r="N114" s="66"/>
      <c r="O114" s="66"/>
      <c r="P114" s="66"/>
      <c r="Q114" s="66"/>
      <c r="R114" s="66"/>
      <c r="S114" s="66"/>
      <c r="T114" s="66"/>
      <c r="U114" s="66"/>
      <c r="V114" s="66"/>
      <c r="W114" s="66"/>
      <c r="X114" s="66"/>
      <c r="Y114" s="66"/>
      <c r="Z114" s="66"/>
      <c r="AA114" s="66"/>
      <c r="AB114" s="66"/>
      <c r="AC114" s="66"/>
      <c r="AD114" s="66"/>
      <c r="AE114" s="66"/>
      <c r="AF114" s="66"/>
      <c r="AG114" s="66"/>
      <c r="AH114" s="66"/>
      <c r="AI114" s="66"/>
      <c r="AJ114" s="66"/>
      <c r="AK114" s="66"/>
      <c r="AL114" s="66"/>
      <c r="AM114" s="66"/>
      <c r="AN114" s="66"/>
      <c r="AO114" s="66"/>
      <c r="AP114" s="66"/>
      <c r="AQ114" s="66"/>
      <c r="AR114" s="66"/>
      <c r="AS114" s="66"/>
      <c r="AT114" s="66"/>
      <c r="AU114" s="66"/>
      <c r="AV114" s="66"/>
      <c r="AW114" s="66"/>
      <c r="AX114" s="66"/>
      <c r="AY114" s="66"/>
      <c r="AZ114" s="66"/>
      <c r="BA114" s="66"/>
      <c r="BB114" s="66"/>
      <c r="BC114" s="66"/>
      <c r="BD114" s="66"/>
      <c r="BE114" s="66"/>
      <c r="BF114" s="66"/>
      <c r="BG114" s="66"/>
      <c r="BH114" s="66"/>
      <c r="BI114" s="66"/>
      <c r="BJ114" s="66"/>
      <c r="BK114" s="66"/>
    </row>
    <row r="115" spans="1:63" x14ac:dyDescent="0.3">
      <c r="A115" s="66"/>
      <c r="B115" s="66"/>
      <c r="C115" s="66"/>
      <c r="D115" s="66"/>
      <c r="E115" s="66"/>
      <c r="F115" s="66"/>
      <c r="G115" s="66"/>
      <c r="H115" s="66"/>
      <c r="I115" s="66"/>
      <c r="J115" s="66"/>
      <c r="K115" s="66"/>
      <c r="L115" s="66"/>
      <c r="M115" s="66"/>
      <c r="N115" s="66"/>
      <c r="O115" s="66"/>
      <c r="P115" s="66"/>
      <c r="Q115" s="66"/>
      <c r="R115" s="66"/>
      <c r="S115" s="66"/>
      <c r="T115" s="66"/>
      <c r="U115" s="66"/>
      <c r="V115" s="66"/>
      <c r="W115" s="66"/>
      <c r="X115" s="66"/>
      <c r="Y115" s="66"/>
      <c r="Z115" s="66"/>
      <c r="AA115" s="66"/>
      <c r="AB115" s="66"/>
      <c r="AC115" s="66"/>
      <c r="AD115" s="66"/>
      <c r="AE115" s="66"/>
      <c r="AF115" s="66"/>
      <c r="AG115" s="66"/>
      <c r="AH115" s="66"/>
      <c r="AI115" s="66"/>
      <c r="AJ115" s="66"/>
      <c r="AK115" s="66"/>
      <c r="AL115" s="66"/>
      <c r="AM115" s="66"/>
      <c r="AN115" s="66"/>
      <c r="AO115" s="66"/>
      <c r="AP115" s="66"/>
      <c r="AQ115" s="66"/>
      <c r="AR115" s="66"/>
      <c r="AS115" s="66"/>
      <c r="AT115" s="66"/>
      <c r="AU115" s="66"/>
      <c r="AV115" s="66"/>
      <c r="AW115" s="66"/>
      <c r="AX115" s="66"/>
      <c r="AY115" s="66"/>
      <c r="AZ115" s="66"/>
      <c r="BA115" s="66"/>
      <c r="BB115" s="66"/>
      <c r="BC115" s="66"/>
      <c r="BD115" s="66"/>
      <c r="BE115" s="66"/>
      <c r="BF115" s="66"/>
      <c r="BG115" s="66"/>
      <c r="BH115" s="66"/>
      <c r="BI115" s="66"/>
      <c r="BJ115" s="66"/>
      <c r="BK115" s="66"/>
    </row>
    <row r="116" spans="1:63" x14ac:dyDescent="0.3">
      <c r="A116" s="66"/>
      <c r="B116" s="66"/>
      <c r="C116" s="66"/>
      <c r="D116" s="66"/>
      <c r="E116" s="66"/>
      <c r="F116" s="66"/>
      <c r="G116" s="66"/>
      <c r="H116" s="66"/>
      <c r="I116" s="66"/>
      <c r="J116" s="66"/>
      <c r="K116" s="66"/>
      <c r="L116" s="66"/>
      <c r="M116" s="66"/>
      <c r="N116" s="66"/>
      <c r="O116" s="66"/>
      <c r="P116" s="66"/>
      <c r="Q116" s="66"/>
      <c r="R116" s="66"/>
      <c r="S116" s="66"/>
      <c r="T116" s="66"/>
      <c r="U116" s="66"/>
      <c r="V116" s="66"/>
      <c r="W116" s="66"/>
      <c r="X116" s="66"/>
      <c r="Y116" s="66"/>
      <c r="Z116" s="66"/>
      <c r="AA116" s="66"/>
      <c r="AB116" s="66"/>
      <c r="AC116" s="66"/>
      <c r="AD116" s="66"/>
      <c r="AE116" s="66"/>
      <c r="AF116" s="66"/>
      <c r="AG116" s="66"/>
      <c r="AH116" s="66"/>
      <c r="AI116" s="66"/>
      <c r="AJ116" s="66"/>
      <c r="AK116" s="66"/>
      <c r="AL116" s="66"/>
      <c r="AM116" s="66"/>
      <c r="AN116" s="66"/>
      <c r="AO116" s="66"/>
      <c r="AP116" s="66"/>
      <c r="AQ116" s="66"/>
      <c r="AR116" s="66"/>
      <c r="AS116" s="66"/>
      <c r="AT116" s="66"/>
      <c r="AU116" s="66"/>
      <c r="AV116" s="66"/>
      <c r="AW116" s="66"/>
      <c r="AX116" s="66"/>
      <c r="AY116" s="66"/>
      <c r="AZ116" s="66"/>
      <c r="BA116" s="66"/>
      <c r="BB116" s="66"/>
      <c r="BC116" s="66"/>
      <c r="BD116" s="66"/>
      <c r="BE116" s="66"/>
      <c r="BF116" s="66"/>
      <c r="BG116" s="66"/>
      <c r="BH116" s="66"/>
      <c r="BI116" s="66"/>
      <c r="BJ116" s="66"/>
      <c r="BK116" s="66"/>
    </row>
    <row r="117" spans="1:63" x14ac:dyDescent="0.3">
      <c r="A117" s="66"/>
      <c r="B117" s="66"/>
      <c r="C117" s="66"/>
      <c r="D117" s="66"/>
      <c r="E117" s="66"/>
      <c r="F117" s="66"/>
      <c r="G117" s="66"/>
      <c r="H117" s="66"/>
      <c r="I117" s="66"/>
      <c r="J117" s="66"/>
      <c r="K117" s="66"/>
      <c r="L117" s="66"/>
      <c r="M117" s="66"/>
      <c r="N117" s="66"/>
      <c r="O117" s="66"/>
      <c r="P117" s="66"/>
      <c r="Q117" s="66"/>
      <c r="R117" s="66"/>
      <c r="S117" s="66"/>
      <c r="T117" s="66"/>
      <c r="U117" s="66"/>
      <c r="V117" s="66"/>
      <c r="W117" s="66"/>
      <c r="X117" s="66"/>
      <c r="Y117" s="66"/>
      <c r="Z117" s="66"/>
      <c r="AA117" s="66"/>
      <c r="AB117" s="66"/>
      <c r="AC117" s="66"/>
      <c r="AD117" s="66"/>
      <c r="AE117" s="66"/>
      <c r="AF117" s="66"/>
      <c r="AG117" s="66"/>
      <c r="AH117" s="66"/>
      <c r="AI117" s="66"/>
      <c r="AJ117" s="66"/>
      <c r="AK117" s="66"/>
      <c r="AL117" s="66"/>
      <c r="AM117" s="66"/>
      <c r="AN117" s="66"/>
      <c r="AO117" s="66"/>
      <c r="AP117" s="66"/>
      <c r="AQ117" s="66"/>
      <c r="AR117" s="66"/>
      <c r="AS117" s="66"/>
      <c r="AT117" s="66"/>
      <c r="AU117" s="66"/>
      <c r="AV117" s="66"/>
      <c r="AW117" s="66"/>
      <c r="AX117" s="66"/>
      <c r="AY117" s="66"/>
      <c r="AZ117" s="66"/>
      <c r="BA117" s="66"/>
      <c r="BB117" s="66"/>
      <c r="BC117" s="66"/>
      <c r="BD117" s="66"/>
      <c r="BE117" s="66"/>
      <c r="BF117" s="66"/>
      <c r="BG117" s="66"/>
      <c r="BH117" s="66"/>
      <c r="BI117" s="66"/>
      <c r="BJ117" s="66"/>
      <c r="BK117" s="66"/>
    </row>
    <row r="118" spans="1:63" x14ac:dyDescent="0.3">
      <c r="A118" s="66"/>
      <c r="B118" s="66"/>
      <c r="C118" s="66"/>
      <c r="D118" s="66"/>
      <c r="E118" s="66"/>
      <c r="F118" s="66"/>
      <c r="G118" s="66"/>
      <c r="H118" s="66"/>
      <c r="I118" s="66"/>
      <c r="J118" s="66"/>
      <c r="K118" s="66"/>
      <c r="L118" s="66"/>
      <c r="M118" s="66"/>
      <c r="N118" s="66"/>
      <c r="O118" s="66"/>
      <c r="P118" s="66"/>
      <c r="Q118" s="66"/>
      <c r="R118" s="66"/>
      <c r="S118" s="66"/>
      <c r="T118" s="66"/>
      <c r="U118" s="66"/>
      <c r="V118" s="66"/>
      <c r="W118" s="66"/>
      <c r="X118" s="66"/>
      <c r="Y118" s="66"/>
      <c r="Z118" s="66"/>
      <c r="AA118" s="66"/>
      <c r="AB118" s="66"/>
      <c r="AC118" s="66"/>
      <c r="AD118" s="66"/>
      <c r="AE118" s="66"/>
      <c r="AF118" s="66"/>
      <c r="AG118" s="66"/>
      <c r="AH118" s="66"/>
      <c r="AI118" s="66"/>
      <c r="AJ118" s="66"/>
      <c r="AK118" s="66"/>
      <c r="AL118" s="66"/>
      <c r="AM118" s="66"/>
      <c r="AN118" s="66"/>
      <c r="AO118" s="66"/>
      <c r="AP118" s="66"/>
      <c r="AQ118" s="66"/>
      <c r="AR118" s="66"/>
      <c r="AS118" s="66"/>
      <c r="AT118" s="66"/>
      <c r="AU118" s="66"/>
      <c r="AV118" s="66"/>
      <c r="AW118" s="66"/>
      <c r="AX118" s="66"/>
      <c r="AY118" s="66"/>
      <c r="AZ118" s="66"/>
      <c r="BA118" s="66"/>
      <c r="BB118" s="66"/>
      <c r="BC118" s="66"/>
      <c r="BD118" s="66"/>
      <c r="BE118" s="66"/>
      <c r="BF118" s="66"/>
      <c r="BG118" s="66"/>
      <c r="BH118" s="66"/>
      <c r="BI118" s="66"/>
      <c r="BJ118" s="66"/>
      <c r="BK118" s="66"/>
    </row>
    <row r="119" spans="1:63" x14ac:dyDescent="0.3">
      <c r="A119" s="66"/>
      <c r="B119" s="66"/>
      <c r="C119" s="66"/>
      <c r="D119" s="66"/>
      <c r="E119" s="66"/>
      <c r="F119" s="66"/>
      <c r="G119" s="66"/>
      <c r="H119" s="66"/>
      <c r="I119" s="66"/>
      <c r="J119" s="66"/>
      <c r="K119" s="66"/>
      <c r="L119" s="66"/>
      <c r="M119" s="66"/>
      <c r="N119" s="66"/>
      <c r="O119" s="66"/>
      <c r="P119" s="66"/>
      <c r="Q119" s="66"/>
      <c r="R119" s="66"/>
      <c r="S119" s="66"/>
      <c r="T119" s="66"/>
      <c r="U119" s="66"/>
      <c r="V119" s="66"/>
      <c r="W119" s="66"/>
      <c r="X119" s="66"/>
      <c r="Y119" s="66"/>
      <c r="Z119" s="66"/>
      <c r="AA119" s="66"/>
      <c r="AB119" s="66"/>
      <c r="AC119" s="66"/>
      <c r="AD119" s="66"/>
      <c r="AE119" s="66"/>
      <c r="AF119" s="66"/>
      <c r="AG119" s="66"/>
      <c r="AH119" s="66"/>
      <c r="AI119" s="66"/>
      <c r="AJ119" s="66"/>
      <c r="AK119" s="66"/>
      <c r="AL119" s="66"/>
      <c r="AM119" s="66"/>
      <c r="AN119" s="66"/>
      <c r="AO119" s="66"/>
      <c r="AP119" s="66"/>
      <c r="AQ119" s="66"/>
      <c r="AR119" s="66"/>
      <c r="AS119" s="66"/>
      <c r="AT119" s="66"/>
      <c r="AU119" s="66"/>
      <c r="AV119" s="66"/>
      <c r="AW119" s="66"/>
      <c r="AX119" s="66"/>
      <c r="AY119" s="66"/>
      <c r="AZ119" s="66"/>
      <c r="BA119" s="66"/>
      <c r="BB119" s="66"/>
      <c r="BC119" s="66"/>
      <c r="BD119" s="66"/>
      <c r="BE119" s="66"/>
      <c r="BF119" s="66"/>
      <c r="BG119" s="66"/>
      <c r="BH119" s="66"/>
      <c r="BI119" s="66"/>
      <c r="BJ119" s="66"/>
      <c r="BK119" s="66"/>
    </row>
    <row r="120" spans="1:63" x14ac:dyDescent="0.3">
      <c r="A120" s="66"/>
      <c r="B120" s="66"/>
      <c r="C120" s="66"/>
      <c r="D120" s="66"/>
      <c r="E120" s="66"/>
      <c r="F120" s="66"/>
      <c r="G120" s="66"/>
      <c r="H120" s="66"/>
      <c r="I120" s="66"/>
      <c r="J120" s="66"/>
      <c r="K120" s="66"/>
      <c r="L120" s="66"/>
      <c r="M120" s="66"/>
      <c r="N120" s="66"/>
      <c r="O120" s="66"/>
      <c r="P120" s="66"/>
      <c r="Q120" s="66"/>
      <c r="R120" s="66"/>
      <c r="S120" s="66"/>
      <c r="T120" s="66"/>
      <c r="U120" s="66"/>
      <c r="V120" s="66"/>
      <c r="W120" s="66"/>
      <c r="X120" s="66"/>
      <c r="Y120" s="66"/>
      <c r="Z120" s="66"/>
      <c r="AA120" s="66"/>
      <c r="AB120" s="66"/>
      <c r="AC120" s="66"/>
      <c r="AD120" s="66"/>
      <c r="AE120" s="66"/>
      <c r="AF120" s="66"/>
      <c r="AG120" s="66"/>
      <c r="AH120" s="66"/>
      <c r="AI120" s="66"/>
      <c r="AJ120" s="66"/>
      <c r="AK120" s="66"/>
      <c r="AL120" s="66"/>
      <c r="AM120" s="66"/>
      <c r="AN120" s="66"/>
      <c r="AO120" s="66"/>
      <c r="AP120" s="66"/>
      <c r="AQ120" s="66"/>
      <c r="AR120" s="66"/>
      <c r="AS120" s="66"/>
      <c r="AT120" s="66"/>
      <c r="AU120" s="66"/>
      <c r="AV120" s="66"/>
      <c r="AW120" s="66"/>
      <c r="AX120" s="66"/>
      <c r="AY120" s="66"/>
      <c r="AZ120" s="66"/>
      <c r="BA120" s="66"/>
      <c r="BB120" s="66"/>
      <c r="BC120" s="66"/>
      <c r="BD120" s="66"/>
      <c r="BE120" s="66"/>
      <c r="BF120" s="66"/>
      <c r="BG120" s="66"/>
      <c r="BH120" s="66"/>
      <c r="BI120" s="66"/>
      <c r="BJ120" s="66"/>
      <c r="BK120" s="66"/>
    </row>
    <row r="121" spans="1:63" x14ac:dyDescent="0.3">
      <c r="A121" s="66"/>
      <c r="B121" s="66"/>
      <c r="C121" s="66"/>
      <c r="D121" s="66"/>
      <c r="E121" s="66"/>
      <c r="F121" s="66"/>
      <c r="G121" s="66"/>
      <c r="H121" s="66"/>
      <c r="I121" s="66"/>
      <c r="J121" s="66"/>
      <c r="K121" s="66"/>
      <c r="L121" s="66"/>
      <c r="M121" s="66"/>
      <c r="N121" s="66"/>
      <c r="O121" s="66"/>
      <c r="P121" s="66"/>
      <c r="Q121" s="66"/>
      <c r="R121" s="66"/>
      <c r="S121" s="66"/>
      <c r="T121" s="66"/>
      <c r="U121" s="66"/>
      <c r="V121" s="66"/>
      <c r="W121" s="66"/>
      <c r="X121" s="66"/>
      <c r="Y121" s="66"/>
      <c r="Z121" s="66"/>
      <c r="AA121" s="66"/>
      <c r="AB121" s="66"/>
      <c r="AC121" s="66"/>
      <c r="AD121" s="66"/>
      <c r="AE121" s="66"/>
      <c r="AF121" s="66"/>
      <c r="AG121" s="66"/>
      <c r="AH121" s="66"/>
      <c r="AI121" s="66"/>
      <c r="AJ121" s="66"/>
      <c r="AK121" s="66"/>
      <c r="AL121" s="66"/>
      <c r="AM121" s="66"/>
      <c r="AN121" s="66"/>
      <c r="AO121" s="66"/>
      <c r="AP121" s="66"/>
      <c r="AQ121" s="66"/>
      <c r="AR121" s="66"/>
      <c r="AS121" s="66"/>
      <c r="AT121" s="66"/>
      <c r="AU121" s="66"/>
      <c r="AV121" s="66"/>
      <c r="AW121" s="66"/>
      <c r="AX121" s="66"/>
      <c r="AY121" s="66"/>
      <c r="AZ121" s="66"/>
      <c r="BA121" s="66"/>
      <c r="BB121" s="66"/>
      <c r="BC121" s="66"/>
      <c r="BD121" s="66"/>
      <c r="BE121" s="66"/>
      <c r="BF121" s="66"/>
      <c r="BG121" s="66"/>
      <c r="BH121" s="66"/>
      <c r="BI121" s="66"/>
      <c r="BJ121" s="66"/>
      <c r="BK121" s="66"/>
    </row>
    <row r="122" spans="1:63" x14ac:dyDescent="0.3">
      <c r="B122" s="66"/>
      <c r="C122" s="66"/>
      <c r="D122" s="66"/>
      <c r="E122" s="66"/>
      <c r="F122" s="66"/>
      <c r="G122" s="66"/>
      <c r="H122" s="66"/>
      <c r="I122" s="66"/>
      <c r="J122" s="66"/>
      <c r="K122" s="66"/>
      <c r="L122" s="66"/>
      <c r="M122" s="66"/>
      <c r="N122" s="66"/>
      <c r="O122" s="66"/>
      <c r="P122" s="66"/>
      <c r="Q122" s="66"/>
      <c r="R122" s="66"/>
      <c r="S122" s="66"/>
      <c r="T122" s="66"/>
      <c r="U122" s="66"/>
      <c r="V122" s="66"/>
      <c r="W122" s="66"/>
      <c r="X122" s="66"/>
      <c r="Y122" s="66"/>
      <c r="Z122" s="66"/>
      <c r="AA122" s="66"/>
      <c r="AB122" s="66"/>
      <c r="AC122" s="66"/>
      <c r="AD122" s="66"/>
      <c r="AE122" s="66"/>
      <c r="AF122" s="66"/>
      <c r="AG122" s="66"/>
      <c r="AH122" s="66"/>
      <c r="AI122" s="66"/>
      <c r="AJ122" s="66"/>
      <c r="AK122" s="66"/>
      <c r="AL122" s="66"/>
      <c r="AM122" s="66"/>
      <c r="AN122" s="66"/>
      <c r="AO122" s="66"/>
      <c r="AP122" s="66"/>
      <c r="AQ122" s="66"/>
      <c r="AR122" s="66"/>
      <c r="AS122" s="66"/>
      <c r="AT122" s="66"/>
      <c r="AU122" s="66"/>
      <c r="AV122" s="66"/>
      <c r="AW122" s="66"/>
      <c r="AX122" s="66"/>
      <c r="AY122" s="66"/>
      <c r="AZ122" s="66"/>
      <c r="BA122" s="66"/>
      <c r="BB122" s="66"/>
      <c r="BC122" s="66"/>
      <c r="BD122" s="66"/>
      <c r="BE122" s="66"/>
      <c r="BF122" s="66"/>
      <c r="BG122" s="66"/>
      <c r="BH122" s="66"/>
      <c r="BI122" s="66"/>
      <c r="BJ122" s="66"/>
      <c r="BK122" s="66"/>
    </row>
    <row r="123" spans="1:63" x14ac:dyDescent="0.3">
      <c r="B123" s="66"/>
      <c r="C123" s="66"/>
      <c r="D123" s="66"/>
      <c r="E123" s="66"/>
      <c r="F123" s="66"/>
      <c r="G123" s="66"/>
      <c r="H123" s="66"/>
      <c r="I123" s="66"/>
      <c r="J123" s="66"/>
      <c r="K123" s="66"/>
      <c r="L123" s="66"/>
      <c r="M123" s="66"/>
      <c r="N123" s="66"/>
      <c r="O123" s="66"/>
      <c r="P123" s="66"/>
      <c r="Q123" s="66"/>
      <c r="R123" s="66"/>
      <c r="S123" s="66"/>
      <c r="T123" s="66"/>
      <c r="U123" s="66"/>
      <c r="V123" s="66"/>
      <c r="W123" s="66"/>
      <c r="X123" s="66"/>
      <c r="Y123" s="66"/>
      <c r="Z123" s="66"/>
      <c r="AA123" s="66"/>
      <c r="AB123" s="66"/>
      <c r="AC123" s="66"/>
      <c r="AD123" s="66"/>
      <c r="AE123" s="66"/>
      <c r="AF123" s="66"/>
      <c r="AG123" s="66"/>
      <c r="AH123" s="66"/>
      <c r="AI123" s="66"/>
      <c r="AJ123" s="66"/>
      <c r="AK123" s="66"/>
      <c r="AL123" s="66"/>
      <c r="AM123" s="66"/>
      <c r="AN123" s="66"/>
      <c r="AO123" s="66"/>
      <c r="AP123" s="66"/>
      <c r="AQ123" s="66"/>
      <c r="AR123" s="66"/>
      <c r="AS123" s="66"/>
      <c r="AT123" s="66"/>
      <c r="AU123" s="66"/>
      <c r="AV123" s="66"/>
      <c r="AW123" s="66"/>
      <c r="AX123" s="66"/>
      <c r="AY123" s="66"/>
      <c r="AZ123" s="66"/>
      <c r="BA123" s="66"/>
      <c r="BB123" s="66"/>
      <c r="BC123" s="66"/>
      <c r="BD123" s="66"/>
      <c r="BE123" s="66"/>
      <c r="BF123" s="66"/>
      <c r="BG123" s="66"/>
      <c r="BH123" s="66"/>
      <c r="BI123" s="66"/>
      <c r="BJ123" s="66"/>
      <c r="BK123" s="66"/>
    </row>
    <row r="124" spans="1:63" x14ac:dyDescent="0.3">
      <c r="B124" s="66"/>
      <c r="C124" s="66"/>
      <c r="D124" s="66"/>
      <c r="E124" s="66"/>
      <c r="F124" s="66"/>
      <c r="G124" s="66"/>
      <c r="H124" s="66"/>
      <c r="I124" s="66"/>
      <c r="J124" s="66"/>
      <c r="K124" s="66"/>
      <c r="L124" s="66"/>
      <c r="M124" s="66"/>
      <c r="N124" s="66"/>
      <c r="O124" s="66"/>
      <c r="P124" s="66"/>
      <c r="Q124" s="66"/>
      <c r="R124" s="66"/>
      <c r="S124" s="66"/>
      <c r="T124" s="66"/>
      <c r="U124" s="66"/>
      <c r="V124" s="66"/>
      <c r="W124" s="66"/>
      <c r="X124" s="66"/>
      <c r="Y124" s="66"/>
      <c r="Z124" s="66"/>
      <c r="AA124" s="66"/>
      <c r="AB124" s="66"/>
      <c r="AC124" s="66"/>
      <c r="AD124" s="66"/>
      <c r="AE124" s="66"/>
      <c r="AF124" s="66"/>
      <c r="AG124" s="66"/>
      <c r="AH124" s="66"/>
      <c r="AI124" s="66"/>
      <c r="AJ124" s="66"/>
      <c r="AK124" s="66"/>
      <c r="AL124" s="66"/>
      <c r="AM124" s="66"/>
      <c r="AN124" s="66"/>
      <c r="AO124" s="66"/>
      <c r="AP124" s="66"/>
      <c r="AQ124" s="66"/>
      <c r="AR124" s="66"/>
      <c r="AS124" s="66"/>
      <c r="AT124" s="66"/>
      <c r="AU124" s="66"/>
      <c r="AV124" s="66"/>
      <c r="AW124" s="66"/>
      <c r="AX124" s="66"/>
      <c r="AY124" s="66"/>
      <c r="AZ124" s="66"/>
      <c r="BA124" s="66"/>
      <c r="BB124" s="66"/>
      <c r="BC124" s="66"/>
      <c r="BD124" s="66"/>
      <c r="BE124" s="66"/>
      <c r="BF124" s="66"/>
      <c r="BG124" s="66"/>
      <c r="BH124" s="66"/>
      <c r="BI124" s="66"/>
      <c r="BJ124" s="66"/>
      <c r="BK124" s="66"/>
    </row>
    <row r="125" spans="1:63" x14ac:dyDescent="0.3">
      <c r="B125" s="66"/>
      <c r="C125" s="66"/>
      <c r="D125" s="66"/>
      <c r="E125" s="66"/>
      <c r="F125" s="66"/>
      <c r="G125" s="66"/>
      <c r="H125" s="66"/>
      <c r="I125" s="66"/>
      <c r="J125" s="66"/>
      <c r="K125" s="66"/>
      <c r="L125" s="66"/>
      <c r="M125" s="66"/>
      <c r="N125" s="66"/>
      <c r="O125" s="66"/>
      <c r="P125" s="66"/>
      <c r="Q125" s="66"/>
      <c r="R125" s="66"/>
      <c r="S125" s="66"/>
      <c r="T125" s="66"/>
      <c r="U125" s="66"/>
      <c r="V125" s="66"/>
      <c r="W125" s="66"/>
      <c r="X125" s="66"/>
      <c r="Y125" s="66"/>
      <c r="Z125" s="66"/>
      <c r="AA125" s="66"/>
      <c r="AB125" s="66"/>
      <c r="AC125" s="66"/>
      <c r="AD125" s="66"/>
      <c r="AE125" s="66"/>
      <c r="AF125" s="66"/>
      <c r="AG125" s="66"/>
      <c r="AH125" s="66"/>
      <c r="AI125" s="66"/>
      <c r="AJ125" s="66"/>
      <c r="AK125" s="66"/>
      <c r="AL125" s="66"/>
      <c r="AM125" s="66"/>
      <c r="AN125" s="66"/>
      <c r="AO125" s="66"/>
      <c r="AP125" s="66"/>
      <c r="AQ125" s="66"/>
      <c r="AR125" s="66"/>
      <c r="AS125" s="66"/>
      <c r="AT125" s="66"/>
      <c r="AU125" s="66"/>
      <c r="AV125" s="66"/>
      <c r="AW125" s="66"/>
      <c r="AX125" s="66"/>
      <c r="AY125" s="66"/>
      <c r="AZ125" s="66"/>
      <c r="BA125" s="66"/>
      <c r="BB125" s="66"/>
      <c r="BC125" s="66"/>
      <c r="BD125" s="66"/>
      <c r="BE125" s="66"/>
      <c r="BF125" s="66"/>
      <c r="BG125" s="66"/>
      <c r="BH125" s="66"/>
      <c r="BI125" s="66"/>
      <c r="BJ125" s="66"/>
      <c r="BK125" s="66"/>
    </row>
    <row r="126" spans="1:63" x14ac:dyDescent="0.3">
      <c r="B126" s="66"/>
      <c r="C126" s="66"/>
      <c r="D126" s="66"/>
      <c r="E126" s="66"/>
      <c r="F126" s="66"/>
      <c r="G126" s="66"/>
      <c r="H126" s="66"/>
      <c r="I126" s="66"/>
      <c r="J126" s="66"/>
      <c r="K126" s="66"/>
      <c r="L126" s="66"/>
      <c r="M126" s="66"/>
      <c r="N126" s="66"/>
      <c r="O126" s="66"/>
      <c r="P126" s="66"/>
      <c r="Q126" s="66"/>
      <c r="R126" s="66"/>
      <c r="S126" s="66"/>
      <c r="T126" s="66"/>
      <c r="U126" s="66"/>
      <c r="V126" s="66"/>
      <c r="W126" s="66"/>
      <c r="X126" s="66"/>
      <c r="Y126" s="66"/>
      <c r="Z126" s="66"/>
      <c r="AA126" s="66"/>
      <c r="AB126" s="66"/>
      <c r="AC126" s="66"/>
      <c r="AD126" s="66"/>
      <c r="AE126" s="66"/>
      <c r="AF126" s="66"/>
      <c r="AG126" s="66"/>
      <c r="AH126" s="66"/>
      <c r="AI126" s="66"/>
      <c r="AJ126" s="66"/>
      <c r="AK126" s="66"/>
      <c r="AL126" s="66"/>
      <c r="AM126" s="66"/>
      <c r="AN126" s="66"/>
      <c r="AO126" s="66"/>
      <c r="AP126" s="66"/>
      <c r="AQ126" s="66"/>
      <c r="AR126" s="66"/>
      <c r="AS126" s="66"/>
      <c r="AT126" s="66"/>
      <c r="AU126" s="66"/>
      <c r="AV126" s="66"/>
      <c r="AW126" s="66"/>
      <c r="AX126" s="66"/>
      <c r="AY126" s="66"/>
      <c r="AZ126" s="66"/>
      <c r="BA126" s="66"/>
      <c r="BB126" s="66"/>
      <c r="BC126" s="66"/>
      <c r="BD126" s="66"/>
      <c r="BE126" s="66"/>
      <c r="BF126" s="66"/>
      <c r="BG126" s="66"/>
      <c r="BH126" s="66"/>
      <c r="BI126" s="66"/>
      <c r="BJ126" s="66"/>
      <c r="BK126" s="66"/>
    </row>
    <row r="127" spans="1:63" x14ac:dyDescent="0.3">
      <c r="B127" s="66"/>
      <c r="C127" s="66"/>
      <c r="D127" s="66"/>
      <c r="E127" s="66"/>
      <c r="F127" s="66"/>
      <c r="G127" s="66"/>
      <c r="H127" s="66"/>
      <c r="I127" s="66"/>
      <c r="J127" s="66"/>
      <c r="K127" s="66"/>
      <c r="L127" s="66"/>
      <c r="M127" s="66"/>
      <c r="N127" s="66"/>
      <c r="O127" s="66"/>
      <c r="P127" s="66"/>
      <c r="Q127" s="66"/>
      <c r="R127" s="66"/>
      <c r="S127" s="66"/>
      <c r="T127" s="66"/>
      <c r="U127" s="66"/>
      <c r="V127" s="66"/>
      <c r="W127" s="66"/>
      <c r="X127" s="66"/>
      <c r="Y127" s="66"/>
      <c r="Z127" s="66"/>
      <c r="AA127" s="66"/>
      <c r="AB127" s="66"/>
      <c r="AC127" s="66"/>
      <c r="AD127" s="66"/>
      <c r="AE127" s="66"/>
      <c r="AF127" s="66"/>
      <c r="AG127" s="66"/>
      <c r="AH127" s="66"/>
      <c r="AI127" s="66"/>
      <c r="AJ127" s="66"/>
      <c r="AK127" s="66"/>
      <c r="AL127" s="66"/>
      <c r="AM127" s="66"/>
      <c r="AN127" s="66"/>
      <c r="AO127" s="66"/>
      <c r="AP127" s="66"/>
      <c r="AQ127" s="66"/>
      <c r="AR127" s="66"/>
      <c r="AS127" s="66"/>
      <c r="AT127" s="66"/>
      <c r="AU127" s="66"/>
      <c r="AV127" s="66"/>
      <c r="AW127" s="66"/>
      <c r="AX127" s="66"/>
      <c r="AY127" s="66"/>
      <c r="AZ127" s="66"/>
      <c r="BA127" s="66"/>
      <c r="BB127" s="66"/>
      <c r="BC127" s="66"/>
      <c r="BD127" s="66"/>
      <c r="BE127" s="66"/>
      <c r="BF127" s="66"/>
      <c r="BG127" s="66"/>
      <c r="BH127" s="66"/>
      <c r="BI127" s="66"/>
      <c r="BJ127" s="66"/>
      <c r="BK127" s="66"/>
    </row>
    <row r="128" spans="1:63" x14ac:dyDescent="0.3">
      <c r="B128" s="66"/>
      <c r="C128" s="66"/>
      <c r="D128" s="66"/>
      <c r="E128" s="66"/>
      <c r="F128" s="66"/>
      <c r="G128" s="66"/>
      <c r="H128" s="66"/>
      <c r="I128" s="66"/>
      <c r="J128" s="66"/>
      <c r="K128" s="66"/>
      <c r="L128" s="66"/>
      <c r="M128" s="66"/>
      <c r="N128" s="66"/>
      <c r="O128" s="66"/>
      <c r="P128" s="66"/>
      <c r="Q128" s="66"/>
      <c r="R128" s="66"/>
      <c r="S128" s="66"/>
      <c r="T128" s="66"/>
      <c r="U128" s="66"/>
      <c r="V128" s="66"/>
      <c r="W128" s="66"/>
      <c r="X128" s="66"/>
      <c r="Y128" s="66"/>
      <c r="Z128" s="66"/>
      <c r="AA128" s="66"/>
      <c r="AB128" s="66"/>
      <c r="AC128" s="66"/>
      <c r="AD128" s="66"/>
      <c r="AE128" s="66"/>
      <c r="AF128" s="66"/>
      <c r="AG128" s="66"/>
      <c r="AH128" s="66"/>
      <c r="AI128" s="66"/>
      <c r="AJ128" s="66"/>
      <c r="AK128" s="66"/>
      <c r="AL128" s="66"/>
      <c r="AM128" s="66"/>
      <c r="AN128" s="66"/>
      <c r="AO128" s="66"/>
      <c r="AP128" s="66"/>
      <c r="AQ128" s="66"/>
      <c r="AR128" s="66"/>
      <c r="AS128" s="66"/>
      <c r="AT128" s="66"/>
      <c r="AU128" s="66"/>
      <c r="AV128" s="66"/>
      <c r="AW128" s="66"/>
      <c r="AX128" s="66"/>
      <c r="AY128" s="66"/>
      <c r="AZ128" s="66"/>
      <c r="BA128" s="66"/>
      <c r="BB128" s="66"/>
      <c r="BC128" s="66"/>
      <c r="BD128" s="66"/>
      <c r="BE128" s="66"/>
      <c r="BF128" s="66"/>
      <c r="BG128" s="66"/>
      <c r="BH128" s="66"/>
      <c r="BI128" s="66"/>
      <c r="BJ128" s="66"/>
      <c r="BK128" s="66"/>
    </row>
    <row r="129" spans="2:63" x14ac:dyDescent="0.3">
      <c r="B129" s="66"/>
      <c r="C129" s="66"/>
      <c r="D129" s="66"/>
      <c r="E129" s="66"/>
      <c r="F129" s="66"/>
      <c r="G129" s="66"/>
      <c r="H129" s="66"/>
      <c r="I129" s="66"/>
      <c r="J129" s="66"/>
      <c r="K129" s="66"/>
      <c r="L129" s="66"/>
      <c r="M129" s="66"/>
      <c r="N129" s="66"/>
      <c r="O129" s="66"/>
      <c r="P129" s="66"/>
      <c r="Q129" s="66"/>
      <c r="R129" s="66"/>
      <c r="S129" s="66"/>
      <c r="T129" s="66"/>
      <c r="U129" s="66"/>
      <c r="V129" s="66"/>
      <c r="W129" s="66"/>
      <c r="X129" s="66"/>
      <c r="Y129" s="66"/>
      <c r="Z129" s="66"/>
      <c r="AA129" s="66"/>
      <c r="AB129" s="66"/>
      <c r="AC129" s="66"/>
      <c r="AD129" s="66"/>
      <c r="AE129" s="66"/>
      <c r="AF129" s="66"/>
      <c r="AG129" s="66"/>
      <c r="AH129" s="66"/>
      <c r="AI129" s="66"/>
      <c r="AJ129" s="66"/>
      <c r="AK129" s="66"/>
      <c r="AL129" s="66"/>
      <c r="AM129" s="66"/>
      <c r="AN129" s="66"/>
      <c r="AO129" s="66"/>
      <c r="AP129" s="66"/>
      <c r="AQ129" s="66"/>
      <c r="AR129" s="66"/>
      <c r="AS129" s="66"/>
      <c r="AT129" s="66"/>
      <c r="AU129" s="66"/>
      <c r="AV129" s="66"/>
      <c r="AW129" s="66"/>
      <c r="AX129" s="66"/>
      <c r="AY129" s="66"/>
      <c r="AZ129" s="66"/>
      <c r="BA129" s="66"/>
      <c r="BB129" s="66"/>
      <c r="BC129" s="66"/>
      <c r="BD129" s="66"/>
      <c r="BE129" s="66"/>
      <c r="BF129" s="66"/>
      <c r="BG129" s="66"/>
      <c r="BH129" s="66"/>
      <c r="BI129" s="66"/>
      <c r="BJ129" s="66"/>
      <c r="BK129" s="66"/>
    </row>
    <row r="130" spans="2:63" x14ac:dyDescent="0.3">
      <c r="B130" s="66"/>
      <c r="C130" s="66"/>
      <c r="D130" s="66"/>
      <c r="E130" s="66"/>
      <c r="F130" s="66"/>
      <c r="G130" s="66"/>
      <c r="H130" s="66"/>
      <c r="I130" s="66"/>
      <c r="J130" s="66"/>
      <c r="K130" s="66"/>
      <c r="L130" s="66"/>
      <c r="M130" s="66"/>
      <c r="N130" s="66"/>
      <c r="O130" s="66"/>
      <c r="P130" s="66"/>
      <c r="Q130" s="66"/>
      <c r="R130" s="66"/>
      <c r="S130" s="66"/>
      <c r="T130" s="66"/>
      <c r="U130" s="66"/>
      <c r="V130" s="66"/>
      <c r="W130" s="66"/>
      <c r="X130" s="66"/>
      <c r="Y130" s="66"/>
      <c r="Z130" s="66"/>
      <c r="AA130" s="66"/>
      <c r="AB130" s="66"/>
      <c r="AC130" s="66"/>
      <c r="AD130" s="66"/>
      <c r="AE130" s="66"/>
      <c r="AF130" s="66"/>
      <c r="AG130" s="66"/>
      <c r="AH130" s="66"/>
      <c r="AI130" s="66"/>
      <c r="AJ130" s="66"/>
      <c r="AK130" s="66"/>
      <c r="AL130" s="66"/>
      <c r="AM130" s="66"/>
      <c r="AN130" s="66"/>
      <c r="AO130" s="66"/>
      <c r="AP130" s="66"/>
      <c r="AQ130" s="66"/>
      <c r="AR130" s="66"/>
      <c r="AS130" s="66"/>
      <c r="AT130" s="66"/>
      <c r="AU130" s="66"/>
      <c r="AV130" s="66"/>
      <c r="AW130" s="66"/>
      <c r="AX130" s="66"/>
      <c r="AY130" s="66"/>
      <c r="AZ130" s="66"/>
      <c r="BA130" s="66"/>
      <c r="BB130" s="66"/>
      <c r="BC130" s="66"/>
      <c r="BD130" s="66"/>
      <c r="BE130" s="66"/>
      <c r="BF130" s="66"/>
      <c r="BG130" s="66"/>
      <c r="BH130" s="66"/>
      <c r="BI130" s="66"/>
      <c r="BJ130" s="66"/>
      <c r="BK130" s="66"/>
    </row>
    <row r="131" spans="2:63" x14ac:dyDescent="0.3">
      <c r="B131" s="66"/>
      <c r="C131" s="66"/>
      <c r="D131" s="66"/>
      <c r="E131" s="66"/>
      <c r="F131" s="66"/>
      <c r="G131" s="66"/>
      <c r="H131" s="66"/>
      <c r="I131" s="66"/>
      <c r="J131" s="66"/>
      <c r="K131" s="66"/>
      <c r="L131" s="66"/>
      <c r="M131" s="66"/>
      <c r="N131" s="66"/>
      <c r="O131" s="66"/>
      <c r="P131" s="66"/>
      <c r="Q131" s="66"/>
      <c r="R131" s="66"/>
      <c r="S131" s="66"/>
      <c r="T131" s="66"/>
      <c r="U131" s="66"/>
      <c r="V131" s="66"/>
      <c r="W131" s="66"/>
      <c r="X131" s="66"/>
      <c r="Y131" s="66"/>
      <c r="Z131" s="66"/>
      <c r="AA131" s="66"/>
      <c r="AB131" s="66"/>
      <c r="AC131" s="66"/>
      <c r="AD131" s="66"/>
      <c r="AE131" s="66"/>
      <c r="AF131" s="66"/>
      <c r="AG131" s="66"/>
      <c r="AH131" s="66"/>
      <c r="AI131" s="66"/>
      <c r="AJ131" s="66"/>
      <c r="AK131" s="66"/>
      <c r="AL131" s="66"/>
      <c r="AM131" s="66"/>
      <c r="AN131" s="66"/>
      <c r="AO131" s="66"/>
      <c r="AP131" s="66"/>
      <c r="AQ131" s="66"/>
      <c r="AR131" s="66"/>
      <c r="AS131" s="66"/>
      <c r="AT131" s="66"/>
      <c r="AU131" s="66"/>
      <c r="AV131" s="66"/>
      <c r="AW131" s="66"/>
      <c r="AX131" s="66"/>
      <c r="AY131" s="66"/>
      <c r="AZ131" s="66"/>
      <c r="BA131" s="66"/>
      <c r="BB131" s="66"/>
      <c r="BC131" s="66"/>
      <c r="BD131" s="66"/>
      <c r="BE131" s="66"/>
      <c r="BF131" s="66"/>
      <c r="BG131" s="66"/>
      <c r="BH131" s="66"/>
      <c r="BI131" s="66"/>
      <c r="BJ131" s="66"/>
      <c r="BK131" s="66"/>
    </row>
    <row r="132" spans="2:63" x14ac:dyDescent="0.3">
      <c r="B132" s="66"/>
      <c r="C132" s="66"/>
      <c r="D132" s="66"/>
      <c r="E132" s="66"/>
      <c r="F132" s="66"/>
      <c r="G132" s="66"/>
      <c r="H132" s="66"/>
      <c r="I132" s="66"/>
      <c r="J132" s="66"/>
      <c r="K132" s="66"/>
      <c r="L132" s="66"/>
      <c r="M132" s="66"/>
      <c r="N132" s="66"/>
      <c r="O132" s="66"/>
      <c r="P132" s="66"/>
      <c r="Q132" s="66"/>
      <c r="R132" s="66"/>
      <c r="S132" s="66"/>
      <c r="T132" s="66"/>
      <c r="U132" s="66"/>
      <c r="V132" s="66"/>
      <c r="W132" s="66"/>
      <c r="X132" s="66"/>
      <c r="Y132" s="66"/>
      <c r="Z132" s="66"/>
      <c r="AA132" s="66"/>
      <c r="AB132" s="66"/>
      <c r="AC132" s="66"/>
      <c r="AD132" s="66"/>
      <c r="AE132" s="66"/>
      <c r="AF132" s="66"/>
      <c r="AG132" s="66"/>
      <c r="AH132" s="66"/>
      <c r="AI132" s="66"/>
      <c r="AJ132" s="66"/>
      <c r="AK132" s="66"/>
      <c r="AL132" s="66"/>
      <c r="AM132" s="66"/>
      <c r="AN132" s="66"/>
      <c r="AO132" s="66"/>
      <c r="AP132" s="66"/>
      <c r="AQ132" s="66"/>
      <c r="AR132" s="66"/>
      <c r="AS132" s="66"/>
      <c r="AT132" s="66"/>
      <c r="AU132" s="66"/>
      <c r="AV132" s="66"/>
      <c r="AW132" s="66"/>
      <c r="AX132" s="66"/>
      <c r="AY132" s="66"/>
      <c r="AZ132" s="66"/>
      <c r="BA132" s="66"/>
      <c r="BB132" s="66"/>
      <c r="BC132" s="66"/>
      <c r="BD132" s="66"/>
      <c r="BE132" s="66"/>
      <c r="BF132" s="66"/>
      <c r="BG132" s="66"/>
      <c r="BH132" s="66"/>
      <c r="BI132" s="66"/>
      <c r="BJ132" s="66"/>
      <c r="BK132" s="66"/>
    </row>
    <row r="133" spans="2:63" x14ac:dyDescent="0.3">
      <c r="B133" s="66"/>
      <c r="C133" s="66"/>
      <c r="D133" s="66"/>
      <c r="E133" s="66"/>
      <c r="F133" s="66"/>
      <c r="G133" s="66"/>
      <c r="H133" s="66"/>
      <c r="I133" s="66"/>
      <c r="J133" s="66"/>
      <c r="K133" s="66"/>
      <c r="L133" s="66"/>
      <c r="M133" s="66"/>
      <c r="N133" s="66"/>
      <c r="O133" s="66"/>
      <c r="P133" s="66"/>
      <c r="Q133" s="66"/>
      <c r="R133" s="66"/>
      <c r="S133" s="66"/>
      <c r="T133" s="66"/>
      <c r="U133" s="66"/>
      <c r="V133" s="66"/>
      <c r="W133" s="66"/>
      <c r="X133" s="66"/>
      <c r="Y133" s="66"/>
      <c r="Z133" s="66"/>
      <c r="AA133" s="66"/>
      <c r="AB133" s="66"/>
      <c r="AC133" s="66"/>
      <c r="AD133" s="66"/>
      <c r="AE133" s="66"/>
      <c r="AF133" s="66"/>
      <c r="AG133" s="66"/>
      <c r="AH133" s="66"/>
      <c r="AI133" s="66"/>
      <c r="AJ133" s="66"/>
      <c r="AK133" s="66"/>
      <c r="AL133" s="66"/>
      <c r="AM133" s="66"/>
      <c r="AN133" s="66"/>
      <c r="AO133" s="66"/>
      <c r="AP133" s="66"/>
      <c r="AQ133" s="66"/>
      <c r="AR133" s="66"/>
      <c r="AS133" s="66"/>
      <c r="AT133" s="66"/>
      <c r="AU133" s="66"/>
      <c r="AV133" s="66"/>
      <c r="AW133" s="66"/>
      <c r="AX133" s="66"/>
      <c r="AY133" s="66"/>
      <c r="AZ133" s="66"/>
      <c r="BA133" s="66"/>
      <c r="BB133" s="66"/>
      <c r="BC133" s="66"/>
      <c r="BD133" s="66"/>
      <c r="BE133" s="66"/>
      <c r="BF133" s="66"/>
      <c r="BG133" s="66"/>
      <c r="BH133" s="66"/>
      <c r="BI133" s="66"/>
      <c r="BJ133" s="66"/>
      <c r="BK133" s="66"/>
    </row>
    <row r="134" spans="2:63" x14ac:dyDescent="0.3">
      <c r="B134" s="66"/>
      <c r="C134" s="66"/>
      <c r="D134" s="66"/>
      <c r="E134" s="66"/>
      <c r="F134" s="66"/>
      <c r="G134" s="66"/>
      <c r="H134" s="66"/>
      <c r="I134" s="66"/>
      <c r="J134" s="66"/>
      <c r="K134" s="66"/>
      <c r="L134" s="66"/>
      <c r="M134" s="66"/>
      <c r="N134" s="66"/>
      <c r="O134" s="66"/>
      <c r="P134" s="66"/>
      <c r="Q134" s="66"/>
      <c r="R134" s="66"/>
      <c r="S134" s="66"/>
      <c r="T134" s="66"/>
      <c r="U134" s="66"/>
      <c r="V134" s="66"/>
      <c r="W134" s="66"/>
      <c r="X134" s="66"/>
      <c r="Y134" s="66"/>
      <c r="Z134" s="66"/>
      <c r="AA134" s="66"/>
      <c r="AB134" s="66"/>
      <c r="AC134" s="66"/>
      <c r="AD134" s="66"/>
      <c r="AE134" s="66"/>
      <c r="AF134" s="66"/>
      <c r="AG134" s="66"/>
      <c r="AH134" s="66"/>
      <c r="AI134" s="66"/>
      <c r="AJ134" s="66"/>
      <c r="AK134" s="66"/>
      <c r="AL134" s="66"/>
      <c r="AM134" s="66"/>
      <c r="AN134" s="66"/>
      <c r="AO134" s="66"/>
      <c r="AP134" s="66"/>
      <c r="AQ134" s="66"/>
      <c r="AR134" s="66"/>
      <c r="AS134" s="66"/>
      <c r="AT134" s="66"/>
      <c r="AU134" s="66"/>
      <c r="AV134" s="66"/>
      <c r="AW134" s="66"/>
      <c r="AX134" s="66"/>
      <c r="AY134" s="66"/>
      <c r="AZ134" s="66"/>
      <c r="BA134" s="66"/>
      <c r="BB134" s="66"/>
      <c r="BC134" s="66"/>
      <c r="BD134" s="66"/>
      <c r="BE134" s="66"/>
      <c r="BF134" s="66"/>
      <c r="BG134" s="66"/>
      <c r="BH134" s="66"/>
      <c r="BI134" s="66"/>
      <c r="BJ134" s="66"/>
      <c r="BK134" s="66"/>
    </row>
    <row r="135" spans="2:63" x14ac:dyDescent="0.3">
      <c r="B135" s="66"/>
      <c r="C135" s="66"/>
      <c r="D135" s="66"/>
      <c r="E135" s="66"/>
      <c r="F135" s="66"/>
      <c r="G135" s="66"/>
      <c r="H135" s="66"/>
      <c r="I135" s="66"/>
      <c r="J135" s="66"/>
      <c r="K135" s="66"/>
      <c r="L135" s="66"/>
      <c r="M135" s="66"/>
      <c r="N135" s="66"/>
      <c r="O135" s="66"/>
      <c r="P135" s="66"/>
      <c r="Q135" s="66"/>
      <c r="R135" s="66"/>
      <c r="S135" s="66"/>
      <c r="T135" s="66"/>
      <c r="U135" s="66"/>
      <c r="V135" s="66"/>
      <c r="W135" s="66"/>
      <c r="X135" s="66"/>
      <c r="Y135" s="66"/>
      <c r="Z135" s="66"/>
      <c r="AA135" s="66"/>
      <c r="AB135" s="66"/>
      <c r="AC135" s="66"/>
      <c r="AD135" s="66"/>
      <c r="AE135" s="66"/>
      <c r="AF135" s="66"/>
      <c r="AG135" s="66"/>
      <c r="AH135" s="66"/>
      <c r="AI135" s="66"/>
      <c r="AJ135" s="66"/>
      <c r="AK135" s="66"/>
      <c r="AL135" s="66"/>
      <c r="AM135" s="66"/>
      <c r="AN135" s="66"/>
      <c r="AO135" s="66"/>
      <c r="AP135" s="66"/>
      <c r="AQ135" s="66"/>
      <c r="AR135" s="66"/>
      <c r="AS135" s="66"/>
      <c r="AT135" s="66"/>
      <c r="AU135" s="66"/>
      <c r="AV135" s="66"/>
      <c r="AW135" s="66"/>
      <c r="AX135" s="66"/>
      <c r="AY135" s="66"/>
      <c r="AZ135" s="66"/>
      <c r="BA135" s="66"/>
      <c r="BB135" s="66"/>
      <c r="BC135" s="66"/>
      <c r="BD135" s="66"/>
      <c r="BE135" s="66"/>
      <c r="BF135" s="66"/>
      <c r="BG135" s="66"/>
      <c r="BH135" s="66"/>
      <c r="BI135" s="66"/>
      <c r="BJ135" s="66"/>
      <c r="BK135" s="66"/>
    </row>
    <row r="136" spans="2:63" x14ac:dyDescent="0.3">
      <c r="B136" s="66"/>
      <c r="C136" s="66"/>
      <c r="D136" s="66"/>
      <c r="E136" s="66"/>
      <c r="F136" s="66"/>
      <c r="G136" s="66"/>
      <c r="H136" s="66"/>
      <c r="I136" s="66"/>
      <c r="J136" s="66"/>
      <c r="K136" s="66"/>
      <c r="L136" s="66"/>
      <c r="M136" s="66"/>
      <c r="N136" s="66"/>
      <c r="O136" s="66"/>
      <c r="P136" s="66"/>
      <c r="Q136" s="66"/>
      <c r="R136" s="66"/>
      <c r="S136" s="66"/>
      <c r="T136" s="66"/>
      <c r="U136" s="66"/>
      <c r="V136" s="66"/>
      <c r="W136" s="66"/>
      <c r="X136" s="66"/>
      <c r="Y136" s="66"/>
      <c r="Z136" s="66"/>
      <c r="AA136" s="66"/>
      <c r="AB136" s="66"/>
      <c r="AC136" s="66"/>
      <c r="AD136" s="66"/>
      <c r="AE136" s="66"/>
      <c r="AF136" s="66"/>
      <c r="AG136" s="66"/>
      <c r="AH136" s="66"/>
      <c r="AI136" s="66"/>
      <c r="AJ136" s="66"/>
      <c r="AK136" s="66"/>
      <c r="AL136" s="66"/>
      <c r="AM136" s="66"/>
      <c r="AN136" s="66"/>
      <c r="AO136" s="66"/>
      <c r="AP136" s="66"/>
      <c r="AQ136" s="66"/>
      <c r="AR136" s="66"/>
      <c r="AS136" s="66"/>
      <c r="AT136" s="66"/>
      <c r="AU136" s="66"/>
      <c r="AV136" s="66"/>
      <c r="AW136" s="66"/>
      <c r="AX136" s="66"/>
      <c r="AY136" s="66"/>
      <c r="AZ136" s="66"/>
      <c r="BA136" s="66"/>
      <c r="BB136" s="66"/>
      <c r="BC136" s="66"/>
      <c r="BD136" s="66"/>
      <c r="BE136" s="66"/>
      <c r="BF136" s="66"/>
      <c r="BG136" s="66"/>
      <c r="BH136" s="66"/>
      <c r="BI136" s="66"/>
      <c r="BJ136" s="66"/>
      <c r="BK136" s="66"/>
    </row>
    <row r="137" spans="2:63" x14ac:dyDescent="0.3">
      <c r="B137" s="66"/>
      <c r="C137" s="66"/>
      <c r="D137" s="66"/>
      <c r="E137" s="66"/>
      <c r="F137" s="66"/>
      <c r="G137" s="66"/>
      <c r="H137" s="66"/>
      <c r="I137" s="66"/>
    </row>
    <row r="138" spans="2:63" x14ac:dyDescent="0.3">
      <c r="B138" s="66"/>
      <c r="C138" s="66"/>
      <c r="D138" s="66"/>
      <c r="E138" s="66"/>
      <c r="F138" s="66"/>
      <c r="G138" s="66"/>
      <c r="H138" s="66"/>
      <c r="I138" s="66"/>
    </row>
    <row r="139" spans="2:63" x14ac:dyDescent="0.3">
      <c r="B139" s="66"/>
      <c r="C139" s="66"/>
      <c r="D139" s="66"/>
      <c r="E139" s="66"/>
      <c r="F139" s="66"/>
      <c r="G139" s="66"/>
      <c r="H139" s="66"/>
      <c r="I139" s="66"/>
    </row>
    <row r="140" spans="2:63" x14ac:dyDescent="0.3">
      <c r="B140" s="66"/>
      <c r="C140" s="66"/>
      <c r="D140" s="66"/>
      <c r="E140" s="66"/>
      <c r="F140" s="66"/>
      <c r="G140" s="66"/>
      <c r="H140" s="66"/>
      <c r="I140" s="66"/>
    </row>
  </sheetData>
  <mergeCells count="317">
    <mergeCell ref="B6:D45"/>
    <mergeCell ref="AO6:AT13"/>
    <mergeCell ref="AO14:AT21"/>
    <mergeCell ref="AO22:AT29"/>
    <mergeCell ref="AO30:AT37"/>
    <mergeCell ref="E22:I29"/>
    <mergeCell ref="E38:I45"/>
    <mergeCell ref="J46:O51"/>
    <mergeCell ref="P46:U51"/>
    <mergeCell ref="V46:AA51"/>
    <mergeCell ref="N10:O11"/>
    <mergeCell ref="N12:O13"/>
    <mergeCell ref="R12:S13"/>
    <mergeCell ref="T12:U13"/>
    <mergeCell ref="V6:W7"/>
    <mergeCell ref="X6:Y7"/>
    <mergeCell ref="Z6:AA7"/>
    <mergeCell ref="V8:W9"/>
    <mergeCell ref="X8:Y9"/>
    <mergeCell ref="Z8:AA9"/>
    <mergeCell ref="V10:W11"/>
    <mergeCell ref="X10:Y11"/>
    <mergeCell ref="R6:S7"/>
    <mergeCell ref="T6:U7"/>
    <mergeCell ref="J2:AM4"/>
    <mergeCell ref="E6:I13"/>
    <mergeCell ref="E14:I21"/>
    <mergeCell ref="J6:K7"/>
    <mergeCell ref="AB46:AG51"/>
    <mergeCell ref="AH46:AM51"/>
    <mergeCell ref="P6:Q7"/>
    <mergeCell ref="P12:Q13"/>
    <mergeCell ref="L6:M7"/>
    <mergeCell ref="N6:O7"/>
    <mergeCell ref="N8:O9"/>
    <mergeCell ref="L8:M9"/>
    <mergeCell ref="J8:K9"/>
    <mergeCell ref="J10:K11"/>
    <mergeCell ref="E30:I37"/>
    <mergeCell ref="P8:Q9"/>
    <mergeCell ref="R8:S9"/>
    <mergeCell ref="T8:U9"/>
    <mergeCell ref="P10:Q11"/>
    <mergeCell ref="R10:S11"/>
    <mergeCell ref="T10:U11"/>
    <mergeCell ref="J12:K13"/>
    <mergeCell ref="L10:M11"/>
    <mergeCell ref="L12:M13"/>
    <mergeCell ref="AF6:AG7"/>
    <mergeCell ref="AB8:AC9"/>
    <mergeCell ref="AD8:AE9"/>
    <mergeCell ref="AF8:AG9"/>
    <mergeCell ref="AB10:AC11"/>
    <mergeCell ref="AD10:AE11"/>
    <mergeCell ref="AF10:AG11"/>
    <mergeCell ref="Z10:AA11"/>
    <mergeCell ref="V12:W13"/>
    <mergeCell ref="X12:Y13"/>
    <mergeCell ref="Z12:AA13"/>
    <mergeCell ref="AB6:AC7"/>
    <mergeCell ref="AD6:AE7"/>
    <mergeCell ref="AB12:AC13"/>
    <mergeCell ref="AD12:AE13"/>
    <mergeCell ref="AF12:AG13"/>
    <mergeCell ref="AB14:AC15"/>
    <mergeCell ref="AD14:AE15"/>
    <mergeCell ref="AF14:AG15"/>
    <mergeCell ref="AB16:AC17"/>
    <mergeCell ref="AD16:AE17"/>
    <mergeCell ref="AF16:AG17"/>
    <mergeCell ref="V20:W21"/>
    <mergeCell ref="X20:Y21"/>
    <mergeCell ref="Z20:AA21"/>
    <mergeCell ref="V14:W15"/>
    <mergeCell ref="X14:Y15"/>
    <mergeCell ref="Z14:AA15"/>
    <mergeCell ref="V16:W17"/>
    <mergeCell ref="X16:Y17"/>
    <mergeCell ref="Z16:AA17"/>
    <mergeCell ref="AB18:AC19"/>
    <mergeCell ref="AD18:AE19"/>
    <mergeCell ref="V18:W19"/>
    <mergeCell ref="X18:Y19"/>
    <mergeCell ref="Z18:AA19"/>
    <mergeCell ref="AF18:AG19"/>
    <mergeCell ref="AB20:AC21"/>
    <mergeCell ref="AD20:AE21"/>
    <mergeCell ref="AF20:AG21"/>
    <mergeCell ref="AB26:AC27"/>
    <mergeCell ref="AD26:AE27"/>
    <mergeCell ref="AF26:AG27"/>
    <mergeCell ref="AB28:AC29"/>
    <mergeCell ref="AD28:AE29"/>
    <mergeCell ref="AF28:AG29"/>
    <mergeCell ref="AB22:AC23"/>
    <mergeCell ref="AD22:AE23"/>
    <mergeCell ref="AF22:AG23"/>
    <mergeCell ref="AB24:AC25"/>
    <mergeCell ref="AD24:AE25"/>
    <mergeCell ref="AF24:AG25"/>
    <mergeCell ref="AB34:AC35"/>
    <mergeCell ref="AD34:AE35"/>
    <mergeCell ref="AF34:AG35"/>
    <mergeCell ref="AB36:AC37"/>
    <mergeCell ref="AD36:AE37"/>
    <mergeCell ref="AF36:AG37"/>
    <mergeCell ref="AB30:AC31"/>
    <mergeCell ref="AD30:AE31"/>
    <mergeCell ref="AF30:AG31"/>
    <mergeCell ref="AB32:AC33"/>
    <mergeCell ref="AD32:AE33"/>
    <mergeCell ref="AF32:AG33"/>
    <mergeCell ref="AB42:AC43"/>
    <mergeCell ref="AD42:AE43"/>
    <mergeCell ref="AF42:AG43"/>
    <mergeCell ref="AB44:AC45"/>
    <mergeCell ref="AD44:AE45"/>
    <mergeCell ref="AF44:AG45"/>
    <mergeCell ref="AB38:AC39"/>
    <mergeCell ref="AD38:AE39"/>
    <mergeCell ref="AF38:AG39"/>
    <mergeCell ref="AB40:AC41"/>
    <mergeCell ref="AD40:AE41"/>
    <mergeCell ref="AF40:AG41"/>
    <mergeCell ref="AH10:AI11"/>
    <mergeCell ref="AJ10:AK11"/>
    <mergeCell ref="AL10:AM11"/>
    <mergeCell ref="AH12:AI13"/>
    <mergeCell ref="AJ12:AK13"/>
    <mergeCell ref="AL12:AM13"/>
    <mergeCell ref="AH6:AI7"/>
    <mergeCell ref="AJ6:AK7"/>
    <mergeCell ref="AL6:AM7"/>
    <mergeCell ref="AH8:AI9"/>
    <mergeCell ref="AJ8:AK9"/>
    <mergeCell ref="AL8:AM9"/>
    <mergeCell ref="AH18:AI19"/>
    <mergeCell ref="AJ18:AK19"/>
    <mergeCell ref="AL18:AM19"/>
    <mergeCell ref="AH20:AI21"/>
    <mergeCell ref="AJ20:AK21"/>
    <mergeCell ref="AL20:AM21"/>
    <mergeCell ref="AH14:AI15"/>
    <mergeCell ref="AJ14:AK15"/>
    <mergeCell ref="AL14:AM15"/>
    <mergeCell ref="AH16:AI17"/>
    <mergeCell ref="AJ16:AK17"/>
    <mergeCell ref="AL16:AM17"/>
    <mergeCell ref="AH26:AI27"/>
    <mergeCell ref="AJ26:AK27"/>
    <mergeCell ref="AL26:AM27"/>
    <mergeCell ref="AH28:AI29"/>
    <mergeCell ref="AJ28:AK29"/>
    <mergeCell ref="AL28:AM29"/>
    <mergeCell ref="AH22:AI23"/>
    <mergeCell ref="AJ22:AK23"/>
    <mergeCell ref="AL22:AM23"/>
    <mergeCell ref="AH24:AI25"/>
    <mergeCell ref="AJ24:AK25"/>
    <mergeCell ref="AL24:AM25"/>
    <mergeCell ref="AH34:AI35"/>
    <mergeCell ref="AJ34:AK35"/>
    <mergeCell ref="AL34:AM35"/>
    <mergeCell ref="AH36:AI37"/>
    <mergeCell ref="AJ36:AK37"/>
    <mergeCell ref="AL36:AM37"/>
    <mergeCell ref="AH30:AI31"/>
    <mergeCell ref="AJ30:AK31"/>
    <mergeCell ref="AL30:AM31"/>
    <mergeCell ref="AH32:AI33"/>
    <mergeCell ref="AJ32:AK33"/>
    <mergeCell ref="AL32:AM33"/>
    <mergeCell ref="AH42:AI43"/>
    <mergeCell ref="AJ42:AK43"/>
    <mergeCell ref="AL42:AM43"/>
    <mergeCell ref="AH44:AI45"/>
    <mergeCell ref="AJ44:AK45"/>
    <mergeCell ref="AL44:AM45"/>
    <mergeCell ref="AH38:AI39"/>
    <mergeCell ref="AJ38:AK39"/>
    <mergeCell ref="AL38:AM39"/>
    <mergeCell ref="AH40:AI41"/>
    <mergeCell ref="AJ40:AK41"/>
    <mergeCell ref="AL40:AM41"/>
    <mergeCell ref="J18:K19"/>
    <mergeCell ref="L18:M19"/>
    <mergeCell ref="N18:O19"/>
    <mergeCell ref="J20:K21"/>
    <mergeCell ref="L20:M21"/>
    <mergeCell ref="N20:O21"/>
    <mergeCell ref="J14:K15"/>
    <mergeCell ref="L14:M15"/>
    <mergeCell ref="N14:O15"/>
    <mergeCell ref="J16:K17"/>
    <mergeCell ref="L16:M17"/>
    <mergeCell ref="N16:O17"/>
    <mergeCell ref="P18:Q19"/>
    <mergeCell ref="R18:S19"/>
    <mergeCell ref="T18:U19"/>
    <mergeCell ref="P20:Q21"/>
    <mergeCell ref="R20:S21"/>
    <mergeCell ref="T20:U21"/>
    <mergeCell ref="P14:Q15"/>
    <mergeCell ref="R14:S15"/>
    <mergeCell ref="T14:U15"/>
    <mergeCell ref="P16:Q17"/>
    <mergeCell ref="R16:S17"/>
    <mergeCell ref="T16:U17"/>
    <mergeCell ref="J26:K27"/>
    <mergeCell ref="L26:M27"/>
    <mergeCell ref="N26:O27"/>
    <mergeCell ref="J28:K29"/>
    <mergeCell ref="L28:M29"/>
    <mergeCell ref="N28:O29"/>
    <mergeCell ref="J22:K23"/>
    <mergeCell ref="L22:M23"/>
    <mergeCell ref="N22:O23"/>
    <mergeCell ref="J24:K25"/>
    <mergeCell ref="L24:M25"/>
    <mergeCell ref="N24:O25"/>
    <mergeCell ref="P26:Q27"/>
    <mergeCell ref="R26:S27"/>
    <mergeCell ref="T26:U27"/>
    <mergeCell ref="P28:Q29"/>
    <mergeCell ref="R28:S29"/>
    <mergeCell ref="T28:U29"/>
    <mergeCell ref="P22:Q23"/>
    <mergeCell ref="R22:S23"/>
    <mergeCell ref="T22:U23"/>
    <mergeCell ref="P24:Q25"/>
    <mergeCell ref="R24:S25"/>
    <mergeCell ref="T24:U25"/>
    <mergeCell ref="V26:W27"/>
    <mergeCell ref="X26:Y27"/>
    <mergeCell ref="Z26:AA27"/>
    <mergeCell ref="V28:W29"/>
    <mergeCell ref="X28:Y29"/>
    <mergeCell ref="Z28:AA29"/>
    <mergeCell ref="V22:W23"/>
    <mergeCell ref="X22:Y23"/>
    <mergeCell ref="Z22:AA23"/>
    <mergeCell ref="V24:W25"/>
    <mergeCell ref="X24:Y25"/>
    <mergeCell ref="Z24:AA25"/>
    <mergeCell ref="V34:W35"/>
    <mergeCell ref="X34:Y35"/>
    <mergeCell ref="Z34:AA35"/>
    <mergeCell ref="V36:W37"/>
    <mergeCell ref="X36:Y37"/>
    <mergeCell ref="Z36:AA37"/>
    <mergeCell ref="V30:W31"/>
    <mergeCell ref="X30:Y31"/>
    <mergeCell ref="Z30:AA31"/>
    <mergeCell ref="V32:W33"/>
    <mergeCell ref="X32:Y33"/>
    <mergeCell ref="Z32:AA33"/>
    <mergeCell ref="P34:Q35"/>
    <mergeCell ref="R34:S35"/>
    <mergeCell ref="T34:U35"/>
    <mergeCell ref="P36:Q37"/>
    <mergeCell ref="R36:S37"/>
    <mergeCell ref="T36:U37"/>
    <mergeCell ref="P30:Q31"/>
    <mergeCell ref="R30:S31"/>
    <mergeCell ref="T30:U31"/>
    <mergeCell ref="P32:Q33"/>
    <mergeCell ref="R32:S33"/>
    <mergeCell ref="T32:U33"/>
    <mergeCell ref="V42:W43"/>
    <mergeCell ref="X42:Y43"/>
    <mergeCell ref="Z42:AA43"/>
    <mergeCell ref="V44:W45"/>
    <mergeCell ref="X44:Y45"/>
    <mergeCell ref="Z44:AA45"/>
    <mergeCell ref="V38:W39"/>
    <mergeCell ref="X38:Y39"/>
    <mergeCell ref="Z38:AA39"/>
    <mergeCell ref="V40:W41"/>
    <mergeCell ref="X40:Y41"/>
    <mergeCell ref="Z40:AA41"/>
    <mergeCell ref="N40:O41"/>
    <mergeCell ref="J34:K35"/>
    <mergeCell ref="L34:M35"/>
    <mergeCell ref="N34:O35"/>
    <mergeCell ref="J36:K37"/>
    <mergeCell ref="L36:M37"/>
    <mergeCell ref="N36:O37"/>
    <mergeCell ref="J30:K31"/>
    <mergeCell ref="L30:M31"/>
    <mergeCell ref="N30:O31"/>
    <mergeCell ref="J32:K33"/>
    <mergeCell ref="L32:M33"/>
    <mergeCell ref="N32:O33"/>
    <mergeCell ref="B2:I4"/>
    <mergeCell ref="P42:Q43"/>
    <mergeCell ref="R42:S43"/>
    <mergeCell ref="T42:U43"/>
    <mergeCell ref="P44:Q45"/>
    <mergeCell ref="R44:S45"/>
    <mergeCell ref="T44:U45"/>
    <mergeCell ref="P38:Q39"/>
    <mergeCell ref="R38:S39"/>
    <mergeCell ref="T38:U39"/>
    <mergeCell ref="P40:Q41"/>
    <mergeCell ref="R40:S41"/>
    <mergeCell ref="T40:U41"/>
    <mergeCell ref="J42:K43"/>
    <mergeCell ref="L42:M43"/>
    <mergeCell ref="N42:O43"/>
    <mergeCell ref="J44:K45"/>
    <mergeCell ref="L44:M45"/>
    <mergeCell ref="N44:O45"/>
    <mergeCell ref="J38:K39"/>
    <mergeCell ref="L38:M39"/>
    <mergeCell ref="N38:O39"/>
    <mergeCell ref="J40:K41"/>
    <mergeCell ref="L40:M4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M248"/>
  <sheetViews>
    <sheetView zoomScale="40" zoomScaleNormal="40" workbookViewId="0">
      <selection activeCell="V27" sqref="V27:AA35"/>
    </sheetView>
  </sheetViews>
  <sheetFormatPr baseColWidth="10" defaultColWidth="11.44140625" defaultRowHeight="14.4" x14ac:dyDescent="0.3"/>
  <cols>
    <col min="2" max="18" width="5.6640625" customWidth="1"/>
    <col min="19" max="19" width="8.44140625" customWidth="1"/>
    <col min="20" max="23" width="5.6640625" customWidth="1"/>
    <col min="24" max="24" width="8.5546875" customWidth="1"/>
    <col min="25" max="26" width="5.6640625" customWidth="1"/>
    <col min="27" max="27" width="10.6640625" customWidth="1"/>
    <col min="28" max="28" width="5.6640625" customWidth="1"/>
    <col min="29" max="29" width="7.44140625" customWidth="1"/>
    <col min="30" max="33" width="5.6640625" customWidth="1"/>
    <col min="34" max="34" width="8.5546875" customWidth="1"/>
    <col min="35" max="39" width="5.6640625" customWidth="1"/>
    <col min="41" max="46" width="5.6640625" customWidth="1"/>
  </cols>
  <sheetData>
    <row r="1" spans="1:91" x14ac:dyDescent="0.3">
      <c r="A1" s="66"/>
      <c r="B1" s="66"/>
      <c r="C1" s="66"/>
      <c r="D1" s="66"/>
      <c r="E1" s="66"/>
      <c r="F1" s="66"/>
      <c r="G1" s="66"/>
      <c r="H1" s="66"/>
      <c r="I1" s="66"/>
      <c r="J1" s="66"/>
      <c r="K1" s="66"/>
      <c r="L1" s="66"/>
      <c r="M1" s="66"/>
      <c r="N1" s="66"/>
      <c r="O1" s="66"/>
      <c r="P1" s="66"/>
      <c r="Q1" s="66"/>
      <c r="R1" s="66"/>
      <c r="S1" s="66"/>
      <c r="T1" s="66"/>
      <c r="U1" s="66"/>
      <c r="V1" s="66"/>
      <c r="W1" s="66"/>
      <c r="X1" s="66"/>
      <c r="Y1" s="66"/>
      <c r="Z1" s="66"/>
      <c r="AA1" s="66"/>
      <c r="AB1" s="66"/>
      <c r="AC1" s="66"/>
      <c r="AD1" s="66"/>
      <c r="AE1" s="66"/>
      <c r="AF1" s="66"/>
      <c r="AG1" s="66"/>
      <c r="AH1" s="66"/>
      <c r="AI1" s="66"/>
      <c r="AJ1" s="66"/>
      <c r="AK1" s="66"/>
      <c r="AL1" s="66"/>
      <c r="AM1" s="66"/>
      <c r="AN1" s="66"/>
      <c r="AO1" s="66"/>
      <c r="AP1" s="66"/>
      <c r="AQ1" s="66"/>
      <c r="AR1" s="66"/>
      <c r="AS1" s="66"/>
      <c r="AT1" s="66"/>
      <c r="AU1" s="66"/>
      <c r="AV1" s="66"/>
      <c r="AW1" s="66"/>
      <c r="AX1" s="66"/>
      <c r="AY1" s="66"/>
      <c r="AZ1" s="66"/>
      <c r="BA1" s="66"/>
      <c r="BB1" s="66"/>
      <c r="BC1" s="66"/>
      <c r="BD1" s="66"/>
      <c r="BE1" s="66"/>
      <c r="BF1" s="66"/>
      <c r="BG1" s="66"/>
      <c r="BH1" s="66"/>
      <c r="BI1" s="66"/>
      <c r="BJ1" s="66"/>
      <c r="BK1" s="66"/>
      <c r="BL1" s="66"/>
      <c r="BM1" s="66"/>
      <c r="BN1" s="66"/>
      <c r="BO1" s="66"/>
      <c r="BP1" s="66"/>
      <c r="BQ1" s="66"/>
      <c r="BR1" s="66"/>
      <c r="BS1" s="66"/>
      <c r="BT1" s="66"/>
      <c r="BU1" s="66"/>
      <c r="BV1" s="66"/>
      <c r="BW1" s="66"/>
      <c r="BX1" s="66"/>
      <c r="BY1" s="66"/>
      <c r="BZ1" s="66"/>
      <c r="CA1" s="66"/>
      <c r="CB1" s="66"/>
      <c r="CC1" s="66"/>
      <c r="CD1" s="66"/>
      <c r="CE1" s="66"/>
      <c r="CF1" s="66"/>
      <c r="CG1" s="66"/>
      <c r="CH1" s="66"/>
      <c r="CI1" s="66"/>
      <c r="CJ1" s="66"/>
      <c r="CK1" s="66"/>
      <c r="CL1" s="66"/>
      <c r="CM1" s="66"/>
    </row>
    <row r="2" spans="1:91" ht="18" customHeight="1" x14ac:dyDescent="0.3">
      <c r="A2" s="66"/>
      <c r="B2" s="503" t="s">
        <v>310</v>
      </c>
      <c r="C2" s="504"/>
      <c r="D2" s="504"/>
      <c r="E2" s="504"/>
      <c r="F2" s="504"/>
      <c r="G2" s="504"/>
      <c r="H2" s="504"/>
      <c r="I2" s="504"/>
      <c r="J2" s="425" t="s">
        <v>15</v>
      </c>
      <c r="K2" s="425"/>
      <c r="L2" s="425"/>
      <c r="M2" s="425"/>
      <c r="N2" s="425"/>
      <c r="O2" s="425"/>
      <c r="P2" s="425"/>
      <c r="Q2" s="425"/>
      <c r="R2" s="425"/>
      <c r="S2" s="425"/>
      <c r="T2" s="425"/>
      <c r="U2" s="425"/>
      <c r="V2" s="425"/>
      <c r="W2" s="425"/>
      <c r="X2" s="425"/>
      <c r="Y2" s="425"/>
      <c r="Z2" s="425"/>
      <c r="AA2" s="425"/>
      <c r="AB2" s="425"/>
      <c r="AC2" s="425"/>
      <c r="AD2" s="425"/>
      <c r="AE2" s="425"/>
      <c r="AF2" s="425"/>
      <c r="AG2" s="425"/>
      <c r="AH2" s="425"/>
      <c r="AI2" s="425"/>
      <c r="AJ2" s="425"/>
      <c r="AK2" s="425"/>
      <c r="AL2" s="425"/>
      <c r="AM2" s="425"/>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c r="CA2" s="66"/>
      <c r="CB2" s="66"/>
      <c r="CC2" s="66"/>
      <c r="CD2" s="66"/>
      <c r="CE2" s="66"/>
      <c r="CF2" s="66"/>
      <c r="CG2" s="66"/>
      <c r="CH2" s="66"/>
      <c r="CI2" s="66"/>
      <c r="CJ2" s="66"/>
      <c r="CK2" s="66"/>
      <c r="CL2" s="66"/>
      <c r="CM2" s="66"/>
    </row>
    <row r="3" spans="1:91" ht="18.75" customHeight="1" x14ac:dyDescent="0.3">
      <c r="A3" s="66"/>
      <c r="B3" s="504"/>
      <c r="C3" s="504"/>
      <c r="D3" s="504"/>
      <c r="E3" s="504"/>
      <c r="F3" s="504"/>
      <c r="G3" s="504"/>
      <c r="H3" s="504"/>
      <c r="I3" s="504"/>
      <c r="J3" s="425"/>
      <c r="K3" s="425"/>
      <c r="L3" s="425"/>
      <c r="M3" s="425"/>
      <c r="N3" s="425"/>
      <c r="O3" s="425"/>
      <c r="P3" s="425"/>
      <c r="Q3" s="425"/>
      <c r="R3" s="425"/>
      <c r="S3" s="425"/>
      <c r="T3" s="425"/>
      <c r="U3" s="425"/>
      <c r="V3" s="425"/>
      <c r="W3" s="425"/>
      <c r="X3" s="425"/>
      <c r="Y3" s="425"/>
      <c r="Z3" s="425"/>
      <c r="AA3" s="425"/>
      <c r="AB3" s="425"/>
      <c r="AC3" s="425"/>
      <c r="AD3" s="425"/>
      <c r="AE3" s="425"/>
      <c r="AF3" s="425"/>
      <c r="AG3" s="425"/>
      <c r="AH3" s="425"/>
      <c r="AI3" s="425"/>
      <c r="AJ3" s="425"/>
      <c r="AK3" s="425"/>
      <c r="AL3" s="425"/>
      <c r="AM3" s="425"/>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c r="CA3" s="66"/>
      <c r="CB3" s="66"/>
      <c r="CC3" s="66"/>
      <c r="CD3" s="66"/>
      <c r="CE3" s="66"/>
      <c r="CF3" s="66"/>
      <c r="CG3" s="66"/>
      <c r="CH3" s="66"/>
      <c r="CI3" s="66"/>
      <c r="CJ3" s="66"/>
      <c r="CK3" s="66"/>
      <c r="CL3" s="66"/>
      <c r="CM3" s="66"/>
    </row>
    <row r="4" spans="1:91" ht="15" customHeight="1" x14ac:dyDescent="0.3">
      <c r="A4" s="66"/>
      <c r="B4" s="504"/>
      <c r="C4" s="504"/>
      <c r="D4" s="504"/>
      <c r="E4" s="504"/>
      <c r="F4" s="504"/>
      <c r="G4" s="504"/>
      <c r="H4" s="504"/>
      <c r="I4" s="504"/>
      <c r="J4" s="425"/>
      <c r="K4" s="425"/>
      <c r="L4" s="425"/>
      <c r="M4" s="425"/>
      <c r="N4" s="425"/>
      <c r="O4" s="425"/>
      <c r="P4" s="425"/>
      <c r="Q4" s="425"/>
      <c r="R4" s="425"/>
      <c r="S4" s="425"/>
      <c r="T4" s="425"/>
      <c r="U4" s="425"/>
      <c r="V4" s="425"/>
      <c r="W4" s="425"/>
      <c r="X4" s="425"/>
      <c r="Y4" s="425"/>
      <c r="Z4" s="425"/>
      <c r="AA4" s="425"/>
      <c r="AB4" s="425"/>
      <c r="AC4" s="425"/>
      <c r="AD4" s="425"/>
      <c r="AE4" s="425"/>
      <c r="AF4" s="425"/>
      <c r="AG4" s="425"/>
      <c r="AH4" s="425"/>
      <c r="AI4" s="425"/>
      <c r="AJ4" s="425"/>
      <c r="AK4" s="425"/>
      <c r="AL4" s="425"/>
      <c r="AM4" s="425"/>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c r="CA4" s="66"/>
      <c r="CB4" s="66"/>
      <c r="CC4" s="66"/>
      <c r="CD4" s="66"/>
      <c r="CE4" s="66"/>
      <c r="CF4" s="66"/>
      <c r="CG4" s="66"/>
      <c r="CH4" s="66"/>
      <c r="CI4" s="66"/>
      <c r="CJ4" s="66"/>
      <c r="CK4" s="66"/>
      <c r="CL4" s="66"/>
      <c r="CM4" s="66"/>
    </row>
    <row r="5" spans="1:91" ht="15" thickBot="1" x14ac:dyDescent="0.35">
      <c r="A5" s="66"/>
      <c r="B5" s="66"/>
      <c r="C5" s="66"/>
      <c r="D5" s="66"/>
      <c r="E5" s="66"/>
      <c r="F5" s="66"/>
      <c r="G5" s="66"/>
      <c r="H5" s="66"/>
      <c r="I5" s="66"/>
      <c r="J5" s="66"/>
      <c r="K5" s="66"/>
      <c r="L5" s="66"/>
      <c r="M5" s="66"/>
      <c r="N5" s="66"/>
      <c r="O5" s="66"/>
      <c r="P5" s="66"/>
      <c r="Q5" s="66"/>
      <c r="R5" s="66"/>
      <c r="S5" s="66"/>
      <c r="T5" s="66"/>
      <c r="U5" s="66"/>
      <c r="V5" s="66"/>
      <c r="W5" s="66"/>
      <c r="X5" s="66"/>
      <c r="Y5" s="66"/>
      <c r="Z5" s="66"/>
      <c r="AA5" s="66"/>
      <c r="AB5" s="66"/>
      <c r="AC5" s="66"/>
      <c r="AD5" s="66"/>
      <c r="AE5" s="66"/>
      <c r="AF5" s="66"/>
      <c r="AG5" s="66"/>
      <c r="AH5" s="66"/>
      <c r="AI5" s="66"/>
      <c r="AJ5" s="66"/>
      <c r="AK5" s="66"/>
      <c r="AL5" s="66"/>
      <c r="AM5" s="66"/>
      <c r="AN5" s="66"/>
      <c r="AO5" s="66"/>
      <c r="AP5" s="66"/>
      <c r="AQ5" s="66"/>
      <c r="AR5" s="66"/>
      <c r="AS5" s="66"/>
      <c r="AT5" s="66"/>
      <c r="AU5" s="66"/>
      <c r="AV5" s="66"/>
      <c r="AW5" s="66"/>
      <c r="AX5" s="66"/>
      <c r="AY5" s="66"/>
      <c r="AZ5" s="66"/>
      <c r="BA5" s="66"/>
      <c r="BB5" s="66"/>
      <c r="BC5" s="66"/>
      <c r="BD5" s="66"/>
      <c r="BE5" s="66"/>
      <c r="BF5" s="66"/>
      <c r="BG5" s="66"/>
      <c r="BH5" s="66"/>
      <c r="BI5" s="66"/>
      <c r="BJ5" s="66"/>
      <c r="BK5" s="66"/>
      <c r="BL5" s="66"/>
      <c r="BM5" s="66"/>
      <c r="BN5" s="66"/>
      <c r="BO5" s="66"/>
      <c r="BP5" s="66"/>
      <c r="BQ5" s="66"/>
      <c r="BR5" s="66"/>
      <c r="BS5" s="66"/>
      <c r="BT5" s="66"/>
      <c r="BU5" s="66"/>
    </row>
    <row r="6" spans="1:91" ht="15" customHeight="1" x14ac:dyDescent="0.3">
      <c r="A6" s="66"/>
      <c r="B6" s="436" t="s">
        <v>295</v>
      </c>
      <c r="C6" s="436"/>
      <c r="D6" s="437"/>
      <c r="E6" s="474" t="s">
        <v>296</v>
      </c>
      <c r="F6" s="475"/>
      <c r="G6" s="475"/>
      <c r="H6" s="475"/>
      <c r="I6" s="476"/>
      <c r="J6" s="29" t="str">
        <f>IF(AND('Riesgos de Gestión'!$AF$13="Muy Alta",'Riesgos de Gestión'!$AH$13="Leve"),CONCATENATE("R1C",'Riesgos de Gestión'!$V$13),"")</f>
        <v/>
      </c>
      <c r="K6" s="30" t="str">
        <f>IF(AND('Riesgos de Gestión'!$AF$14="Muy Alta",'Riesgos de Gestión'!$AH$14="Leve"),CONCATENATE("R1C",'Riesgos de Gestión'!$V$14),"")</f>
        <v/>
      </c>
      <c r="L6" s="30" t="str">
        <f>IF(AND('Riesgos de Gestión'!$AF$15="Muy Alta",'Riesgos de Gestión'!$AH$15="Leve"),CONCATENATE("R1C",'Riesgos de Gestión'!$V$15),"")</f>
        <v/>
      </c>
      <c r="M6" s="30" t="str">
        <f>IF(AND('Riesgos de Gestión'!$AF$16="Muy Alta",'Riesgos de Gestión'!$AH$16="Leve"),CONCATENATE("R1C",'Riesgos de Gestión'!$V$16),"")</f>
        <v/>
      </c>
      <c r="N6" s="30" t="str">
        <f>IF(AND('Riesgos de Gestión'!$AF$17="Muy Alta",'Riesgos de Gestión'!$AH$17="Leve"),CONCATENATE("R1C",'Riesgos de Gestión'!$V$17),"")</f>
        <v/>
      </c>
      <c r="O6" s="31" t="str">
        <f>IF(AND('Riesgos de Gestión'!$AF$18="Muy Alta",'Riesgos de Gestión'!$AH$18="Leve"),CONCATENATE("R1C",'Riesgos de Gestión'!$V$18),"")</f>
        <v/>
      </c>
      <c r="P6" s="29" t="str">
        <f>IF(AND('Riesgos de Gestión'!$AF$13="Muy Alta",'Riesgos de Gestión'!$AH$13="Menor"),CONCATENATE("R1C",'Riesgos de Gestión'!$V$13),"")</f>
        <v/>
      </c>
      <c r="Q6" s="30" t="str">
        <f>IF(AND('Riesgos de Gestión'!$AF$14="Muy Alta",'Riesgos de Gestión'!$AH$14="Menor"),CONCATENATE("R1C",'Riesgos de Gestión'!$V$14),"")</f>
        <v/>
      </c>
      <c r="R6" s="30" t="str">
        <f>IF(AND('Riesgos de Gestión'!$AF$15="Muy Alta",'Riesgos de Gestión'!$AH$15="Menor"),CONCATENATE("R1C",'Riesgos de Gestión'!$V$15),"")</f>
        <v/>
      </c>
      <c r="S6" s="30" t="str">
        <f>IF(AND('Riesgos de Gestión'!$AF$16="Muy Alta",'Riesgos de Gestión'!$AH$16="Menor"),CONCATENATE("R1C",'Riesgos de Gestión'!$V$16),"")</f>
        <v/>
      </c>
      <c r="T6" s="30" t="str">
        <f>IF(AND('Riesgos de Gestión'!$AF$17="Muy Alta",'Riesgos de Gestión'!$AH$17="Menor"),CONCATENATE("R1C",'Riesgos de Gestión'!$V$17),"")</f>
        <v/>
      </c>
      <c r="U6" s="31" t="str">
        <f>IF(AND('Riesgos de Gestión'!$AF$18="Muy Alta",'Riesgos de Gestión'!$AH$18="Menor"),CONCATENATE("R1C",'Riesgos de Gestión'!$V$18),"")</f>
        <v/>
      </c>
      <c r="V6" s="29" t="str">
        <f>IF(AND('Riesgos de Gestión'!$AF$13="Muy Alta",'Riesgos de Gestión'!$AH$13="Moderado"),CONCATENATE("R1C",'Riesgos de Gestión'!$V$13),"")</f>
        <v/>
      </c>
      <c r="W6" s="30" t="str">
        <f>IF(AND('Riesgos de Gestión'!$AF$14="Muy Alta",'Riesgos de Gestión'!$AH$14="Moderado"),CONCATENATE("R1C",'Riesgos de Gestión'!$V$14),"")</f>
        <v/>
      </c>
      <c r="X6" s="30" t="str">
        <f>IF(AND('Riesgos de Gestión'!$AF$15="Muy Alta",'Riesgos de Gestión'!$AH$15="Moderado"),CONCATENATE("R1C",'Riesgos de Gestión'!$V$15),"")</f>
        <v/>
      </c>
      <c r="Y6" s="30" t="str">
        <f>IF(AND('Riesgos de Gestión'!$AF$16="Muy Alta",'Riesgos de Gestión'!$AH$16="Moderado"),CONCATENATE("R1C",'Riesgos de Gestión'!$V$16),"")</f>
        <v/>
      </c>
      <c r="Z6" s="30" t="str">
        <f>IF(AND('Riesgos de Gestión'!$AF$17="Muy Alta",'Riesgos de Gestión'!$AH$17="Moderado"),CONCATENATE("R1C",'Riesgos de Gestión'!$V$17),"")</f>
        <v/>
      </c>
      <c r="AA6" s="31" t="str">
        <f>IF(AND('Riesgos de Gestión'!$AF$18="Muy Alta",'Riesgos de Gestión'!$AH$18="Moderado"),CONCATENATE("R1C",'Riesgos de Gestión'!$V$18),"")</f>
        <v/>
      </c>
      <c r="AB6" s="29" t="str">
        <f>IF(AND('Riesgos de Gestión'!$AF$13="Muy Alta",'Riesgos de Gestión'!$AH$13="Mayor"),CONCATENATE("R1C",'Riesgos de Gestión'!$V$13),"")</f>
        <v/>
      </c>
      <c r="AC6" s="30" t="str">
        <f>IF(AND('Riesgos de Gestión'!$AF$14="Muy Alta",'Riesgos de Gestión'!$AH$14="Mayor"),CONCATENATE("R1C",'Riesgos de Gestión'!$V$14),"")</f>
        <v/>
      </c>
      <c r="AD6" s="30" t="str">
        <f>IF(AND('Riesgos de Gestión'!$AF$15="Muy Alta",'Riesgos de Gestión'!$AH$15="Mayor"),CONCATENATE("R1C",'Riesgos de Gestión'!$V$15),"")</f>
        <v/>
      </c>
      <c r="AE6" s="30" t="str">
        <f>IF(AND('Riesgos de Gestión'!$AF$16="Muy Alta",'Riesgos de Gestión'!$AH$16="Mayor"),CONCATENATE("R1C",'Riesgos de Gestión'!$V$16),"")</f>
        <v/>
      </c>
      <c r="AF6" s="30" t="str">
        <f>IF(AND('Riesgos de Gestión'!$AF$17="Muy Alta",'Riesgos de Gestión'!$AH$17="Mayor"),CONCATENATE("R1C",'Riesgos de Gestión'!$V$17),"")</f>
        <v/>
      </c>
      <c r="AG6" s="31" t="str">
        <f>IF(AND('Riesgos de Gestión'!$AF$18="Muy Alta",'Riesgos de Gestión'!$AH$18="Mayor"),CONCATENATE("R1C",'Riesgos de Gestión'!$V$18),"")</f>
        <v/>
      </c>
      <c r="AH6" s="32" t="str">
        <f>IF(AND('Riesgos de Gestión'!$AF$13="Muy Alta",'Riesgos de Gestión'!$AH$13="Catastrófico"),CONCATENATE("R1C",'Riesgos de Gestión'!$V$13),"")</f>
        <v/>
      </c>
      <c r="AI6" s="33" t="str">
        <f>IF(AND('Riesgos de Gestión'!$AF$14="Muy Alta",'Riesgos de Gestión'!$AH$14="Catastrófico"),CONCATENATE("R1C",'Riesgos de Gestión'!$V$14),"")</f>
        <v/>
      </c>
      <c r="AJ6" s="33" t="str">
        <f>IF(AND('Riesgos de Gestión'!$AF$15="Muy Alta",'Riesgos de Gestión'!$AH$15="Catastrófico"),CONCATENATE("R1C",'Riesgos de Gestión'!$V$15),"")</f>
        <v/>
      </c>
      <c r="AK6" s="33" t="str">
        <f>IF(AND('Riesgos de Gestión'!$AF$16="Muy Alta",'Riesgos de Gestión'!$AH$16="Catastrófico"),CONCATENATE("R1C",'Riesgos de Gestión'!$V$16),"")</f>
        <v/>
      </c>
      <c r="AL6" s="33" t="str">
        <f>IF(AND('Riesgos de Gestión'!$AF$17="Muy Alta",'Riesgos de Gestión'!$AH$17="Catastrófico"),CONCATENATE("R1C",'Riesgos de Gestión'!$V$17),"")</f>
        <v/>
      </c>
      <c r="AM6" s="34" t="str">
        <f>IF(AND('Riesgos de Gestión'!$AF$18="Muy Alta",'Riesgos de Gestión'!$AH$18="Catastrófico"),CONCATENATE("R1C",'Riesgos de Gestión'!$V$18),"")</f>
        <v/>
      </c>
      <c r="AN6" s="66"/>
      <c r="AO6" s="494" t="s">
        <v>297</v>
      </c>
      <c r="AP6" s="495"/>
      <c r="AQ6" s="495"/>
      <c r="AR6" s="495"/>
      <c r="AS6" s="495"/>
      <c r="AT6" s="496"/>
      <c r="AU6" s="66"/>
      <c r="AV6" s="66"/>
      <c r="AW6" s="66"/>
      <c r="AX6" s="66"/>
      <c r="AY6" s="66"/>
      <c r="AZ6" s="66"/>
      <c r="BA6" s="66"/>
      <c r="BB6" s="66"/>
      <c r="BC6" s="66"/>
      <c r="BD6" s="66"/>
      <c r="BE6" s="66"/>
      <c r="BF6" s="66"/>
      <c r="BG6" s="66"/>
      <c r="BH6" s="66"/>
      <c r="BI6" s="66"/>
      <c r="BJ6" s="66"/>
      <c r="BK6" s="66"/>
      <c r="BL6" s="66"/>
      <c r="BM6" s="66"/>
      <c r="BN6" s="66"/>
      <c r="BO6" s="66"/>
      <c r="BP6" s="66"/>
      <c r="BQ6" s="66"/>
      <c r="BR6" s="66"/>
      <c r="BS6" s="66"/>
      <c r="BT6" s="66"/>
      <c r="BU6" s="66"/>
      <c r="BV6" s="66"/>
      <c r="BW6" s="66"/>
      <c r="BX6" s="66"/>
    </row>
    <row r="7" spans="1:91" ht="15" customHeight="1" x14ac:dyDescent="0.3">
      <c r="A7" s="66"/>
      <c r="B7" s="436"/>
      <c r="C7" s="436"/>
      <c r="D7" s="437"/>
      <c r="E7" s="477"/>
      <c r="F7" s="478"/>
      <c r="G7" s="478"/>
      <c r="H7" s="478"/>
      <c r="I7" s="479"/>
      <c r="J7" s="35" t="str">
        <f>IF(AND('Riesgos de Gestión'!$AF$19="Muy Alta",'Riesgos de Gestión'!$AH$19="Leve"),CONCATENATE("R2C",'Riesgos de Gestión'!$V$19),"")</f>
        <v/>
      </c>
      <c r="K7" s="36" t="str">
        <f>IF(AND('Riesgos de Gestión'!$AF$20="Muy Alta",'Riesgos de Gestión'!$AH$20="Leve"),CONCATENATE("R2C",'Riesgos de Gestión'!$V$20),"")</f>
        <v/>
      </c>
      <c r="L7" s="36" t="str">
        <f>IF(AND('Riesgos de Gestión'!$AF$21="Muy Alta",'Riesgos de Gestión'!$AH$21="Leve"),CONCATENATE("R2C",'Riesgos de Gestión'!$V$21),"")</f>
        <v/>
      </c>
      <c r="M7" s="36" t="str">
        <f>IF(AND('Riesgos de Gestión'!$AF$22="Muy Alta",'Riesgos de Gestión'!$AH$22="Leve"),CONCATENATE("R2C",'Riesgos de Gestión'!$V$22),"")</f>
        <v/>
      </c>
      <c r="N7" s="36" t="str">
        <f>IF(AND('Riesgos de Gestión'!$AF$23="Muy Alta",'Riesgos de Gestión'!$AH$23="Leve"),CONCATENATE("R2C",'Riesgos de Gestión'!$V$23),"")</f>
        <v/>
      </c>
      <c r="O7" s="37" t="str">
        <f>IF(AND('Riesgos de Gestión'!$AF$24="Muy Alta",'Riesgos de Gestión'!$AH$24="Leve"),CONCATENATE("R2C",'Riesgos de Gestión'!$V$24),"")</f>
        <v/>
      </c>
      <c r="P7" s="35" t="str">
        <f>IF(AND('Riesgos de Gestión'!$AF$19="Muy Alta",'Riesgos de Gestión'!$AH$19="Menor"),CONCATENATE("R2C",'Riesgos de Gestión'!$V$19),"")</f>
        <v/>
      </c>
      <c r="Q7" s="36" t="str">
        <f>IF(AND('Riesgos de Gestión'!$AF$20="Muy Alta",'Riesgos de Gestión'!$AH$20="Menor"),CONCATENATE("R2C",'Riesgos de Gestión'!$V$20),"")</f>
        <v/>
      </c>
      <c r="R7" s="36" t="str">
        <f>IF(AND('Riesgos de Gestión'!$AF$21="Muy Alta",'Riesgos de Gestión'!$AH$21="Menor"),CONCATENATE("R2C",'Riesgos de Gestión'!$V$21),"")</f>
        <v/>
      </c>
      <c r="S7" s="36" t="str">
        <f>IF(AND('Riesgos de Gestión'!$AF$22="Muy Alta",'Riesgos de Gestión'!$AH$22="Menor"),CONCATENATE("R2C",'Riesgos de Gestión'!$V$22),"")</f>
        <v/>
      </c>
      <c r="T7" s="36" t="str">
        <f>IF(AND('Riesgos de Gestión'!$AF$23="Muy Alta",'Riesgos de Gestión'!$AH$23="Menor"),CONCATENATE("R2C",'Riesgos de Gestión'!$V$23),"")</f>
        <v/>
      </c>
      <c r="U7" s="37" t="str">
        <f>IF(AND('Riesgos de Gestión'!$AF$24="Muy Alta",'Riesgos de Gestión'!$AH$24="Menor"),CONCATENATE("R2C",'Riesgos de Gestión'!$V$24),"")</f>
        <v/>
      </c>
      <c r="V7" s="35" t="str">
        <f>IF(AND('Riesgos de Gestión'!$AF$19="Muy Alta",'Riesgos de Gestión'!$AH$19="Moderado"),CONCATENATE("R2C",'Riesgos de Gestión'!$V$19),"")</f>
        <v/>
      </c>
      <c r="W7" s="36" t="str">
        <f>IF(AND('Riesgos de Gestión'!$AF$20="Muy Alta",'Riesgos de Gestión'!$AH$20="Moderado"),CONCATENATE("R2C",'Riesgos de Gestión'!$V$20),"")</f>
        <v/>
      </c>
      <c r="X7" s="36" t="str">
        <f>IF(AND('Riesgos de Gestión'!$AF$21="Muy Alta",'Riesgos de Gestión'!$AH$21="Moderado"),CONCATENATE("R2C",'Riesgos de Gestión'!$V$21),"")</f>
        <v/>
      </c>
      <c r="Y7" s="36" t="str">
        <f>IF(AND('Riesgos de Gestión'!$AF$22="Muy Alta",'Riesgos de Gestión'!$AH$22="Moderado"),CONCATENATE("R2C",'Riesgos de Gestión'!$V$22),"")</f>
        <v/>
      </c>
      <c r="Z7" s="36" t="str">
        <f>IF(AND('Riesgos de Gestión'!$AF$23="Muy Alta",'Riesgos de Gestión'!$AH$23="Moderado"),CONCATENATE("R2C",'Riesgos de Gestión'!$V$23),"")</f>
        <v/>
      </c>
      <c r="AA7" s="37" t="str">
        <f>IF(AND('Riesgos de Gestión'!$AF$24="Muy Alta",'Riesgos de Gestión'!$AH$24="Moderado"),CONCATENATE("R2C",'Riesgos de Gestión'!$V$24),"")</f>
        <v/>
      </c>
      <c r="AB7" s="35" t="str">
        <f>IF(AND('Riesgos de Gestión'!$AF$19="Muy Alta",'Riesgos de Gestión'!$AH$19="Mayor"),CONCATENATE("R2C",'Riesgos de Gestión'!$V$19),"")</f>
        <v/>
      </c>
      <c r="AC7" s="36" t="str">
        <f>IF(AND('Riesgos de Gestión'!$AF$20="Muy Alta",'Riesgos de Gestión'!$AH$20="Mayor"),CONCATENATE("R2C",'Riesgos de Gestión'!$V$20),"")</f>
        <v/>
      </c>
      <c r="AD7" s="36" t="str">
        <f>IF(AND('Riesgos de Gestión'!$AF$21="Muy Alta",'Riesgos de Gestión'!$AH$21="Mayor"),CONCATENATE("R2C",'Riesgos de Gestión'!$V$21),"")</f>
        <v/>
      </c>
      <c r="AE7" s="36" t="str">
        <f>IF(AND('Riesgos de Gestión'!$AF$22="Muy Alta",'Riesgos de Gestión'!$AH$22="Mayor"),CONCATENATE("R2C",'Riesgos de Gestión'!$V$22),"")</f>
        <v/>
      </c>
      <c r="AF7" s="36" t="str">
        <f>IF(AND('Riesgos de Gestión'!$AF$23="Muy Alta",'Riesgos de Gestión'!$AH$23="Mayor"),CONCATENATE("R2C",'Riesgos de Gestión'!$V$23),"")</f>
        <v/>
      </c>
      <c r="AG7" s="37" t="str">
        <f>IF(AND('Riesgos de Gestión'!$AF$24="Muy Alta",'Riesgos de Gestión'!$AH$24="Mayor"),CONCATENATE("R2C",'Riesgos de Gestión'!$V$24),"")</f>
        <v/>
      </c>
      <c r="AH7" s="38" t="str">
        <f>IF(AND('Riesgos de Gestión'!$AF$19="Muy Alta",'Riesgos de Gestión'!$AH$19="Catastrófico"),CONCATENATE("R2C",'Riesgos de Gestión'!$V$19),"")</f>
        <v/>
      </c>
      <c r="AI7" s="39" t="str">
        <f>IF(AND('Riesgos de Gestión'!$AF$20="Muy Alta",'Riesgos de Gestión'!$AH$20="Catastrófico"),CONCATENATE("R2C",'Riesgos de Gestión'!$V$20),"")</f>
        <v/>
      </c>
      <c r="AJ7" s="39" t="str">
        <f>IF(AND('Riesgos de Gestión'!$AF$21="Muy Alta",'Riesgos de Gestión'!$AH$21="Catastrófico"),CONCATENATE("R2C",'Riesgos de Gestión'!$V$21),"")</f>
        <v/>
      </c>
      <c r="AK7" s="39" t="str">
        <f>IF(AND('Riesgos de Gestión'!$AF$22="Muy Alta",'Riesgos de Gestión'!$AH$22="Catastrófico"),CONCATENATE("R2C",'Riesgos de Gestión'!$V$22),"")</f>
        <v/>
      </c>
      <c r="AL7" s="39" t="str">
        <f>IF(AND('Riesgos de Gestión'!$AF$23="Muy Alta",'Riesgos de Gestión'!$AH$23="Catastrófico"),CONCATENATE("R2C",'Riesgos de Gestión'!$V$23),"")</f>
        <v/>
      </c>
      <c r="AM7" s="40" t="str">
        <f>IF(AND('Riesgos de Gestión'!$AF$24="Muy Alta",'Riesgos de Gestión'!$AH$24="Catastrófico"),CONCATENATE("R2C",'Riesgos de Gestión'!$V$24),"")</f>
        <v/>
      </c>
      <c r="AN7" s="66"/>
      <c r="AO7" s="497"/>
      <c r="AP7" s="498"/>
      <c r="AQ7" s="498"/>
      <c r="AR7" s="498"/>
      <c r="AS7" s="498"/>
      <c r="AT7" s="499"/>
      <c r="AU7" s="66"/>
      <c r="AV7" s="66"/>
      <c r="AW7" s="66"/>
      <c r="AX7" s="66"/>
      <c r="AY7" s="66"/>
      <c r="AZ7" s="66"/>
      <c r="BA7" s="66"/>
      <c r="BB7" s="66"/>
      <c r="BC7" s="66"/>
      <c r="BD7" s="66"/>
      <c r="BE7" s="66"/>
      <c r="BF7" s="66"/>
      <c r="BG7" s="66"/>
      <c r="BH7" s="66"/>
      <c r="BI7" s="66"/>
      <c r="BJ7" s="66"/>
      <c r="BK7" s="66"/>
      <c r="BL7" s="66"/>
      <c r="BM7" s="66"/>
      <c r="BN7" s="66"/>
      <c r="BO7" s="66"/>
      <c r="BP7" s="66"/>
      <c r="BQ7" s="66"/>
      <c r="BR7" s="66"/>
      <c r="BS7" s="66"/>
      <c r="BT7" s="66"/>
      <c r="BU7" s="66"/>
      <c r="BV7" s="66"/>
      <c r="BW7" s="66"/>
      <c r="BX7" s="66"/>
    </row>
    <row r="8" spans="1:91" ht="15" customHeight="1" x14ac:dyDescent="0.3">
      <c r="A8" s="66"/>
      <c r="B8" s="436"/>
      <c r="C8" s="436"/>
      <c r="D8" s="437"/>
      <c r="E8" s="477"/>
      <c r="F8" s="478"/>
      <c r="G8" s="478"/>
      <c r="H8" s="478"/>
      <c r="I8" s="479"/>
      <c r="J8" s="35" t="str">
        <f>IF(AND('Riesgos de Gestión'!$AF$25="Muy Alta",'Riesgos de Gestión'!$AH$25="Leve"),CONCATENATE("R3C",'Riesgos de Gestión'!$V$25),"")</f>
        <v/>
      </c>
      <c r="K8" s="36" t="str">
        <f>IF(AND('Riesgos de Gestión'!$AF$26="Muy Alta",'Riesgos de Gestión'!$AH$26="Leve"),CONCATENATE("R3C",'Riesgos de Gestión'!$V$26),"")</f>
        <v/>
      </c>
      <c r="L8" s="36" t="str">
        <f>IF(AND('Riesgos de Gestión'!$AF$27="Muy Alta",'Riesgos de Gestión'!$AH$27="Leve"),CONCATENATE("R3C",'Riesgos de Gestión'!$V$27),"")</f>
        <v/>
      </c>
      <c r="M8" s="36" t="str">
        <f>IF(AND('Riesgos de Gestión'!$AF$28="Muy Alta",'Riesgos de Gestión'!$AH$28="Leve"),CONCATENATE("R3C",'Riesgos de Gestión'!$V$28),"")</f>
        <v/>
      </c>
      <c r="N8" s="36" t="str">
        <f>IF(AND('Riesgos de Gestión'!$AF$29="Muy Alta",'Riesgos de Gestión'!$AH$29="Leve"),CONCATENATE("R3C",'Riesgos de Gestión'!$V$29),"")</f>
        <v/>
      </c>
      <c r="O8" s="37" t="str">
        <f>IF(AND('Riesgos de Gestión'!$AF$30="Muy Alta",'Riesgos de Gestión'!$AH$30="Leve"),CONCATENATE("R3C",'Riesgos de Gestión'!$V$30),"")</f>
        <v/>
      </c>
      <c r="P8" s="35" t="str">
        <f>IF(AND('Riesgos de Gestión'!$AF$25="Muy Alta",'Riesgos de Gestión'!$AH$25="Menor"),CONCATENATE("R3C",'Riesgos de Gestión'!$V$25),"")</f>
        <v/>
      </c>
      <c r="Q8" s="36" t="str">
        <f>IF(AND('Riesgos de Gestión'!$AF$26="Muy Alta",'Riesgos de Gestión'!$AH$26="Menor"),CONCATENATE("R3C",'Riesgos de Gestión'!$V$26),"")</f>
        <v/>
      </c>
      <c r="R8" s="36" t="str">
        <f>IF(AND('Riesgos de Gestión'!$AF$27="Muy Alta",'Riesgos de Gestión'!$AH$27="Menor"),CONCATENATE("R3C",'Riesgos de Gestión'!$V$27),"")</f>
        <v/>
      </c>
      <c r="S8" s="36" t="str">
        <f>IF(AND('Riesgos de Gestión'!$AF$28="Muy Alta",'Riesgos de Gestión'!$AH$28="Menor"),CONCATENATE("R3C",'Riesgos de Gestión'!$V$28),"")</f>
        <v/>
      </c>
      <c r="T8" s="36" t="str">
        <f>IF(AND('Riesgos de Gestión'!$AF$29="Muy Alta",'Riesgos de Gestión'!$AH$29="Menor"),CONCATENATE("R3C",'Riesgos de Gestión'!$V$29),"")</f>
        <v/>
      </c>
      <c r="U8" s="37" t="str">
        <f>IF(AND('Riesgos de Gestión'!$AF$30="Muy Alta",'Riesgos de Gestión'!$AH$30="Menor"),CONCATENATE("R3C",'Riesgos de Gestión'!$V$30),"")</f>
        <v/>
      </c>
      <c r="V8" s="35" t="str">
        <f>IF(AND('Riesgos de Gestión'!$AF$25="Muy Alta",'Riesgos de Gestión'!$AH$25="Moderado"),CONCATENATE("R3C",'Riesgos de Gestión'!$V$25),"")</f>
        <v/>
      </c>
      <c r="W8" s="36" t="str">
        <f>IF(AND('Riesgos de Gestión'!$AF$26="Muy Alta",'Riesgos de Gestión'!$AH$26="Moderado"),CONCATENATE("R3C",'Riesgos de Gestión'!$V$26),"")</f>
        <v/>
      </c>
      <c r="X8" s="36" t="str">
        <f>IF(AND('Riesgos de Gestión'!$AF$27="Muy Alta",'Riesgos de Gestión'!$AH$27="Moderado"),CONCATENATE("R3C",'Riesgos de Gestión'!$V$27),"")</f>
        <v/>
      </c>
      <c r="Y8" s="36" t="str">
        <f>IF(AND('Riesgos de Gestión'!$AF$28="Muy Alta",'Riesgos de Gestión'!$AH$28="Moderado"),CONCATENATE("R3C",'Riesgos de Gestión'!$V$28),"")</f>
        <v/>
      </c>
      <c r="Z8" s="36" t="str">
        <f>IF(AND('Riesgos de Gestión'!$AF$29="Muy Alta",'Riesgos de Gestión'!$AH$29="Moderado"),CONCATENATE("R3C",'Riesgos de Gestión'!$V$29),"")</f>
        <v/>
      </c>
      <c r="AA8" s="37" t="str">
        <f>IF(AND('Riesgos de Gestión'!$AF$30="Muy Alta",'Riesgos de Gestión'!$AH$30="Moderado"),CONCATENATE("R3C",'Riesgos de Gestión'!$V$30),"")</f>
        <v/>
      </c>
      <c r="AB8" s="35" t="str">
        <f>IF(AND('Riesgos de Gestión'!$AF$25="Muy Alta",'Riesgos de Gestión'!$AH$25="Mayor"),CONCATENATE("R3C",'Riesgos de Gestión'!$V$25),"")</f>
        <v/>
      </c>
      <c r="AC8" s="36" t="str">
        <f>IF(AND('Riesgos de Gestión'!$AF$26="Muy Alta",'Riesgos de Gestión'!$AH$26="Mayor"),CONCATENATE("R3C",'Riesgos de Gestión'!$V$26),"")</f>
        <v/>
      </c>
      <c r="AD8" s="36" t="str">
        <f>IF(AND('Riesgos de Gestión'!$AF$27="Muy Alta",'Riesgos de Gestión'!$AH$27="Mayor"),CONCATENATE("R3C",'Riesgos de Gestión'!$V$27),"")</f>
        <v/>
      </c>
      <c r="AE8" s="36" t="str">
        <f>IF(AND('Riesgos de Gestión'!$AF$28="Muy Alta",'Riesgos de Gestión'!$AH$28="Mayor"),CONCATENATE("R3C",'Riesgos de Gestión'!$V$28),"")</f>
        <v/>
      </c>
      <c r="AF8" s="36" t="str">
        <f>IF(AND('Riesgos de Gestión'!$AF$29="Muy Alta",'Riesgos de Gestión'!$AH$29="Mayor"),CONCATENATE("R3C",'Riesgos de Gestión'!$V$29),"")</f>
        <v/>
      </c>
      <c r="AG8" s="37" t="str">
        <f>IF(AND('Riesgos de Gestión'!$AF$30="Muy Alta",'Riesgos de Gestión'!$AH$30="Mayor"),CONCATENATE("R3C",'Riesgos de Gestión'!$V$30),"")</f>
        <v/>
      </c>
      <c r="AH8" s="38" t="str">
        <f>IF(AND('Riesgos de Gestión'!$AF$25="Muy Alta",'Riesgos de Gestión'!$AH$25="Catastrófico"),CONCATENATE("R3C",'Riesgos de Gestión'!$V$25),"")</f>
        <v/>
      </c>
      <c r="AI8" s="39" t="str">
        <f>IF(AND('Riesgos de Gestión'!$AF$26="Muy Alta",'Riesgos de Gestión'!$AH$26="Catastrófico"),CONCATENATE("R3C",'Riesgos de Gestión'!$V$26),"")</f>
        <v/>
      </c>
      <c r="AJ8" s="39" t="str">
        <f>IF(AND('Riesgos de Gestión'!$AF$27="Muy Alta",'Riesgos de Gestión'!$AH$27="Catastrófico"),CONCATENATE("R3C",'Riesgos de Gestión'!$V$27),"")</f>
        <v/>
      </c>
      <c r="AK8" s="39" t="str">
        <f>IF(AND('Riesgos de Gestión'!$AF$28="Muy Alta",'Riesgos de Gestión'!$AH$28="Catastrófico"),CONCATENATE("R3C",'Riesgos de Gestión'!$V$28),"")</f>
        <v/>
      </c>
      <c r="AL8" s="39" t="str">
        <f>IF(AND('Riesgos de Gestión'!$AF$29="Muy Alta",'Riesgos de Gestión'!$AH$29="Catastrófico"),CONCATENATE("R3C",'Riesgos de Gestión'!$V$29),"")</f>
        <v/>
      </c>
      <c r="AM8" s="40" t="str">
        <f>IF(AND('Riesgos de Gestión'!$AF$30="Muy Alta",'Riesgos de Gestión'!$AH$30="Catastrófico"),CONCATENATE("R3C",'Riesgos de Gestión'!$V$30),"")</f>
        <v/>
      </c>
      <c r="AN8" s="66"/>
      <c r="AO8" s="497"/>
      <c r="AP8" s="498"/>
      <c r="AQ8" s="498"/>
      <c r="AR8" s="498"/>
      <c r="AS8" s="498"/>
      <c r="AT8" s="499"/>
      <c r="AU8" s="66"/>
      <c r="AV8" s="66"/>
      <c r="AW8" s="66"/>
      <c r="AX8" s="66"/>
      <c r="AY8" s="66"/>
      <c r="AZ8" s="66"/>
      <c r="BA8" s="66"/>
      <c r="BB8" s="66"/>
      <c r="BC8" s="66"/>
      <c r="BD8" s="66"/>
      <c r="BE8" s="66"/>
      <c r="BF8" s="66"/>
      <c r="BG8" s="66"/>
      <c r="BH8" s="66"/>
      <c r="BI8" s="66"/>
      <c r="BJ8" s="66"/>
      <c r="BK8" s="66"/>
      <c r="BL8" s="66"/>
      <c r="BM8" s="66"/>
      <c r="BN8" s="66"/>
      <c r="BO8" s="66"/>
      <c r="BP8" s="66"/>
      <c r="BQ8" s="66"/>
      <c r="BR8" s="66"/>
      <c r="BS8" s="66"/>
      <c r="BT8" s="66"/>
      <c r="BU8" s="66"/>
      <c r="BV8" s="66"/>
      <c r="BW8" s="66"/>
      <c r="BX8" s="66"/>
    </row>
    <row r="9" spans="1:91" ht="15" customHeight="1" x14ac:dyDescent="0.3">
      <c r="A9" s="66"/>
      <c r="B9" s="436"/>
      <c r="C9" s="436"/>
      <c r="D9" s="437"/>
      <c r="E9" s="477"/>
      <c r="F9" s="478"/>
      <c r="G9" s="478"/>
      <c r="H9" s="478"/>
      <c r="I9" s="479"/>
      <c r="J9" s="35" t="str">
        <f>IF(AND('Riesgos de Gestión'!$AF$31="Muy Alta",'Riesgos de Gestión'!$AH$31="Leve"),CONCATENATE("R4C",'Riesgos de Gestión'!$V$31),"")</f>
        <v/>
      </c>
      <c r="K9" s="36" t="str">
        <f>IF(AND('Riesgos de Gestión'!$AF$32="Muy Alta",'Riesgos de Gestión'!$AH$32="Leve"),CONCATENATE("R4C",'Riesgos de Gestión'!$V$32),"")</f>
        <v/>
      </c>
      <c r="L9" s="36" t="str">
        <f>IF(AND('Riesgos de Gestión'!$AF$33="Muy Alta",'Riesgos de Gestión'!$AH$33="Leve"),CONCATENATE("R4C",'Riesgos de Gestión'!$V$33),"")</f>
        <v/>
      </c>
      <c r="M9" s="36" t="str">
        <f>IF(AND('Riesgos de Gestión'!$AF$34="Muy Alta",'Riesgos de Gestión'!$AH$34="Leve"),CONCATENATE("R4C",'Riesgos de Gestión'!$V$34),"")</f>
        <v/>
      </c>
      <c r="N9" s="36" t="str">
        <f>IF(AND('Riesgos de Gestión'!$AF$35="Muy Alta",'Riesgos de Gestión'!$AH$35="Leve"),CONCATENATE("R4C",'Riesgos de Gestión'!$V$35),"")</f>
        <v/>
      </c>
      <c r="O9" s="37" t="str">
        <f>IF(AND('Riesgos de Gestión'!$AF$36="Muy Alta",'Riesgos de Gestión'!$AH$36="Leve"),CONCATENATE("R4C",'Riesgos de Gestión'!$V$36),"")</f>
        <v/>
      </c>
      <c r="P9" s="35" t="str">
        <f>IF(AND('Riesgos de Gestión'!$AF$31="Muy Alta",'Riesgos de Gestión'!$AH$31="Menor"),CONCATENATE("R4C",'Riesgos de Gestión'!$V$31),"")</f>
        <v/>
      </c>
      <c r="Q9" s="36" t="str">
        <f>IF(AND('Riesgos de Gestión'!$AF$32="Muy Alta",'Riesgos de Gestión'!$AH$32="Menor"),CONCATENATE("R4C",'Riesgos de Gestión'!$V$32),"")</f>
        <v/>
      </c>
      <c r="R9" s="36" t="str">
        <f>IF(AND('Riesgos de Gestión'!$AF$33="Muy Alta",'Riesgos de Gestión'!$AH$33="Menor"),CONCATENATE("R4C",'Riesgos de Gestión'!$V$33),"")</f>
        <v/>
      </c>
      <c r="S9" s="36" t="str">
        <f>IF(AND('Riesgos de Gestión'!$AF$34="Muy Alta",'Riesgos de Gestión'!$AH$34="Menor"),CONCATENATE("R4C",'Riesgos de Gestión'!$V$34),"")</f>
        <v/>
      </c>
      <c r="T9" s="36" t="str">
        <f>IF(AND('Riesgos de Gestión'!$AF$35="Muy Alta",'Riesgos de Gestión'!$AH$35="Menor"),CONCATENATE("R4C",'Riesgos de Gestión'!$V$35),"")</f>
        <v/>
      </c>
      <c r="U9" s="37" t="str">
        <f>IF(AND('Riesgos de Gestión'!$AF$36="Muy Alta",'Riesgos de Gestión'!$AH$36="Menor"),CONCATENATE("R4C",'Riesgos de Gestión'!$V$36),"")</f>
        <v/>
      </c>
      <c r="V9" s="35" t="str">
        <f>IF(AND('Riesgos de Gestión'!$AF$31="Muy Alta",'Riesgos de Gestión'!$AH$31="Moderado"),CONCATENATE("R4C",'Riesgos de Gestión'!$V$31),"")</f>
        <v/>
      </c>
      <c r="W9" s="36" t="str">
        <f>IF(AND('Riesgos de Gestión'!$AF$32="Muy Alta",'Riesgos de Gestión'!$AH$32="Moderado"),CONCATENATE("R4C",'Riesgos de Gestión'!$V$32),"")</f>
        <v/>
      </c>
      <c r="X9" s="36" t="str">
        <f>IF(AND('Riesgos de Gestión'!$AF$33="Muy Alta",'Riesgos de Gestión'!$AH$33="Moderado"),CONCATENATE("R4C",'Riesgos de Gestión'!$V$33),"")</f>
        <v/>
      </c>
      <c r="Y9" s="36" t="str">
        <f>IF(AND('Riesgos de Gestión'!$AF$34="Muy Alta",'Riesgos de Gestión'!$AH$34="Moderado"),CONCATENATE("R4C",'Riesgos de Gestión'!$V$34),"")</f>
        <v/>
      </c>
      <c r="Z9" s="36" t="str">
        <f>IF(AND('Riesgos de Gestión'!$AF$35="Muy Alta",'Riesgos de Gestión'!$AH$35="Moderado"),CONCATENATE("R4C",'Riesgos de Gestión'!$V$35),"")</f>
        <v/>
      </c>
      <c r="AA9" s="37" t="str">
        <f>IF(AND('Riesgos de Gestión'!$AF$36="Muy Alta",'Riesgos de Gestión'!$AH$36="Moderado"),CONCATENATE("R4C",'Riesgos de Gestión'!$V$36),"")</f>
        <v/>
      </c>
      <c r="AB9" s="35" t="str">
        <f>IF(AND('Riesgos de Gestión'!$AF$31="Muy Alta",'Riesgos de Gestión'!$AH$31="Mayor"),CONCATENATE("R4C",'Riesgos de Gestión'!$V$31),"")</f>
        <v/>
      </c>
      <c r="AC9" s="36" t="str">
        <f>IF(AND('Riesgos de Gestión'!$AF$32="Muy Alta",'Riesgos de Gestión'!$AH$32="Mayor"),CONCATENATE("R4C",'Riesgos de Gestión'!$V$32),"")</f>
        <v/>
      </c>
      <c r="AD9" s="36" t="str">
        <f>IF(AND('Riesgos de Gestión'!$AF$33="Muy Alta",'Riesgos de Gestión'!$AH$33="Mayor"),CONCATENATE("R4C",'Riesgos de Gestión'!$V$33),"")</f>
        <v/>
      </c>
      <c r="AE9" s="36" t="str">
        <f>IF(AND('Riesgos de Gestión'!$AF$34="Muy Alta",'Riesgos de Gestión'!$AH$34="Mayor"),CONCATENATE("R4C",'Riesgos de Gestión'!$V$34),"")</f>
        <v/>
      </c>
      <c r="AF9" s="36" t="str">
        <f>IF(AND('Riesgos de Gestión'!$AF$35="Muy Alta",'Riesgos de Gestión'!$AH$35="Mayor"),CONCATENATE("R4C",'Riesgos de Gestión'!$V$35),"")</f>
        <v/>
      </c>
      <c r="AG9" s="37" t="str">
        <f>IF(AND('Riesgos de Gestión'!$AF$36="Muy Alta",'Riesgos de Gestión'!$AH$36="Mayor"),CONCATENATE("R4C",'Riesgos de Gestión'!$V$36),"")</f>
        <v/>
      </c>
      <c r="AH9" s="38" t="str">
        <f>IF(AND('Riesgos de Gestión'!$AF$31="Muy Alta",'Riesgos de Gestión'!$AH$31="Catastrófico"),CONCATENATE("R4C",'Riesgos de Gestión'!$V$31),"")</f>
        <v/>
      </c>
      <c r="AI9" s="39" t="str">
        <f>IF(AND('Riesgos de Gestión'!$AF$32="Muy Alta",'Riesgos de Gestión'!$AH$32="Catastrófico"),CONCATENATE("R4C",'Riesgos de Gestión'!$V$32),"")</f>
        <v/>
      </c>
      <c r="AJ9" s="39" t="str">
        <f>IF(AND('Riesgos de Gestión'!$AF$33="Muy Alta",'Riesgos de Gestión'!$AH$33="Catastrófico"),CONCATENATE("R4C",'Riesgos de Gestión'!$V$33),"")</f>
        <v/>
      </c>
      <c r="AK9" s="39" t="str">
        <f>IF(AND('Riesgos de Gestión'!$AF$34="Muy Alta",'Riesgos de Gestión'!$AH$34="Catastrófico"),CONCATENATE("R4C",'Riesgos de Gestión'!$V$34),"")</f>
        <v/>
      </c>
      <c r="AL9" s="39" t="str">
        <f>IF(AND('Riesgos de Gestión'!$AF$35="Muy Alta",'Riesgos de Gestión'!$AH$35="Catastrófico"),CONCATENATE("R4C",'Riesgos de Gestión'!$V$35),"")</f>
        <v/>
      </c>
      <c r="AM9" s="40" t="str">
        <f>IF(AND('Riesgos de Gestión'!$AF$36="Muy Alta",'Riesgos de Gestión'!$AH$36="Catastrófico"),CONCATENATE("R4C",'Riesgos de Gestión'!$V$36),"")</f>
        <v/>
      </c>
      <c r="AN9" s="66"/>
      <c r="AO9" s="497"/>
      <c r="AP9" s="498"/>
      <c r="AQ9" s="498"/>
      <c r="AR9" s="498"/>
      <c r="AS9" s="498"/>
      <c r="AT9" s="499"/>
      <c r="AU9" s="66"/>
      <c r="AV9" s="66"/>
      <c r="AW9" s="66"/>
      <c r="AX9" s="66"/>
      <c r="AY9" s="66"/>
      <c r="AZ9" s="66"/>
      <c r="BA9" s="66"/>
      <c r="BB9" s="66"/>
      <c r="BC9" s="66"/>
      <c r="BD9" s="66"/>
      <c r="BE9" s="66"/>
      <c r="BF9" s="66"/>
      <c r="BG9" s="66"/>
      <c r="BH9" s="66"/>
      <c r="BI9" s="66"/>
      <c r="BJ9" s="66"/>
      <c r="BK9" s="66"/>
      <c r="BL9" s="66"/>
      <c r="BM9" s="66"/>
      <c r="BN9" s="66"/>
      <c r="BO9" s="66"/>
      <c r="BP9" s="66"/>
      <c r="BQ9" s="66"/>
      <c r="BR9" s="66"/>
      <c r="BS9" s="66"/>
      <c r="BT9" s="66"/>
      <c r="BU9" s="66"/>
      <c r="BV9" s="66"/>
      <c r="BW9" s="66"/>
      <c r="BX9" s="66"/>
    </row>
    <row r="10" spans="1:91" ht="15" customHeight="1" x14ac:dyDescent="0.3">
      <c r="A10" s="66"/>
      <c r="B10" s="436"/>
      <c r="C10" s="436"/>
      <c r="D10" s="437"/>
      <c r="E10" s="477"/>
      <c r="F10" s="478"/>
      <c r="G10" s="478"/>
      <c r="H10" s="478"/>
      <c r="I10" s="479"/>
      <c r="J10" s="35" t="str">
        <f>IF(AND('Riesgos de Gestión'!$AF$37="Muy Alta",'Riesgos de Gestión'!$AH$37="Leve"),CONCATENATE("R5C",'Riesgos de Gestión'!$V$37),"")</f>
        <v/>
      </c>
      <c r="K10" s="36" t="str">
        <f>IF(AND('Riesgos de Gestión'!$AF$38="Muy Alta",'Riesgos de Gestión'!$AH$38="Leve"),CONCATENATE("R5C",'Riesgos de Gestión'!$V$38),"")</f>
        <v/>
      </c>
      <c r="L10" s="36" t="str">
        <f>IF(AND('Riesgos de Gestión'!$AF$39="Muy Alta",'Riesgos de Gestión'!$AH$39="Leve"),CONCATENATE("R5C",'Riesgos de Gestión'!$V$39),"")</f>
        <v/>
      </c>
      <c r="M10" s="36" t="str">
        <f>IF(AND('Riesgos de Gestión'!$AF$40="Muy Alta",'Riesgos de Gestión'!$AH$40="Leve"),CONCATENATE("R5C",'Riesgos de Gestión'!$V$40),"")</f>
        <v/>
      </c>
      <c r="N10" s="36" t="str">
        <f>IF(AND('Riesgos de Gestión'!$AF$41="Muy Alta",'Riesgos de Gestión'!$AH$41="Leve"),CONCATENATE("R5C",'Riesgos de Gestión'!$V$41),"")</f>
        <v/>
      </c>
      <c r="O10" s="37" t="str">
        <f>IF(AND('Riesgos de Gestión'!$AF$42="Muy Alta",'Riesgos de Gestión'!$AH$42="Leve"),CONCATENATE("R5C",'Riesgos de Gestión'!$V$42),"")</f>
        <v/>
      </c>
      <c r="P10" s="35" t="str">
        <f>IF(AND('Riesgos de Gestión'!$AF$37="Muy Alta",'Riesgos de Gestión'!$AH$37="Menor"),CONCATENATE("R5C",'Riesgos de Gestión'!$V$37),"")</f>
        <v/>
      </c>
      <c r="Q10" s="36" t="str">
        <f>IF(AND('Riesgos de Gestión'!$AF$38="Muy Alta",'Riesgos de Gestión'!$AH$38="Menor"),CONCATENATE("R5C",'Riesgos de Gestión'!$V$38),"")</f>
        <v/>
      </c>
      <c r="R10" s="36" t="str">
        <f>IF(AND('Riesgos de Gestión'!$AF$39="Muy Alta",'Riesgos de Gestión'!$AH$39="Menor"),CONCATENATE("R5C",'Riesgos de Gestión'!$V$39),"")</f>
        <v/>
      </c>
      <c r="S10" s="36" t="str">
        <f>IF(AND('Riesgos de Gestión'!$AF$40="Muy Alta",'Riesgos de Gestión'!$AH$40="Menor"),CONCATENATE("R5C",'Riesgos de Gestión'!$V$40),"")</f>
        <v/>
      </c>
      <c r="T10" s="36" t="str">
        <f>IF(AND('Riesgos de Gestión'!$AF$41="Muy Alta",'Riesgos de Gestión'!$AH$41="Menor"),CONCATENATE("R5C",'Riesgos de Gestión'!$V$41),"")</f>
        <v/>
      </c>
      <c r="U10" s="37" t="str">
        <f>IF(AND('Riesgos de Gestión'!$AF$42="Muy Alta",'Riesgos de Gestión'!$AH$42="Menor"),CONCATENATE("R5C",'Riesgos de Gestión'!$V$42),"")</f>
        <v/>
      </c>
      <c r="V10" s="35" t="str">
        <f>IF(AND('Riesgos de Gestión'!$AF$37="Muy Alta",'Riesgos de Gestión'!$AH$37="Moderado"),CONCATENATE("R5C",'Riesgos de Gestión'!$V$37),"")</f>
        <v/>
      </c>
      <c r="W10" s="36" t="str">
        <f>IF(AND('Riesgos de Gestión'!$AF$38="Muy Alta",'Riesgos de Gestión'!$AH$38="Moderado"),CONCATENATE("R5C",'Riesgos de Gestión'!$V$38),"")</f>
        <v/>
      </c>
      <c r="X10" s="36" t="str">
        <f>IF(AND('Riesgos de Gestión'!$AF$39="Muy Alta",'Riesgos de Gestión'!$AH$39="Moderado"),CONCATENATE("R5C",'Riesgos de Gestión'!$V$39),"")</f>
        <v/>
      </c>
      <c r="Y10" s="36" t="str">
        <f>IF(AND('Riesgos de Gestión'!$AF$40="Muy Alta",'Riesgos de Gestión'!$AH$40="Moderado"),CONCATENATE("R5C",'Riesgos de Gestión'!$V$40),"")</f>
        <v/>
      </c>
      <c r="Z10" s="36" t="str">
        <f>IF(AND('Riesgos de Gestión'!$AF$41="Muy Alta",'Riesgos de Gestión'!$AH$41="Moderado"),CONCATENATE("R5C",'Riesgos de Gestión'!$V$41),"")</f>
        <v/>
      </c>
      <c r="AA10" s="37" t="str">
        <f>IF(AND('Riesgos de Gestión'!$AF$42="Muy Alta",'Riesgos de Gestión'!$AH$42="Moderado"),CONCATENATE("R5C",'Riesgos de Gestión'!$V$42),"")</f>
        <v/>
      </c>
      <c r="AB10" s="35" t="str">
        <f>IF(AND('Riesgos de Gestión'!$AF$37="Muy Alta",'Riesgos de Gestión'!$AH$37="Mayor"),CONCATENATE("R5C",'Riesgos de Gestión'!$V$37),"")</f>
        <v/>
      </c>
      <c r="AC10" s="36" t="str">
        <f>IF(AND('Riesgos de Gestión'!$AF$38="Muy Alta",'Riesgos de Gestión'!$AH$38="Mayor"),CONCATENATE("R5C",'Riesgos de Gestión'!$V$38),"")</f>
        <v/>
      </c>
      <c r="AD10" s="36" t="str">
        <f>IF(AND('Riesgos de Gestión'!$AF$39="Muy Alta",'Riesgos de Gestión'!$AH$39="Mayor"),CONCATENATE("R5C",'Riesgos de Gestión'!$V$39),"")</f>
        <v/>
      </c>
      <c r="AE10" s="36" t="str">
        <f>IF(AND('Riesgos de Gestión'!$AF$40="Muy Alta",'Riesgos de Gestión'!$AH$40="Mayor"),CONCATENATE("R5C",'Riesgos de Gestión'!$V$40),"")</f>
        <v/>
      </c>
      <c r="AF10" s="36" t="str">
        <f>IF(AND('Riesgos de Gestión'!$AF$41="Muy Alta",'Riesgos de Gestión'!$AH$41="Mayor"),CONCATENATE("R5C",'Riesgos de Gestión'!$V$41),"")</f>
        <v/>
      </c>
      <c r="AG10" s="37" t="str">
        <f>IF(AND('Riesgos de Gestión'!$AF$42="Muy Alta",'Riesgos de Gestión'!$AH$42="Mayor"),CONCATENATE("R5C",'Riesgos de Gestión'!$V$42),"")</f>
        <v/>
      </c>
      <c r="AH10" s="38" t="str">
        <f>IF(AND('Riesgos de Gestión'!$AF$37="Muy Alta",'Riesgos de Gestión'!$AH$37="Catastrófico"),CONCATENATE("R5C",'Riesgos de Gestión'!$V$37),"")</f>
        <v/>
      </c>
      <c r="AI10" s="39" t="str">
        <f>IF(AND('Riesgos de Gestión'!$AF$38="Muy Alta",'Riesgos de Gestión'!$AH$38="Catastrófico"),CONCATENATE("R5C",'Riesgos de Gestión'!$V$38),"")</f>
        <v/>
      </c>
      <c r="AJ10" s="39" t="str">
        <f>IF(AND('Riesgos de Gestión'!$AF$39="Muy Alta",'Riesgos de Gestión'!$AH$39="Catastrófico"),CONCATENATE("R5C",'Riesgos de Gestión'!$V$39),"")</f>
        <v/>
      </c>
      <c r="AK10" s="39" t="str">
        <f>IF(AND('Riesgos de Gestión'!$AF$40="Muy Alta",'Riesgos de Gestión'!$AH$40="Catastrófico"),CONCATENATE("R5C",'Riesgos de Gestión'!$V$40),"")</f>
        <v/>
      </c>
      <c r="AL10" s="39" t="str">
        <f>IF(AND('Riesgos de Gestión'!$AF$41="Muy Alta",'Riesgos de Gestión'!$AH$41="Catastrófico"),CONCATENATE("R5C",'Riesgos de Gestión'!$V$41),"")</f>
        <v/>
      </c>
      <c r="AM10" s="40" t="str">
        <f>IF(AND('Riesgos de Gestión'!$AF$42="Muy Alta",'Riesgos de Gestión'!$AH$42="Catastrófico"),CONCATENATE("R5C",'Riesgos de Gestión'!$V$42),"")</f>
        <v/>
      </c>
      <c r="AN10" s="66"/>
      <c r="AO10" s="497"/>
      <c r="AP10" s="498"/>
      <c r="AQ10" s="498"/>
      <c r="AR10" s="498"/>
      <c r="AS10" s="498"/>
      <c r="AT10" s="499"/>
      <c r="AU10" s="66"/>
      <c r="AV10" s="66"/>
      <c r="AW10" s="66"/>
      <c r="AX10" s="66"/>
      <c r="AY10" s="66"/>
      <c r="AZ10" s="66"/>
      <c r="BA10" s="66"/>
      <c r="BB10" s="66"/>
      <c r="BC10" s="66"/>
      <c r="BD10" s="66"/>
      <c r="BE10" s="66"/>
      <c r="BF10" s="66"/>
      <c r="BG10" s="66"/>
      <c r="BH10" s="66"/>
      <c r="BI10" s="66"/>
      <c r="BJ10" s="66"/>
      <c r="BK10" s="66"/>
      <c r="BL10" s="66"/>
      <c r="BM10" s="66"/>
      <c r="BN10" s="66"/>
      <c r="BO10" s="66"/>
      <c r="BP10" s="66"/>
      <c r="BQ10" s="66"/>
      <c r="BR10" s="66"/>
      <c r="BS10" s="66"/>
      <c r="BT10" s="66"/>
      <c r="BU10" s="66"/>
      <c r="BV10" s="66"/>
      <c r="BW10" s="66"/>
      <c r="BX10" s="66"/>
    </row>
    <row r="11" spans="1:91" ht="15" customHeight="1" x14ac:dyDescent="0.3">
      <c r="A11" s="66"/>
      <c r="B11" s="436"/>
      <c r="C11" s="436"/>
      <c r="D11" s="437"/>
      <c r="E11" s="477"/>
      <c r="F11" s="478"/>
      <c r="G11" s="478"/>
      <c r="H11" s="478"/>
      <c r="I11" s="479"/>
      <c r="J11" s="35" t="str">
        <f>IF(AND('Riesgos de Gestión'!$AF$43="Muy Alta",'Riesgos de Gestión'!$AH$43="Leve"),CONCATENATE("R6C",'Riesgos de Gestión'!$V$43),"")</f>
        <v/>
      </c>
      <c r="K11" s="36" t="str">
        <f>IF(AND('Riesgos de Gestión'!$AF$44="Muy Alta",'Riesgos de Gestión'!$AH$44="Leve"),CONCATENATE("R6C",'Riesgos de Gestión'!$V$44),"")</f>
        <v/>
      </c>
      <c r="L11" s="36" t="str">
        <f>IF(AND('Riesgos de Gestión'!$AF$45="Muy Alta",'Riesgos de Gestión'!$AH$45="Leve"),CONCATENATE("R6C",'Riesgos de Gestión'!$V$45),"")</f>
        <v/>
      </c>
      <c r="M11" s="36" t="str">
        <f>IF(AND('Riesgos de Gestión'!$AF$46="Muy Alta",'Riesgos de Gestión'!$AH$46="Leve"),CONCATENATE("R6C",'Riesgos de Gestión'!$V$46),"")</f>
        <v/>
      </c>
      <c r="N11" s="36" t="str">
        <f>IF(AND('Riesgos de Gestión'!$AF$47="Muy Alta",'Riesgos de Gestión'!$AH$47="Leve"),CONCATENATE("R6C",'Riesgos de Gestión'!$V$47),"")</f>
        <v/>
      </c>
      <c r="O11" s="37" t="str">
        <f>IF(AND('Riesgos de Gestión'!$AF$48="Muy Alta",'Riesgos de Gestión'!$AH$48="Leve"),CONCATENATE("R6C",'Riesgos de Gestión'!$V$48),"")</f>
        <v/>
      </c>
      <c r="P11" s="35" t="str">
        <f>IF(AND('Riesgos de Gestión'!$AF$43="Muy Alta",'Riesgos de Gestión'!$AH$43="Menor"),CONCATENATE("R6C",'Riesgos de Gestión'!$V$43),"")</f>
        <v/>
      </c>
      <c r="Q11" s="36" t="str">
        <f>IF(AND('Riesgos de Gestión'!$AF$44="Muy Alta",'Riesgos de Gestión'!$AH$44="Menor"),CONCATENATE("R6C",'Riesgos de Gestión'!$V$44),"")</f>
        <v/>
      </c>
      <c r="R11" s="36" t="str">
        <f>IF(AND('Riesgos de Gestión'!$AF$45="Muy Alta",'Riesgos de Gestión'!$AH$45="Menor"),CONCATENATE("R6C",'Riesgos de Gestión'!$V$45),"")</f>
        <v/>
      </c>
      <c r="S11" s="36" t="str">
        <f>IF(AND('Riesgos de Gestión'!$AF$46="Muy Alta",'Riesgos de Gestión'!$AH$46="Menor"),CONCATENATE("R6C",'Riesgos de Gestión'!$V$46),"")</f>
        <v/>
      </c>
      <c r="T11" s="36" t="str">
        <f>IF(AND('Riesgos de Gestión'!$AF$47="Muy Alta",'Riesgos de Gestión'!$AH$47="Menor"),CONCATENATE("R6C",'Riesgos de Gestión'!$V$47),"")</f>
        <v/>
      </c>
      <c r="U11" s="37" t="str">
        <f>IF(AND('Riesgos de Gestión'!$AF$48="Muy Alta",'Riesgos de Gestión'!$AH$48="Menor"),CONCATENATE("R6C",'Riesgos de Gestión'!$V$48),"")</f>
        <v/>
      </c>
      <c r="V11" s="35" t="str">
        <f>IF(AND('Riesgos de Gestión'!$AF$43="Muy Alta",'Riesgos de Gestión'!$AH$43="Moderado"),CONCATENATE("R6C",'Riesgos de Gestión'!$V$43),"")</f>
        <v/>
      </c>
      <c r="W11" s="36" t="str">
        <f>IF(AND('Riesgos de Gestión'!$AF$44="Muy Alta",'Riesgos de Gestión'!$AH$44="Moderado"),CONCATENATE("R6C",'Riesgos de Gestión'!$V$44),"")</f>
        <v/>
      </c>
      <c r="X11" s="36" t="str">
        <f>IF(AND('Riesgos de Gestión'!$AF$45="Muy Alta",'Riesgos de Gestión'!$AH$45="Moderado"),CONCATENATE("R6C",'Riesgos de Gestión'!$V$45),"")</f>
        <v/>
      </c>
      <c r="Y11" s="36" t="str">
        <f>IF(AND('Riesgos de Gestión'!$AF$46="Muy Alta",'Riesgos de Gestión'!$AH$46="Moderado"),CONCATENATE("R6C",'Riesgos de Gestión'!$V$46),"")</f>
        <v/>
      </c>
      <c r="Z11" s="36" t="str">
        <f>IF(AND('Riesgos de Gestión'!$AF$47="Muy Alta",'Riesgos de Gestión'!$AH$47="Moderado"),CONCATENATE("R6C",'Riesgos de Gestión'!$V$47),"")</f>
        <v/>
      </c>
      <c r="AA11" s="37" t="str">
        <f>IF(AND('Riesgos de Gestión'!$AF$48="Muy Alta",'Riesgos de Gestión'!$AH$48="Moderado"),CONCATENATE("R6C",'Riesgos de Gestión'!$V$48),"")</f>
        <v/>
      </c>
      <c r="AB11" s="35" t="str">
        <f>IF(AND('Riesgos de Gestión'!$AF$43="Muy Alta",'Riesgos de Gestión'!$AH$43="Mayor"),CONCATENATE("R6C",'Riesgos de Gestión'!$V$43),"")</f>
        <v/>
      </c>
      <c r="AC11" s="36" t="str">
        <f>IF(AND('Riesgos de Gestión'!$AF$44="Muy Alta",'Riesgos de Gestión'!$AH$44="Mayor"),CONCATENATE("R6C",'Riesgos de Gestión'!$V$44),"")</f>
        <v/>
      </c>
      <c r="AD11" s="36" t="str">
        <f>IF(AND('Riesgos de Gestión'!$AF$45="Muy Alta",'Riesgos de Gestión'!$AH$45="Mayor"),CONCATENATE("R6C",'Riesgos de Gestión'!$V$45),"")</f>
        <v/>
      </c>
      <c r="AE11" s="36" t="str">
        <f>IF(AND('Riesgos de Gestión'!$AF$46="Muy Alta",'Riesgos de Gestión'!$AH$46="Mayor"),CONCATENATE("R6C",'Riesgos de Gestión'!$V$46),"")</f>
        <v/>
      </c>
      <c r="AF11" s="36" t="str">
        <f>IF(AND('Riesgos de Gestión'!$AF$47="Muy Alta",'Riesgos de Gestión'!$AH$47="Mayor"),CONCATENATE("R6C",'Riesgos de Gestión'!$V$47),"")</f>
        <v/>
      </c>
      <c r="AG11" s="37" t="str">
        <f>IF(AND('Riesgos de Gestión'!$AF$48="Muy Alta",'Riesgos de Gestión'!$AH$48="Mayor"),CONCATENATE("R6C",'Riesgos de Gestión'!$V$48),"")</f>
        <v/>
      </c>
      <c r="AH11" s="38" t="str">
        <f>IF(AND('Riesgos de Gestión'!$AF$43="Muy Alta",'Riesgos de Gestión'!$AH$43="Catastrófico"),CONCATENATE("R6C",'Riesgos de Gestión'!$V$43),"")</f>
        <v/>
      </c>
      <c r="AI11" s="39" t="str">
        <f>IF(AND('Riesgos de Gestión'!$AF$44="Muy Alta",'Riesgos de Gestión'!$AH$44="Catastrófico"),CONCATENATE("R6C",'Riesgos de Gestión'!$V$44),"")</f>
        <v/>
      </c>
      <c r="AJ11" s="39" t="str">
        <f>IF(AND('Riesgos de Gestión'!$AF$45="Muy Alta",'Riesgos de Gestión'!$AH$45="Catastrófico"),CONCATENATE("R6C",'Riesgos de Gestión'!$V$45),"")</f>
        <v/>
      </c>
      <c r="AK11" s="39" t="str">
        <f>IF(AND('Riesgos de Gestión'!$AF$46="Muy Alta",'Riesgos de Gestión'!$AH$46="Catastrófico"),CONCATENATE("R6C",'Riesgos de Gestión'!$V$46),"")</f>
        <v/>
      </c>
      <c r="AL11" s="39" t="str">
        <f>IF(AND('Riesgos de Gestión'!$AF$47="Muy Alta",'Riesgos de Gestión'!$AH$47="Catastrófico"),CONCATENATE("R6C",'Riesgos de Gestión'!$V$47),"")</f>
        <v/>
      </c>
      <c r="AM11" s="40" t="str">
        <f>IF(AND('Riesgos de Gestión'!$AF$48="Muy Alta",'Riesgos de Gestión'!$AH$48="Catastrófico"),CONCATENATE("R6C",'Riesgos de Gestión'!$V$48),"")</f>
        <v/>
      </c>
      <c r="AN11" s="66"/>
      <c r="AO11" s="497"/>
      <c r="AP11" s="498"/>
      <c r="AQ11" s="498"/>
      <c r="AR11" s="498"/>
      <c r="AS11" s="498"/>
      <c r="AT11" s="499"/>
      <c r="AU11" s="66"/>
      <c r="AV11" s="66"/>
      <c r="AW11" s="66"/>
      <c r="AX11" s="66"/>
      <c r="AY11" s="66"/>
      <c r="AZ11" s="66"/>
      <c r="BA11" s="66"/>
      <c r="BB11" s="66"/>
      <c r="BC11" s="66"/>
      <c r="BD11" s="66"/>
      <c r="BE11" s="66"/>
      <c r="BF11" s="66"/>
      <c r="BG11" s="66"/>
      <c r="BH11" s="66"/>
      <c r="BI11" s="66"/>
      <c r="BJ11" s="66"/>
      <c r="BK11" s="66"/>
      <c r="BL11" s="66"/>
      <c r="BM11" s="66"/>
      <c r="BN11" s="66"/>
      <c r="BO11" s="66"/>
      <c r="BP11" s="66"/>
      <c r="BQ11" s="66"/>
      <c r="BR11" s="66"/>
      <c r="BS11" s="66"/>
      <c r="BT11" s="66"/>
      <c r="BU11" s="66"/>
      <c r="BV11" s="66"/>
      <c r="BW11" s="66"/>
      <c r="BX11" s="66"/>
    </row>
    <row r="12" spans="1:91" ht="15" customHeight="1" x14ac:dyDescent="0.3">
      <c r="A12" s="66"/>
      <c r="B12" s="436"/>
      <c r="C12" s="436"/>
      <c r="D12" s="437"/>
      <c r="E12" s="477"/>
      <c r="F12" s="478"/>
      <c r="G12" s="478"/>
      <c r="H12" s="478"/>
      <c r="I12" s="479"/>
      <c r="J12" s="35" t="str">
        <f>IF(AND('Riesgos de Gestión'!$AF$49="Muy Alta",'Riesgos de Gestión'!$AH$49="Leve"),CONCATENATE("R7C",'Riesgos de Gestión'!$V$49),"")</f>
        <v/>
      </c>
      <c r="K12" s="36" t="str">
        <f>IF(AND('Riesgos de Gestión'!$AF$50="Muy Alta",'Riesgos de Gestión'!$AH$50="Leve"),CONCATENATE("R7C",'Riesgos de Gestión'!$V$50),"")</f>
        <v/>
      </c>
      <c r="L12" s="36" t="str">
        <f>IF(AND('Riesgos de Gestión'!$AF$51="Muy Alta",'Riesgos de Gestión'!$AH$51="Leve"),CONCATENATE("R7C",'Riesgos de Gestión'!$V$51),"")</f>
        <v/>
      </c>
      <c r="M12" s="36" t="str">
        <f>IF(AND('Riesgos de Gestión'!$AF$52="Muy Alta",'Riesgos de Gestión'!$AH$52="Leve"),CONCATENATE("R7C",'Riesgos de Gestión'!$V$52),"")</f>
        <v/>
      </c>
      <c r="N12" s="36" t="str">
        <f>IF(AND('Riesgos de Gestión'!$AF$53="Muy Alta",'Riesgos de Gestión'!$AH$53="Leve"),CONCATENATE("R7C",'Riesgos de Gestión'!$V$53),"")</f>
        <v/>
      </c>
      <c r="O12" s="37" t="str">
        <f>IF(AND('Riesgos de Gestión'!$AF$54="Muy Alta",'Riesgos de Gestión'!$AH$54="Leve"),CONCATENATE("R7C",'Riesgos de Gestión'!$V$54),"")</f>
        <v/>
      </c>
      <c r="P12" s="35" t="str">
        <f>IF(AND('Riesgos de Gestión'!$AF$49="Muy Alta",'Riesgos de Gestión'!$AH$49="Menor"),CONCATENATE("R7C",'Riesgos de Gestión'!$V$49),"")</f>
        <v/>
      </c>
      <c r="Q12" s="36" t="str">
        <f>IF(AND('Riesgos de Gestión'!$AF$50="Muy Alta",'Riesgos de Gestión'!$AH$50="Menor"),CONCATENATE("R7C",'Riesgos de Gestión'!$V$50),"")</f>
        <v/>
      </c>
      <c r="R12" s="36" t="str">
        <f>IF(AND('Riesgos de Gestión'!$AF$51="Muy Alta",'Riesgos de Gestión'!$AH$51="Menor"),CONCATENATE("R7C",'Riesgos de Gestión'!$V$51),"")</f>
        <v/>
      </c>
      <c r="S12" s="36" t="str">
        <f>IF(AND('Riesgos de Gestión'!$AF$52="Muy Alta",'Riesgos de Gestión'!$AH$52="Menor"),CONCATENATE("R7C",'Riesgos de Gestión'!$V$52),"")</f>
        <v/>
      </c>
      <c r="T12" s="36" t="str">
        <f>IF(AND('Riesgos de Gestión'!$AF$53="Muy Alta",'Riesgos de Gestión'!$AH$53="Menor"),CONCATENATE("R7C",'Riesgos de Gestión'!$V$53),"")</f>
        <v/>
      </c>
      <c r="U12" s="37" t="str">
        <f>IF(AND('Riesgos de Gestión'!$AF$54="Muy Alta",'Riesgos de Gestión'!$AH$54="Menor"),CONCATENATE("R7C",'Riesgos de Gestión'!$V$54),"")</f>
        <v/>
      </c>
      <c r="V12" s="35" t="str">
        <f>IF(AND('Riesgos de Gestión'!$AF$49="Muy Alta",'Riesgos de Gestión'!$AH$49="Moderado"),CONCATENATE("R7C",'Riesgos de Gestión'!$V$49),"")</f>
        <v/>
      </c>
      <c r="W12" s="36" t="str">
        <f>IF(AND('Riesgos de Gestión'!$AF$50="Muy Alta",'Riesgos de Gestión'!$AH$50="Moderado"),CONCATENATE("R7C",'Riesgos de Gestión'!$V$50),"")</f>
        <v/>
      </c>
      <c r="X12" s="36" t="str">
        <f>IF(AND('Riesgos de Gestión'!$AF$51="Muy Alta",'Riesgos de Gestión'!$AH$51="Moderado"),CONCATENATE("R7C",'Riesgos de Gestión'!$V$51),"")</f>
        <v/>
      </c>
      <c r="Y12" s="36" t="str">
        <f>IF(AND('Riesgos de Gestión'!$AF$52="Muy Alta",'Riesgos de Gestión'!$AH$52="Moderado"),CONCATENATE("R7C",'Riesgos de Gestión'!$V$52),"")</f>
        <v/>
      </c>
      <c r="Z12" s="36" t="str">
        <f>IF(AND('Riesgos de Gestión'!$AF$53="Muy Alta",'Riesgos de Gestión'!$AH$53="Moderado"),CONCATENATE("R7C",'Riesgos de Gestión'!$V$53),"")</f>
        <v/>
      </c>
      <c r="AA12" s="37" t="str">
        <f>IF(AND('Riesgos de Gestión'!$AF$54="Muy Alta",'Riesgos de Gestión'!$AH$54="Moderado"),CONCATENATE("R7C",'Riesgos de Gestión'!$V$54),"")</f>
        <v/>
      </c>
      <c r="AB12" s="35" t="str">
        <f>IF(AND('Riesgos de Gestión'!$AF$49="Muy Alta",'Riesgos de Gestión'!$AH$49="Mayor"),CONCATENATE("R7C",'Riesgos de Gestión'!$V$49),"")</f>
        <v/>
      </c>
      <c r="AC12" s="36" t="str">
        <f>IF(AND('Riesgos de Gestión'!$AF$50="Muy Alta",'Riesgos de Gestión'!$AH$50="Mayor"),CONCATENATE("R7C",'Riesgos de Gestión'!$V$50),"")</f>
        <v/>
      </c>
      <c r="AD12" s="36" t="str">
        <f>IF(AND('Riesgos de Gestión'!$AF$51="Muy Alta",'Riesgos de Gestión'!$AH$51="Mayor"),CONCATENATE("R7C",'Riesgos de Gestión'!$V$51),"")</f>
        <v/>
      </c>
      <c r="AE12" s="36" t="str">
        <f>IF(AND('Riesgos de Gestión'!$AF$52="Muy Alta",'Riesgos de Gestión'!$AH$52="Mayor"),CONCATENATE("R7C",'Riesgos de Gestión'!$V$52),"")</f>
        <v/>
      </c>
      <c r="AF12" s="36" t="str">
        <f>IF(AND('Riesgos de Gestión'!$AF$53="Muy Alta",'Riesgos de Gestión'!$AH$53="Mayor"),CONCATENATE("R7C",'Riesgos de Gestión'!$V$53),"")</f>
        <v/>
      </c>
      <c r="AG12" s="37" t="str">
        <f>IF(AND('Riesgos de Gestión'!$AF$54="Muy Alta",'Riesgos de Gestión'!$AH$54="Mayor"),CONCATENATE("R7C",'Riesgos de Gestión'!$V$54),"")</f>
        <v/>
      </c>
      <c r="AH12" s="38" t="str">
        <f>IF(AND('Riesgos de Gestión'!$AF$49="Muy Alta",'Riesgos de Gestión'!$AH$49="Catastrófico"),CONCATENATE("R7C",'Riesgos de Gestión'!$V$49),"")</f>
        <v/>
      </c>
      <c r="AI12" s="39" t="str">
        <f>IF(AND('Riesgos de Gestión'!$AF$50="Muy Alta",'Riesgos de Gestión'!$AH$50="Catastrófico"),CONCATENATE("R7C",'Riesgos de Gestión'!$V$50),"")</f>
        <v/>
      </c>
      <c r="AJ12" s="39" t="str">
        <f>IF(AND('Riesgos de Gestión'!$AF$51="Muy Alta",'Riesgos de Gestión'!$AH$51="Catastrófico"),CONCATENATE("R7C",'Riesgos de Gestión'!$V$51),"")</f>
        <v/>
      </c>
      <c r="AK12" s="39" t="str">
        <f>IF(AND('Riesgos de Gestión'!$AF$52="Muy Alta",'Riesgos de Gestión'!$AH$52="Catastrófico"),CONCATENATE("R7C",'Riesgos de Gestión'!$V$52),"")</f>
        <v/>
      </c>
      <c r="AL12" s="39" t="str">
        <f>IF(AND('Riesgos de Gestión'!$AF$53="Muy Alta",'Riesgos de Gestión'!$AH$53="Catastrófico"),CONCATENATE("R7C",'Riesgos de Gestión'!$V$53),"")</f>
        <v/>
      </c>
      <c r="AM12" s="40" t="str">
        <f>IF(AND('Riesgos de Gestión'!$AF$54="Muy Alta",'Riesgos de Gestión'!$AH$54="Catastrófico"),CONCATENATE("R7C",'Riesgos de Gestión'!$V$54),"")</f>
        <v/>
      </c>
      <c r="AN12" s="66"/>
      <c r="AO12" s="497"/>
      <c r="AP12" s="498"/>
      <c r="AQ12" s="498"/>
      <c r="AR12" s="498"/>
      <c r="AS12" s="498"/>
      <c r="AT12" s="499"/>
      <c r="AU12" s="66"/>
      <c r="AV12" s="66"/>
      <c r="AW12" s="66"/>
      <c r="AX12" s="66"/>
      <c r="AY12" s="66"/>
      <c r="AZ12" s="66"/>
      <c r="BA12" s="66"/>
      <c r="BB12" s="66"/>
      <c r="BC12" s="66"/>
      <c r="BD12" s="66"/>
      <c r="BE12" s="66"/>
      <c r="BF12" s="66"/>
      <c r="BG12" s="66"/>
      <c r="BH12" s="66"/>
      <c r="BI12" s="66"/>
      <c r="BJ12" s="66"/>
      <c r="BK12" s="66"/>
      <c r="BL12" s="66"/>
      <c r="BM12" s="66"/>
      <c r="BN12" s="66"/>
      <c r="BO12" s="66"/>
      <c r="BP12" s="66"/>
      <c r="BQ12" s="66"/>
      <c r="BR12" s="66"/>
      <c r="BS12" s="66"/>
      <c r="BT12" s="66"/>
      <c r="BU12" s="66"/>
      <c r="BV12" s="66"/>
      <c r="BW12" s="66"/>
      <c r="BX12" s="66"/>
    </row>
    <row r="13" spans="1:91" ht="15" customHeight="1" x14ac:dyDescent="0.3">
      <c r="A13" s="66"/>
      <c r="B13" s="436"/>
      <c r="C13" s="436"/>
      <c r="D13" s="437"/>
      <c r="E13" s="477"/>
      <c r="F13" s="478"/>
      <c r="G13" s="478"/>
      <c r="H13" s="478"/>
      <c r="I13" s="479"/>
      <c r="J13" s="35" t="str">
        <f>IF(AND('Riesgos de Gestión'!$AF$55="Muy Alta",'Riesgos de Gestión'!$AH$55="Leve"),CONCATENATE("R8C",'Riesgos de Gestión'!$V$55),"")</f>
        <v/>
      </c>
      <c r="K13" s="36" t="str">
        <f>IF(AND('Riesgos de Gestión'!$AF$56="Muy Alta",'Riesgos de Gestión'!$AH$56="Leve"),CONCATENATE("R8C",'Riesgos de Gestión'!$V$56),"")</f>
        <v/>
      </c>
      <c r="L13" s="36" t="str">
        <f>IF(AND('Riesgos de Gestión'!$AF$57="Muy Alta",'Riesgos de Gestión'!$AH$57="Leve"),CONCATENATE("R8C",'Riesgos de Gestión'!$V$57),"")</f>
        <v/>
      </c>
      <c r="M13" s="36" t="str">
        <f>IF(AND('Riesgos de Gestión'!$AF$58="Muy Alta",'Riesgos de Gestión'!$AH$58="Leve"),CONCATENATE("R8C",'Riesgos de Gestión'!$V$58),"")</f>
        <v/>
      </c>
      <c r="N13" s="36" t="str">
        <f>IF(AND('Riesgos de Gestión'!$AF$59="Muy Alta",'Riesgos de Gestión'!$AH$59="Leve"),CONCATENATE("R8C",'Riesgos de Gestión'!$V$59),"")</f>
        <v/>
      </c>
      <c r="O13" s="37" t="str">
        <f>IF(AND('Riesgos de Gestión'!$AF$60="Muy Alta",'Riesgos de Gestión'!$AH$60="Leve"),CONCATENATE("R8C",'Riesgos de Gestión'!$V$60),"")</f>
        <v/>
      </c>
      <c r="P13" s="35" t="str">
        <f>IF(AND('Riesgos de Gestión'!$AF$55="Muy Alta",'Riesgos de Gestión'!$AH$55="Menor"),CONCATENATE("R8C",'Riesgos de Gestión'!$V$55),"")</f>
        <v/>
      </c>
      <c r="Q13" s="36" t="str">
        <f>IF(AND('Riesgos de Gestión'!$AF$56="Muy Alta",'Riesgos de Gestión'!$AH$56="Menor"),CONCATENATE("R8C",'Riesgos de Gestión'!$V$56),"")</f>
        <v/>
      </c>
      <c r="R13" s="36" t="str">
        <f>IF(AND('Riesgos de Gestión'!$AF$57="Muy Alta",'Riesgos de Gestión'!$AH$57="Menor"),CONCATENATE("R8C",'Riesgos de Gestión'!$V$57),"")</f>
        <v/>
      </c>
      <c r="S13" s="36" t="str">
        <f>IF(AND('Riesgos de Gestión'!$AF$58="Muy Alta",'Riesgos de Gestión'!$AH$58="Menor"),CONCATENATE("R8C",'Riesgos de Gestión'!$V$58),"")</f>
        <v/>
      </c>
      <c r="T13" s="36" t="str">
        <f>IF(AND('Riesgos de Gestión'!$AF$59="Muy Alta",'Riesgos de Gestión'!$AH$59="Menor"),CONCATENATE("R8C",'Riesgos de Gestión'!$V$59),"")</f>
        <v/>
      </c>
      <c r="U13" s="37" t="str">
        <f>IF(AND('Riesgos de Gestión'!$AF$60="Muy Alta",'Riesgos de Gestión'!$AH$60="Menor"),CONCATENATE("R8C",'Riesgos de Gestión'!$V$60),"")</f>
        <v/>
      </c>
      <c r="V13" s="35" t="str">
        <f>IF(AND('Riesgos de Gestión'!$AF$55="Muy Alta",'Riesgos de Gestión'!$AH$55="Moderado"),CONCATENATE("R8C",'Riesgos de Gestión'!$V$55),"")</f>
        <v/>
      </c>
      <c r="W13" s="36" t="str">
        <f>IF(AND('Riesgos de Gestión'!$AF$56="Muy Alta",'Riesgos de Gestión'!$AH$56="Moderado"),CONCATENATE("R8C",'Riesgos de Gestión'!$V$56),"")</f>
        <v/>
      </c>
      <c r="X13" s="36" t="str">
        <f>IF(AND('Riesgos de Gestión'!$AF$57="Muy Alta",'Riesgos de Gestión'!$AH$57="Moderado"),CONCATENATE("R8C",'Riesgos de Gestión'!$V$57),"")</f>
        <v/>
      </c>
      <c r="Y13" s="36" t="str">
        <f>IF(AND('Riesgos de Gestión'!$AF$58="Muy Alta",'Riesgos de Gestión'!$AH$58="Moderado"),CONCATENATE("R8C",'Riesgos de Gestión'!$V$58),"")</f>
        <v/>
      </c>
      <c r="Z13" s="36" t="str">
        <f>IF(AND('Riesgos de Gestión'!$AF$59="Muy Alta",'Riesgos de Gestión'!$AH$59="Moderado"),CONCATENATE("R8C",'Riesgos de Gestión'!$V$59),"")</f>
        <v/>
      </c>
      <c r="AA13" s="37" t="str">
        <f>IF(AND('Riesgos de Gestión'!$AF$60="Muy Alta",'Riesgos de Gestión'!$AH$60="Moderado"),CONCATENATE("R8C",'Riesgos de Gestión'!$V$60),"")</f>
        <v/>
      </c>
      <c r="AB13" s="35" t="str">
        <f>IF(AND('Riesgos de Gestión'!$AF$55="Muy Alta",'Riesgos de Gestión'!$AH$55="Mayor"),CONCATENATE("R8C",'Riesgos de Gestión'!$V$55),"")</f>
        <v/>
      </c>
      <c r="AC13" s="36" t="str">
        <f>IF(AND('Riesgos de Gestión'!$AF$56="Muy Alta",'Riesgos de Gestión'!$AH$56="Mayor"),CONCATENATE("R8C",'Riesgos de Gestión'!$V$56),"")</f>
        <v/>
      </c>
      <c r="AD13" s="36" t="str">
        <f>IF(AND('Riesgos de Gestión'!$AF$57="Muy Alta",'Riesgos de Gestión'!$AH$57="Mayor"),CONCATENATE("R8C",'Riesgos de Gestión'!$V$57),"")</f>
        <v/>
      </c>
      <c r="AE13" s="36" t="str">
        <f>IF(AND('Riesgos de Gestión'!$AF$58="Muy Alta",'Riesgos de Gestión'!$AH$58="Mayor"),CONCATENATE("R8C",'Riesgos de Gestión'!$V$58),"")</f>
        <v/>
      </c>
      <c r="AF13" s="36" t="str">
        <f>IF(AND('Riesgos de Gestión'!$AF$59="Muy Alta",'Riesgos de Gestión'!$AH$59="Mayor"),CONCATENATE("R8C",'Riesgos de Gestión'!$V$59),"")</f>
        <v/>
      </c>
      <c r="AG13" s="37" t="str">
        <f>IF(AND('Riesgos de Gestión'!$AF$60="Muy Alta",'Riesgos de Gestión'!$AH$60="Mayor"),CONCATENATE("R8C",'Riesgos de Gestión'!$V$60),"")</f>
        <v/>
      </c>
      <c r="AH13" s="38" t="str">
        <f>IF(AND('Riesgos de Gestión'!$AF$55="Muy Alta",'Riesgos de Gestión'!$AH$55="Catastrófico"),CONCATENATE("R8C",'Riesgos de Gestión'!$V$55),"")</f>
        <v/>
      </c>
      <c r="AI13" s="39" t="str">
        <f>IF(AND('Riesgos de Gestión'!$AF$56="Muy Alta",'Riesgos de Gestión'!$AH$56="Catastrófico"),CONCATENATE("R8C",'Riesgos de Gestión'!$V$56),"")</f>
        <v/>
      </c>
      <c r="AJ13" s="39" t="str">
        <f>IF(AND('Riesgos de Gestión'!$AF$57="Muy Alta",'Riesgos de Gestión'!$AH$57="Catastrófico"),CONCATENATE("R8C",'Riesgos de Gestión'!$V$57),"")</f>
        <v/>
      </c>
      <c r="AK13" s="39" t="str">
        <f>IF(AND('Riesgos de Gestión'!$AF$58="Muy Alta",'Riesgos de Gestión'!$AH$58="Catastrófico"),CONCATENATE("R8C",'Riesgos de Gestión'!$V$58),"")</f>
        <v/>
      </c>
      <c r="AL13" s="39" t="str">
        <f>IF(AND('Riesgos de Gestión'!$AF$59="Muy Alta",'Riesgos de Gestión'!$AH$59="Catastrófico"),CONCATENATE("R8C",'Riesgos de Gestión'!$V$59),"")</f>
        <v/>
      </c>
      <c r="AM13" s="40" t="str">
        <f>IF(AND('Riesgos de Gestión'!$AF$60="Muy Alta",'Riesgos de Gestión'!$AH$60="Catastrófico"),CONCATENATE("R8C",'Riesgos de Gestión'!$V$60),"")</f>
        <v/>
      </c>
      <c r="AN13" s="66"/>
      <c r="AO13" s="497"/>
      <c r="AP13" s="498"/>
      <c r="AQ13" s="498"/>
      <c r="AR13" s="498"/>
      <c r="AS13" s="498"/>
      <c r="AT13" s="499"/>
      <c r="AU13" s="66"/>
      <c r="AV13" s="66"/>
      <c r="AW13" s="66"/>
      <c r="AX13" s="66"/>
      <c r="AY13" s="66"/>
      <c r="AZ13" s="66"/>
      <c r="BA13" s="66"/>
      <c r="BB13" s="66"/>
      <c r="BC13" s="66"/>
      <c r="BD13" s="66"/>
      <c r="BE13" s="66"/>
      <c r="BF13" s="66"/>
      <c r="BG13" s="66"/>
      <c r="BH13" s="66"/>
      <c r="BI13" s="66"/>
      <c r="BJ13" s="66"/>
      <c r="BK13" s="66"/>
      <c r="BL13" s="66"/>
      <c r="BM13" s="66"/>
      <c r="BN13" s="66"/>
      <c r="BO13" s="66"/>
      <c r="BP13" s="66"/>
      <c r="BQ13" s="66"/>
      <c r="BR13" s="66"/>
      <c r="BS13" s="66"/>
      <c r="BT13" s="66"/>
      <c r="BU13" s="66"/>
      <c r="BV13" s="66"/>
      <c r="BW13" s="66"/>
      <c r="BX13" s="66"/>
    </row>
    <row r="14" spans="1:91" ht="15" customHeight="1" x14ac:dyDescent="0.3">
      <c r="A14" s="66"/>
      <c r="B14" s="436"/>
      <c r="C14" s="436"/>
      <c r="D14" s="437"/>
      <c r="E14" s="477"/>
      <c r="F14" s="478"/>
      <c r="G14" s="478"/>
      <c r="H14" s="478"/>
      <c r="I14" s="479"/>
      <c r="J14" s="35" t="str">
        <f>IF(AND('Riesgos de Gestión'!$AF$61="Muy Alta",'Riesgos de Gestión'!$AH$61="Leve"),CONCATENATE("R9C",'Riesgos de Gestión'!$V$61),"")</f>
        <v/>
      </c>
      <c r="K14" s="36" t="str">
        <f>IF(AND('Riesgos de Gestión'!$AF$62="Muy Alta",'Riesgos de Gestión'!$AH$62="Leve"),CONCATENATE("R9C",'Riesgos de Gestión'!$V$62),"")</f>
        <v/>
      </c>
      <c r="L14" s="36" t="str">
        <f>IF(AND('Riesgos de Gestión'!$AF$63="Muy Alta",'Riesgos de Gestión'!$AH$63="Leve"),CONCATENATE("R9C",'Riesgos de Gestión'!$V$63),"")</f>
        <v/>
      </c>
      <c r="M14" s="36" t="str">
        <f>IF(AND('Riesgos de Gestión'!$AF$64="Muy Alta",'Riesgos de Gestión'!$AH$64="Leve"),CONCATENATE("R9C",'Riesgos de Gestión'!$V$64),"")</f>
        <v/>
      </c>
      <c r="N14" s="36" t="str">
        <f>IF(AND('Riesgos de Gestión'!$AF$65="Muy Alta",'Riesgos de Gestión'!$AH$65="Leve"),CONCATENATE("R9C",'Riesgos de Gestión'!$V$65),"")</f>
        <v/>
      </c>
      <c r="O14" s="37" t="str">
        <f>IF(AND('Riesgos de Gestión'!$AF$66="Muy Alta",'Riesgos de Gestión'!$AH$66="Leve"),CONCATENATE("R9C",'Riesgos de Gestión'!$V$66),"")</f>
        <v/>
      </c>
      <c r="P14" s="35" t="str">
        <f>IF(AND('Riesgos de Gestión'!$AF$61="Muy Alta",'Riesgos de Gestión'!$AH$61="Menor"),CONCATENATE("R9C",'Riesgos de Gestión'!$V$61),"")</f>
        <v/>
      </c>
      <c r="Q14" s="36" t="str">
        <f>IF(AND('Riesgos de Gestión'!$AF$62="Muy Alta",'Riesgos de Gestión'!$AH$62="Menor"),CONCATENATE("R9C",'Riesgos de Gestión'!$V$62),"")</f>
        <v/>
      </c>
      <c r="R14" s="36" t="str">
        <f>IF(AND('Riesgos de Gestión'!$AF$63="Muy Alta",'Riesgos de Gestión'!$AH$63="Menor"),CONCATENATE("R9C",'Riesgos de Gestión'!$V$63),"")</f>
        <v/>
      </c>
      <c r="S14" s="36" t="str">
        <f>IF(AND('Riesgos de Gestión'!$AF$64="Muy Alta",'Riesgos de Gestión'!$AH$64="Menor"),CONCATENATE("R9C",'Riesgos de Gestión'!$V$64),"")</f>
        <v/>
      </c>
      <c r="T14" s="36" t="str">
        <f>IF(AND('Riesgos de Gestión'!$AF$65="Muy Alta",'Riesgos de Gestión'!$AH$65="Menor"),CONCATENATE("R9C",'Riesgos de Gestión'!$V$65),"")</f>
        <v/>
      </c>
      <c r="U14" s="37" t="str">
        <f>IF(AND('Riesgos de Gestión'!$AF$66="Muy Alta",'Riesgos de Gestión'!$AH$66="Menor"),CONCATENATE("R9C",'Riesgos de Gestión'!$V$66),"")</f>
        <v/>
      </c>
      <c r="V14" s="35" t="str">
        <f>IF(AND('Riesgos de Gestión'!$AF$61="Muy Alta",'Riesgos de Gestión'!$AH$61="Moderado"),CONCATENATE("R9C",'Riesgos de Gestión'!$V$61),"")</f>
        <v/>
      </c>
      <c r="W14" s="36" t="str">
        <f>IF(AND('Riesgos de Gestión'!$AF$62="Muy Alta",'Riesgos de Gestión'!$AH$62="Moderado"),CONCATENATE("R9C",'Riesgos de Gestión'!$V$62),"")</f>
        <v/>
      </c>
      <c r="X14" s="36" t="str">
        <f>IF(AND('Riesgos de Gestión'!$AF$63="Muy Alta",'Riesgos de Gestión'!$AH$63="Moderado"),CONCATENATE("R9C",'Riesgos de Gestión'!$V$63),"")</f>
        <v/>
      </c>
      <c r="Y14" s="36" t="str">
        <f>IF(AND('Riesgos de Gestión'!$AF$64="Muy Alta",'Riesgos de Gestión'!$AH$64="Moderado"),CONCATENATE("R9C",'Riesgos de Gestión'!$V$64),"")</f>
        <v/>
      </c>
      <c r="Z14" s="36" t="str">
        <f>IF(AND('Riesgos de Gestión'!$AF$65="Muy Alta",'Riesgos de Gestión'!$AH$65="Moderado"),CONCATENATE("R9C",'Riesgos de Gestión'!$V$65),"")</f>
        <v/>
      </c>
      <c r="AA14" s="37" t="str">
        <f>IF(AND('Riesgos de Gestión'!$AF$66="Muy Alta",'Riesgos de Gestión'!$AH$66="Moderado"),CONCATENATE("R9C",'Riesgos de Gestión'!$V$66),"")</f>
        <v/>
      </c>
      <c r="AB14" s="35" t="str">
        <f>IF(AND('Riesgos de Gestión'!$AF$61="Muy Alta",'Riesgos de Gestión'!$AH$61="Mayor"),CONCATENATE("R9C",'Riesgos de Gestión'!$V$61),"")</f>
        <v/>
      </c>
      <c r="AC14" s="36" t="str">
        <f>IF(AND('Riesgos de Gestión'!$AF$62="Muy Alta",'Riesgos de Gestión'!$AH$62="Mayor"),CONCATENATE("R9C",'Riesgos de Gestión'!$V$62),"")</f>
        <v/>
      </c>
      <c r="AD14" s="36" t="str">
        <f>IF(AND('Riesgos de Gestión'!$AF$63="Muy Alta",'Riesgos de Gestión'!$AH$63="Mayor"),CONCATENATE("R9C",'Riesgos de Gestión'!$V$63),"")</f>
        <v/>
      </c>
      <c r="AE14" s="36" t="str">
        <f>IF(AND('Riesgos de Gestión'!$AF$64="Muy Alta",'Riesgos de Gestión'!$AH$64="Mayor"),CONCATENATE("R9C",'Riesgos de Gestión'!$V$64),"")</f>
        <v/>
      </c>
      <c r="AF14" s="36" t="str">
        <f>IF(AND('Riesgos de Gestión'!$AF$65="Muy Alta",'Riesgos de Gestión'!$AH$65="Mayor"),CONCATENATE("R9C",'Riesgos de Gestión'!$V$65),"")</f>
        <v/>
      </c>
      <c r="AG14" s="37" t="str">
        <f>IF(AND('Riesgos de Gestión'!$AF$66="Muy Alta",'Riesgos de Gestión'!$AH$66="Mayor"),CONCATENATE("R9C",'Riesgos de Gestión'!$V$66),"")</f>
        <v/>
      </c>
      <c r="AH14" s="38" t="str">
        <f>IF(AND('Riesgos de Gestión'!$AF$61="Muy Alta",'Riesgos de Gestión'!$AH$61="Catastrófico"),CONCATENATE("R9C",'Riesgos de Gestión'!$V$61),"")</f>
        <v/>
      </c>
      <c r="AI14" s="39" t="str">
        <f>IF(AND('Riesgos de Gestión'!$AF$62="Muy Alta",'Riesgos de Gestión'!$AH$62="Catastrófico"),CONCATENATE("R9C",'Riesgos de Gestión'!$V$62),"")</f>
        <v/>
      </c>
      <c r="AJ14" s="39" t="str">
        <f>IF(AND('Riesgos de Gestión'!$AF$63="Muy Alta",'Riesgos de Gestión'!$AH$63="Catastrófico"),CONCATENATE("R9C",'Riesgos de Gestión'!$V$63),"")</f>
        <v/>
      </c>
      <c r="AK14" s="39" t="str">
        <f>IF(AND('Riesgos de Gestión'!$AF$64="Muy Alta",'Riesgos de Gestión'!$AH$64="Catastrófico"),CONCATENATE("R9C",'Riesgos de Gestión'!$V$64),"")</f>
        <v/>
      </c>
      <c r="AL14" s="39" t="str">
        <f>IF(AND('Riesgos de Gestión'!$AF$65="Muy Alta",'Riesgos de Gestión'!$AH$65="Catastrófico"),CONCATENATE("R9C",'Riesgos de Gestión'!$V$65),"")</f>
        <v/>
      </c>
      <c r="AM14" s="40" t="str">
        <f>IF(AND('Riesgos de Gestión'!$AF$66="Muy Alta",'Riesgos de Gestión'!$AH$66="Catastrófico"),CONCATENATE("R9C",'Riesgos de Gestión'!$V$66),"")</f>
        <v/>
      </c>
      <c r="AN14" s="66"/>
      <c r="AO14" s="497"/>
      <c r="AP14" s="498"/>
      <c r="AQ14" s="498"/>
      <c r="AR14" s="498"/>
      <c r="AS14" s="498"/>
      <c r="AT14" s="499"/>
      <c r="AU14" s="66"/>
      <c r="AV14" s="66"/>
      <c r="AW14" s="66"/>
      <c r="AX14" s="66"/>
      <c r="AY14" s="66"/>
      <c r="AZ14" s="66"/>
      <c r="BA14" s="66"/>
      <c r="BB14" s="66"/>
      <c r="BC14" s="66"/>
      <c r="BD14" s="66"/>
      <c r="BE14" s="66"/>
      <c r="BF14" s="66"/>
      <c r="BG14" s="66"/>
      <c r="BH14" s="66"/>
      <c r="BI14" s="66"/>
      <c r="BJ14" s="66"/>
      <c r="BK14" s="66"/>
      <c r="BL14" s="66"/>
      <c r="BM14" s="66"/>
      <c r="BN14" s="66"/>
      <c r="BO14" s="66"/>
      <c r="BP14" s="66"/>
      <c r="BQ14" s="66"/>
      <c r="BR14" s="66"/>
      <c r="BS14" s="66"/>
      <c r="BT14" s="66"/>
      <c r="BU14" s="66"/>
      <c r="BV14" s="66"/>
      <c r="BW14" s="66"/>
      <c r="BX14" s="66"/>
    </row>
    <row r="15" spans="1:91" ht="15.75" customHeight="1" thickBot="1" x14ac:dyDescent="0.35">
      <c r="A15" s="66"/>
      <c r="B15" s="436"/>
      <c r="C15" s="436"/>
      <c r="D15" s="437"/>
      <c r="E15" s="480"/>
      <c r="F15" s="481"/>
      <c r="G15" s="481"/>
      <c r="H15" s="481"/>
      <c r="I15" s="482"/>
      <c r="J15" s="41" t="str">
        <f>IF(AND('Riesgos de Gestión'!$AF$67="Muy Alta",'Riesgos de Gestión'!$AH$67="Leve"),CONCATENATE("R10C",'Riesgos de Gestión'!$V$67),"")</f>
        <v/>
      </c>
      <c r="K15" s="42" t="str">
        <f>IF(AND('Riesgos de Gestión'!$AF$68="Muy Alta",'Riesgos de Gestión'!$AH$68="Leve"),CONCATENATE("R10C",'Riesgos de Gestión'!$V$68),"")</f>
        <v/>
      </c>
      <c r="L15" s="42" t="str">
        <f>IF(AND('Riesgos de Gestión'!$AF$69="Muy Alta",'Riesgos de Gestión'!$AH$69="Leve"),CONCATENATE("R10C",'Riesgos de Gestión'!$V$69),"")</f>
        <v/>
      </c>
      <c r="M15" s="42" t="str">
        <f>IF(AND('Riesgos de Gestión'!$AF$70="Muy Alta",'Riesgos de Gestión'!$AH$70="Leve"),CONCATENATE("R10C",'Riesgos de Gestión'!$V$70),"")</f>
        <v/>
      </c>
      <c r="N15" s="42" t="str">
        <f>IF(AND('Riesgos de Gestión'!$AF$71="Muy Alta",'Riesgos de Gestión'!$AH$71="Leve"),CONCATENATE("R10C",'Riesgos de Gestión'!$V$71),"")</f>
        <v/>
      </c>
      <c r="O15" s="43" t="str">
        <f>IF(AND('Riesgos de Gestión'!$AF$72="Muy Alta",'Riesgos de Gestión'!$AH$72="Leve"),CONCATENATE("R10C",'Riesgos de Gestión'!$V$72),"")</f>
        <v/>
      </c>
      <c r="P15" s="35" t="str">
        <f>IF(AND('Riesgos de Gestión'!$AF$67="Muy Alta",'Riesgos de Gestión'!$AH$67="Menor"),CONCATENATE("R10C",'Riesgos de Gestión'!$V$67),"")</f>
        <v/>
      </c>
      <c r="Q15" s="36" t="str">
        <f>IF(AND('Riesgos de Gestión'!$AF$68="Muy Alta",'Riesgos de Gestión'!$AH$68="Menor"),CONCATENATE("R10C",'Riesgos de Gestión'!$V$68),"")</f>
        <v/>
      </c>
      <c r="R15" s="36" t="str">
        <f>IF(AND('Riesgos de Gestión'!$AF$69="Muy Alta",'Riesgos de Gestión'!$AH$69="Menor"),CONCATENATE("R10C",'Riesgos de Gestión'!$V$69),"")</f>
        <v/>
      </c>
      <c r="S15" s="36" t="str">
        <f>IF(AND('Riesgos de Gestión'!$AF$70="Muy Alta",'Riesgos de Gestión'!$AH$70="Menor"),CONCATENATE("R10C",'Riesgos de Gestión'!$V$70),"")</f>
        <v/>
      </c>
      <c r="T15" s="36" t="str">
        <f>IF(AND('Riesgos de Gestión'!$AF$71="Muy Alta",'Riesgos de Gestión'!$AH$71="Menor"),CONCATENATE("R10C",'Riesgos de Gestión'!$V$71),"")</f>
        <v/>
      </c>
      <c r="U15" s="37" t="str">
        <f>IF(AND('Riesgos de Gestión'!$AF$72="Muy Alta",'Riesgos de Gestión'!$AH$72="Menor"),CONCATENATE("R10C",'Riesgos de Gestión'!$V$72),"")</f>
        <v/>
      </c>
      <c r="V15" s="41" t="str">
        <f>IF(AND('Riesgos de Gestión'!$AF$67="Muy Alta",'Riesgos de Gestión'!$AH$67="Moderado"),CONCATENATE("R10C",'Riesgos de Gestión'!$V$67),"")</f>
        <v/>
      </c>
      <c r="W15" s="42" t="str">
        <f>IF(AND('Riesgos de Gestión'!$AF$68="Muy Alta",'Riesgos de Gestión'!$AH$68="Moderado"),CONCATENATE("R10C",'Riesgos de Gestión'!$V$68),"")</f>
        <v/>
      </c>
      <c r="X15" s="42" t="str">
        <f>IF(AND('Riesgos de Gestión'!$AF$69="Muy Alta",'Riesgos de Gestión'!$AH$69="Moderado"),CONCATENATE("R10C",'Riesgos de Gestión'!$V$69),"")</f>
        <v/>
      </c>
      <c r="Y15" s="42" t="str">
        <f>IF(AND('Riesgos de Gestión'!$AF$70="Muy Alta",'Riesgos de Gestión'!$AH$70="Moderado"),CONCATENATE("R10C",'Riesgos de Gestión'!$V$70),"")</f>
        <v/>
      </c>
      <c r="Z15" s="42" t="str">
        <f>IF(AND('Riesgos de Gestión'!$AF$71="Muy Alta",'Riesgos de Gestión'!$AH$71="Moderado"),CONCATENATE("R10C",'Riesgos de Gestión'!$V$71),"")</f>
        <v/>
      </c>
      <c r="AA15" s="43" t="str">
        <f>IF(AND('Riesgos de Gestión'!$AF$72="Muy Alta",'Riesgos de Gestión'!$AH$72="Moderado"),CONCATENATE("R10C",'Riesgos de Gestión'!$V$72),"")</f>
        <v/>
      </c>
      <c r="AB15" s="35" t="str">
        <f>IF(AND('Riesgos de Gestión'!$AF$67="Muy Alta",'Riesgos de Gestión'!$AH$67="Mayor"),CONCATENATE("R10C",'Riesgos de Gestión'!$V$67),"")</f>
        <v/>
      </c>
      <c r="AC15" s="36" t="str">
        <f>IF(AND('Riesgos de Gestión'!$AF$68="Muy Alta",'Riesgos de Gestión'!$AH$68="Mayor"),CONCATENATE("R10C",'Riesgos de Gestión'!$V$68),"")</f>
        <v/>
      </c>
      <c r="AD15" s="36" t="str">
        <f>IF(AND('Riesgos de Gestión'!$AF$69="Muy Alta",'Riesgos de Gestión'!$AH$69="Mayor"),CONCATENATE("R10C",'Riesgos de Gestión'!$V$69),"")</f>
        <v/>
      </c>
      <c r="AE15" s="36" t="str">
        <f>IF(AND('Riesgos de Gestión'!$AF$70="Muy Alta",'Riesgos de Gestión'!$AH$70="Mayor"),CONCATENATE("R10C",'Riesgos de Gestión'!$V$70),"")</f>
        <v/>
      </c>
      <c r="AF15" s="36" t="str">
        <f>IF(AND('Riesgos de Gestión'!$AF$71="Muy Alta",'Riesgos de Gestión'!$AH$71="Mayor"),CONCATENATE("R10C",'Riesgos de Gestión'!$V$71),"")</f>
        <v/>
      </c>
      <c r="AG15" s="37" t="str">
        <f>IF(AND('Riesgos de Gestión'!$AF$72="Muy Alta",'Riesgos de Gestión'!$AH$72="Mayor"),CONCATENATE("R10C",'Riesgos de Gestión'!$V$72),"")</f>
        <v/>
      </c>
      <c r="AH15" s="44" t="str">
        <f>IF(AND('Riesgos de Gestión'!$AF$67="Muy Alta",'Riesgos de Gestión'!$AH$67="Catastrófico"),CONCATENATE("R10C",'Riesgos de Gestión'!$V$67),"")</f>
        <v/>
      </c>
      <c r="AI15" s="45" t="str">
        <f>IF(AND('Riesgos de Gestión'!$AF$68="Muy Alta",'Riesgos de Gestión'!$AH$68="Catastrófico"),CONCATENATE("R10C",'Riesgos de Gestión'!$V$68),"")</f>
        <v/>
      </c>
      <c r="AJ15" s="45" t="str">
        <f>IF(AND('Riesgos de Gestión'!$AF$69="Muy Alta",'Riesgos de Gestión'!$AH$69="Catastrófico"),CONCATENATE("R10C",'Riesgos de Gestión'!$V$69),"")</f>
        <v/>
      </c>
      <c r="AK15" s="45" t="str">
        <f>IF(AND('Riesgos de Gestión'!$AF$70="Muy Alta",'Riesgos de Gestión'!$AH$70="Catastrófico"),CONCATENATE("R10C",'Riesgos de Gestión'!$V$70),"")</f>
        <v/>
      </c>
      <c r="AL15" s="45" t="str">
        <f>IF(AND('Riesgos de Gestión'!$AF$71="Muy Alta",'Riesgos de Gestión'!$AH$71="Catastrófico"),CONCATENATE("R10C",'Riesgos de Gestión'!$V$71),"")</f>
        <v/>
      </c>
      <c r="AM15" s="46" t="str">
        <f>IF(AND('Riesgos de Gestión'!$AF$72="Muy Alta",'Riesgos de Gestión'!$AH$72="Catastrófico"),CONCATENATE("R10C",'Riesgos de Gestión'!$V$72),"")</f>
        <v/>
      </c>
      <c r="AN15" s="66"/>
      <c r="AO15" s="500"/>
      <c r="AP15" s="501"/>
      <c r="AQ15" s="501"/>
      <c r="AR15" s="501"/>
      <c r="AS15" s="501"/>
      <c r="AT15" s="502"/>
      <c r="AU15" s="66"/>
      <c r="AV15" s="66"/>
      <c r="AW15" s="66"/>
      <c r="AX15" s="66"/>
      <c r="AY15" s="66"/>
      <c r="AZ15" s="66"/>
      <c r="BA15" s="66"/>
      <c r="BB15" s="66"/>
      <c r="BC15" s="66"/>
      <c r="BD15" s="66"/>
      <c r="BE15" s="66"/>
      <c r="BF15" s="66"/>
      <c r="BG15" s="66"/>
      <c r="BH15" s="66"/>
      <c r="BI15" s="66"/>
      <c r="BJ15" s="66"/>
      <c r="BK15" s="66"/>
      <c r="BL15" s="66"/>
      <c r="BM15" s="66"/>
      <c r="BN15" s="66"/>
      <c r="BO15" s="66"/>
      <c r="BP15" s="66"/>
      <c r="BQ15" s="66"/>
      <c r="BR15" s="66"/>
      <c r="BS15" s="66"/>
      <c r="BT15" s="66"/>
      <c r="BU15" s="66"/>
      <c r="BV15" s="66"/>
      <c r="BW15" s="66"/>
      <c r="BX15" s="66"/>
    </row>
    <row r="16" spans="1:91" ht="15" customHeight="1" x14ac:dyDescent="0.3">
      <c r="A16" s="66"/>
      <c r="B16" s="436"/>
      <c r="C16" s="436"/>
      <c r="D16" s="437"/>
      <c r="E16" s="474" t="s">
        <v>298</v>
      </c>
      <c r="F16" s="475"/>
      <c r="G16" s="475"/>
      <c r="H16" s="475"/>
      <c r="I16" s="475"/>
      <c r="J16" s="47" t="str">
        <f>IF(AND('Riesgos de Gestión'!$AF$13="Alta",'Riesgos de Gestión'!$AH$13="Leve"),CONCATENATE("R1C",'Riesgos de Gestión'!$V$13),"")</f>
        <v/>
      </c>
      <c r="K16" s="48" t="str">
        <f>IF(AND('Riesgos de Gestión'!$AF$14="Alta",'Riesgos de Gestión'!$AH$14="Leve"),CONCATENATE("R1C",'Riesgos de Gestión'!$V$14),"")</f>
        <v/>
      </c>
      <c r="L16" s="48" t="str">
        <f>IF(AND('Riesgos de Gestión'!$AF$15="Alta",'Riesgos de Gestión'!$AH$15="Leve"),CONCATENATE("R1C",'Riesgos de Gestión'!$V$15),"")</f>
        <v/>
      </c>
      <c r="M16" s="48" t="str">
        <f>IF(AND('Riesgos de Gestión'!$AF$16="Alta",'Riesgos de Gestión'!$AH$16="Leve"),CONCATENATE("R1C",'Riesgos de Gestión'!$V$16),"")</f>
        <v/>
      </c>
      <c r="N16" s="48" t="str">
        <f>IF(AND('Riesgos de Gestión'!$AF$17="Alta",'Riesgos de Gestión'!$AH$17="Leve"),CONCATENATE("R1C",'Riesgos de Gestión'!$V$17),"")</f>
        <v/>
      </c>
      <c r="O16" s="49" t="str">
        <f>IF(AND('Riesgos de Gestión'!$AF$18="Alta",'Riesgos de Gestión'!$AH$18="Leve"),CONCATENATE("R1C",'Riesgos de Gestión'!$V$18),"")</f>
        <v/>
      </c>
      <c r="P16" s="47" t="str">
        <f>IF(AND('Riesgos de Gestión'!$AF$13="Alta",'Riesgos de Gestión'!$AH$13="Menor"),CONCATENATE("R1C",'Riesgos de Gestión'!$V$13),"")</f>
        <v/>
      </c>
      <c r="Q16" s="48" t="str">
        <f>IF(AND('Riesgos de Gestión'!$AF$14="Alta",'Riesgos de Gestión'!$AH$14="Menor"),CONCATENATE("R1C",'Riesgos de Gestión'!$V$14),"")</f>
        <v/>
      </c>
      <c r="R16" s="48" t="str">
        <f>IF(AND('Riesgos de Gestión'!$AF$15="Alta",'Riesgos de Gestión'!$AH$15="Menor"),CONCATENATE("R1C",'Riesgos de Gestión'!$V$15),"")</f>
        <v/>
      </c>
      <c r="S16" s="48" t="str">
        <f>IF(AND('Riesgos de Gestión'!$AF$16="Alta",'Riesgos de Gestión'!$AH$16="Menor"),CONCATENATE("R1C",'Riesgos de Gestión'!$V$16),"")</f>
        <v/>
      </c>
      <c r="T16" s="48" t="str">
        <f>IF(AND('Riesgos de Gestión'!$AF$17="Alta",'Riesgos de Gestión'!$AH$17="Menor"),CONCATENATE("R1C",'Riesgos de Gestión'!$V$17),"")</f>
        <v/>
      </c>
      <c r="U16" s="49" t="str">
        <f>IF(AND('Riesgos de Gestión'!$AF$18="Alta",'Riesgos de Gestión'!$AH$18="Menor"),CONCATENATE("R1C",'Riesgos de Gestión'!$V$18),"")</f>
        <v/>
      </c>
      <c r="V16" s="29" t="str">
        <f>IF(AND('Riesgos de Gestión'!$AF$13="Alta",'Riesgos de Gestión'!$AH$13="Moderado"),CONCATENATE("R1C",'Riesgos de Gestión'!$V$13),"")</f>
        <v/>
      </c>
      <c r="W16" s="30" t="str">
        <f>IF(AND('Riesgos de Gestión'!$AF$14="Alta",'Riesgos de Gestión'!$AH$14="Moderado"),CONCATENATE("R1C",'Riesgos de Gestión'!$V$14),"")</f>
        <v/>
      </c>
      <c r="X16" s="30" t="str">
        <f>IF(AND('Riesgos de Gestión'!$AF$15="Alta",'Riesgos de Gestión'!$AH$15="Moderado"),CONCATENATE("R1C",'Riesgos de Gestión'!$V$15),"")</f>
        <v/>
      </c>
      <c r="Y16" s="30" t="str">
        <f>IF(AND('Riesgos de Gestión'!$AF$16="Alta",'Riesgos de Gestión'!$AH$16="Moderado"),CONCATENATE("R1C",'Riesgos de Gestión'!$V$16),"")</f>
        <v/>
      </c>
      <c r="Z16" s="30" t="str">
        <f>IF(AND('Riesgos de Gestión'!$AF$17="Alta",'Riesgos de Gestión'!$AH$17="Moderado"),CONCATENATE("R1C",'Riesgos de Gestión'!$V$17),"")</f>
        <v/>
      </c>
      <c r="AA16" s="31" t="str">
        <f>IF(AND('Riesgos de Gestión'!$AF$18="Alta",'Riesgos de Gestión'!$AH$18="Moderado"),CONCATENATE("R1C",'Riesgos de Gestión'!$V$18),"")</f>
        <v/>
      </c>
      <c r="AB16" s="29" t="str">
        <f>IF(AND('Riesgos de Gestión'!$AF$13="Alta",'Riesgos de Gestión'!$AH$13="Mayor"),CONCATENATE("R1C",'Riesgos de Gestión'!$V$13),"")</f>
        <v/>
      </c>
      <c r="AC16" s="30" t="str">
        <f>IF(AND('Riesgos de Gestión'!$AF$14="Alta",'Riesgos de Gestión'!$AH$14="Mayor"),CONCATENATE("R1C",'Riesgos de Gestión'!$V$14),"")</f>
        <v/>
      </c>
      <c r="AD16" s="30" t="str">
        <f>IF(AND('Riesgos de Gestión'!$AF$15="Alta",'Riesgos de Gestión'!$AH$15="Mayor"),CONCATENATE("R1C",'Riesgos de Gestión'!$V$15),"")</f>
        <v/>
      </c>
      <c r="AE16" s="30" t="str">
        <f>IF(AND('Riesgos de Gestión'!$AF$16="Alta",'Riesgos de Gestión'!$AH$16="Mayor"),CONCATENATE("R1C",'Riesgos de Gestión'!$V$16),"")</f>
        <v/>
      </c>
      <c r="AF16" s="30" t="str">
        <f>IF(AND('Riesgos de Gestión'!$AF$17="Alta",'Riesgos de Gestión'!$AH$17="Mayor"),CONCATENATE("R1C",'Riesgos de Gestión'!$V$17),"")</f>
        <v/>
      </c>
      <c r="AG16" s="31" t="str">
        <f>IF(AND('Riesgos de Gestión'!$AF$18="Alta",'Riesgos de Gestión'!$AH$18="Mayor"),CONCATENATE("R1C",'Riesgos de Gestión'!$V$18),"")</f>
        <v/>
      </c>
      <c r="AH16" s="32" t="str">
        <f>IF(AND('Riesgos de Gestión'!$AF$13="Alta",'Riesgos de Gestión'!$AH$13="Catastrófico"),CONCATENATE("R1C",'Riesgos de Gestión'!$V$13),"")</f>
        <v/>
      </c>
      <c r="AI16" s="33" t="str">
        <f>IF(AND('Riesgos de Gestión'!$AF$14="Alta",'Riesgos de Gestión'!$AH$14="Catastrófico"),CONCATENATE("R1C",'Riesgos de Gestión'!$V$14),"")</f>
        <v/>
      </c>
      <c r="AJ16" s="33" t="str">
        <f>IF(AND('Riesgos de Gestión'!$AF$15="Alta",'Riesgos de Gestión'!$AH$15="Catastrófico"),CONCATENATE("R1C",'Riesgos de Gestión'!$V$15),"")</f>
        <v/>
      </c>
      <c r="AK16" s="33" t="str">
        <f>IF(AND('Riesgos de Gestión'!$AF$16="Alta",'Riesgos de Gestión'!$AH$16="Catastrófico"),CONCATENATE("R1C",'Riesgos de Gestión'!$V$16),"")</f>
        <v/>
      </c>
      <c r="AL16" s="33" t="str">
        <f>IF(AND('Riesgos de Gestión'!$AF$17="Alta",'Riesgos de Gestión'!$AH$17="Catastrófico"),CONCATENATE("R1C",'Riesgos de Gestión'!$V$17),"")</f>
        <v/>
      </c>
      <c r="AM16" s="34" t="str">
        <f>IF(AND('Riesgos de Gestión'!$AF$18="Alta",'Riesgos de Gestión'!$AH$18="Catastrófico"),CONCATENATE("R1C",'Riesgos de Gestión'!$V$18),"")</f>
        <v/>
      </c>
      <c r="AN16" s="66"/>
      <c r="AO16" s="484" t="s">
        <v>299</v>
      </c>
      <c r="AP16" s="485"/>
      <c r="AQ16" s="485"/>
      <c r="AR16" s="485"/>
      <c r="AS16" s="485"/>
      <c r="AT16" s="486"/>
      <c r="AU16" s="66"/>
      <c r="AV16" s="66"/>
      <c r="AW16" s="66"/>
      <c r="AX16" s="66"/>
      <c r="AY16" s="66"/>
      <c r="AZ16" s="66"/>
      <c r="BA16" s="66"/>
      <c r="BB16" s="66"/>
      <c r="BC16" s="66"/>
      <c r="BD16" s="66"/>
      <c r="BE16" s="66"/>
      <c r="BF16" s="66"/>
      <c r="BG16" s="66"/>
      <c r="BH16" s="66"/>
      <c r="BI16" s="66"/>
      <c r="BJ16" s="66"/>
      <c r="BK16" s="66"/>
      <c r="BL16" s="66"/>
      <c r="BM16" s="66"/>
      <c r="BN16" s="66"/>
      <c r="BO16" s="66"/>
      <c r="BP16" s="66"/>
      <c r="BQ16" s="66"/>
      <c r="BR16" s="66"/>
      <c r="BS16" s="66"/>
      <c r="BT16" s="66"/>
      <c r="BU16" s="66"/>
      <c r="BV16" s="66"/>
      <c r="BW16" s="66"/>
      <c r="BX16" s="66"/>
    </row>
    <row r="17" spans="1:76" ht="15" customHeight="1" x14ac:dyDescent="0.3">
      <c r="A17" s="66"/>
      <c r="B17" s="436"/>
      <c r="C17" s="436"/>
      <c r="D17" s="437"/>
      <c r="E17" s="493"/>
      <c r="F17" s="478"/>
      <c r="G17" s="478"/>
      <c r="H17" s="478"/>
      <c r="I17" s="478"/>
      <c r="J17" s="50" t="str">
        <f>IF(AND('Riesgos de Gestión'!$AF$19="Alta",'Riesgos de Gestión'!$AH$19="Leve"),CONCATENATE("R2C",'Riesgos de Gestión'!$V$19),"")</f>
        <v/>
      </c>
      <c r="K17" s="51" t="str">
        <f>IF(AND('Riesgos de Gestión'!$AF$20="Alta",'Riesgos de Gestión'!$AH$20="Leve"),CONCATENATE("R2C",'Riesgos de Gestión'!$V$20),"")</f>
        <v/>
      </c>
      <c r="L17" s="51" t="str">
        <f>IF(AND('Riesgos de Gestión'!$AF$21="Alta",'Riesgos de Gestión'!$AH$21="Leve"),CONCATENATE("R2C",'Riesgos de Gestión'!$V$21),"")</f>
        <v/>
      </c>
      <c r="M17" s="51" t="str">
        <f>IF(AND('Riesgos de Gestión'!$AF$22="Alta",'Riesgos de Gestión'!$AH$22="Leve"),CONCATENATE("R2C",'Riesgos de Gestión'!$V$22),"")</f>
        <v/>
      </c>
      <c r="N17" s="51" t="str">
        <f>IF(AND('Riesgos de Gestión'!$AF$23="Alta",'Riesgos de Gestión'!$AH$23="Leve"),CONCATENATE("R2C",'Riesgos de Gestión'!$V$23),"")</f>
        <v/>
      </c>
      <c r="O17" s="52" t="str">
        <f>IF(AND('Riesgos de Gestión'!$AF$24="Alta",'Riesgos de Gestión'!$AH$24="Leve"),CONCATENATE("R2C",'Riesgos de Gestión'!$V$24),"")</f>
        <v/>
      </c>
      <c r="P17" s="50" t="str">
        <f>IF(AND('Riesgos de Gestión'!$AF$19="Alta",'Riesgos de Gestión'!$AH$19="Menor"),CONCATENATE("R2C",'Riesgos de Gestión'!$V$19),"")</f>
        <v/>
      </c>
      <c r="Q17" s="51" t="str">
        <f>IF(AND('Riesgos de Gestión'!$AF$20="Alta",'Riesgos de Gestión'!$AH$20="Menor"),CONCATENATE("R2C",'Riesgos de Gestión'!$V$20),"")</f>
        <v/>
      </c>
      <c r="R17" s="51" t="str">
        <f>IF(AND('Riesgos de Gestión'!$AF$21="Alta",'Riesgos de Gestión'!$AH$21="Menor"),CONCATENATE("R2C",'Riesgos de Gestión'!$V$21),"")</f>
        <v/>
      </c>
      <c r="S17" s="51" t="str">
        <f>IF(AND('Riesgos de Gestión'!$AF$22="Alta",'Riesgos de Gestión'!$AH$22="Menor"),CONCATENATE("R2C",'Riesgos de Gestión'!$V$22),"")</f>
        <v/>
      </c>
      <c r="T17" s="51" t="str">
        <f>IF(AND('Riesgos de Gestión'!$AF$23="Alta",'Riesgos de Gestión'!$AH$23="Menor"),CONCATENATE("R2C",'Riesgos de Gestión'!$V$23),"")</f>
        <v/>
      </c>
      <c r="U17" s="52" t="str">
        <f>IF(AND('Riesgos de Gestión'!$AF$24="Alta",'Riesgos de Gestión'!$AH$24="Menor"),CONCATENATE("R2C",'Riesgos de Gestión'!$V$24),"")</f>
        <v/>
      </c>
      <c r="V17" s="35" t="str">
        <f>IF(AND('Riesgos de Gestión'!$AF$19="Alta",'Riesgos de Gestión'!$AH$19="Moderado"),CONCATENATE("R2C",'Riesgos de Gestión'!$V$19),"")</f>
        <v/>
      </c>
      <c r="W17" s="36" t="str">
        <f>IF(AND('Riesgos de Gestión'!$AF$20="Alta",'Riesgos de Gestión'!$AH$20="Moderado"),CONCATENATE("R2C",'Riesgos de Gestión'!$V$20),"")</f>
        <v/>
      </c>
      <c r="X17" s="36" t="str">
        <f>IF(AND('Riesgos de Gestión'!$AF$21="Alta",'Riesgos de Gestión'!$AH$21="Moderado"),CONCATENATE("R2C",'Riesgos de Gestión'!$V$21),"")</f>
        <v/>
      </c>
      <c r="Y17" s="36" t="str">
        <f>IF(AND('Riesgos de Gestión'!$AF$22="Alta",'Riesgos de Gestión'!$AH$22="Moderado"),CONCATENATE("R2C",'Riesgos de Gestión'!$V$22),"")</f>
        <v/>
      </c>
      <c r="Z17" s="36" t="str">
        <f>IF(AND('Riesgos de Gestión'!$AF$23="Alta",'Riesgos de Gestión'!$AH$23="Moderado"),CONCATENATE("R2C",'Riesgos de Gestión'!$V$23),"")</f>
        <v/>
      </c>
      <c r="AA17" s="37" t="str">
        <f>IF(AND('Riesgos de Gestión'!$AF$24="Alta",'Riesgos de Gestión'!$AH$24="Moderado"),CONCATENATE("R2C",'Riesgos de Gestión'!$V$24),"")</f>
        <v/>
      </c>
      <c r="AB17" s="35" t="str">
        <f>IF(AND('Riesgos de Gestión'!$AF$19="Alta",'Riesgos de Gestión'!$AH$19="Mayor"),CONCATENATE("R2C",'Riesgos de Gestión'!$V$19),"")</f>
        <v/>
      </c>
      <c r="AC17" s="36" t="str">
        <f>IF(AND('Riesgos de Gestión'!$AF$20="Alta",'Riesgos de Gestión'!$AH$20="Mayor"),CONCATENATE("R2C",'Riesgos de Gestión'!$V$20),"")</f>
        <v/>
      </c>
      <c r="AD17" s="36" t="str">
        <f>IF(AND('Riesgos de Gestión'!$AF$21="Alta",'Riesgos de Gestión'!$AH$21="Mayor"),CONCATENATE("R2C",'Riesgos de Gestión'!$V$21),"")</f>
        <v/>
      </c>
      <c r="AE17" s="36" t="str">
        <f>IF(AND('Riesgos de Gestión'!$AF$22="Alta",'Riesgos de Gestión'!$AH$22="Mayor"),CONCATENATE("R2C",'Riesgos de Gestión'!$V$22),"")</f>
        <v/>
      </c>
      <c r="AF17" s="36" t="str">
        <f>IF(AND('Riesgos de Gestión'!$AF$23="Alta",'Riesgos de Gestión'!$AH$23="Mayor"),CONCATENATE("R2C",'Riesgos de Gestión'!$V$23),"")</f>
        <v/>
      </c>
      <c r="AG17" s="37" t="str">
        <f>IF(AND('Riesgos de Gestión'!$AF$24="Alta",'Riesgos de Gestión'!$AH$24="Mayor"),CONCATENATE("R2C",'Riesgos de Gestión'!$V$24),"")</f>
        <v/>
      </c>
      <c r="AH17" s="38" t="str">
        <f>IF(AND('Riesgos de Gestión'!$AF$19="Alta",'Riesgos de Gestión'!$AH$19="Catastrófico"),CONCATENATE("R2C",'Riesgos de Gestión'!$V$19),"")</f>
        <v/>
      </c>
      <c r="AI17" s="39" t="str">
        <f>IF(AND('Riesgos de Gestión'!$AF$20="Alta",'Riesgos de Gestión'!$AH$20="Catastrófico"),CONCATENATE("R2C",'Riesgos de Gestión'!$V$20),"")</f>
        <v/>
      </c>
      <c r="AJ17" s="39" t="str">
        <f>IF(AND('Riesgos de Gestión'!$AF$21="Alta",'Riesgos de Gestión'!$AH$21="Catastrófico"),CONCATENATE("R2C",'Riesgos de Gestión'!$V$21),"")</f>
        <v/>
      </c>
      <c r="AK17" s="39" t="str">
        <f>IF(AND('Riesgos de Gestión'!$AF$22="Alta",'Riesgos de Gestión'!$AH$22="Catastrófico"),CONCATENATE("R2C",'Riesgos de Gestión'!$V$22),"")</f>
        <v/>
      </c>
      <c r="AL17" s="39" t="str">
        <f>IF(AND('Riesgos de Gestión'!$AF$23="Alta",'Riesgos de Gestión'!$AH$23="Catastrófico"),CONCATENATE("R2C",'Riesgos de Gestión'!$V$23),"")</f>
        <v/>
      </c>
      <c r="AM17" s="40" t="str">
        <f>IF(AND('Riesgos de Gestión'!$AF$24="Alta",'Riesgos de Gestión'!$AH$24="Catastrófico"),CONCATENATE("R2C",'Riesgos de Gestión'!$V$24),"")</f>
        <v/>
      </c>
      <c r="AN17" s="66"/>
      <c r="AO17" s="487"/>
      <c r="AP17" s="488"/>
      <c r="AQ17" s="488"/>
      <c r="AR17" s="488"/>
      <c r="AS17" s="488"/>
      <c r="AT17" s="489"/>
      <c r="AU17" s="66"/>
      <c r="AV17" s="66"/>
      <c r="AW17" s="66"/>
      <c r="AX17" s="66"/>
      <c r="AY17" s="66"/>
      <c r="AZ17" s="66"/>
      <c r="BA17" s="66"/>
      <c r="BB17" s="66"/>
      <c r="BC17" s="66"/>
      <c r="BD17" s="66"/>
      <c r="BE17" s="66"/>
      <c r="BF17" s="66"/>
      <c r="BG17" s="66"/>
      <c r="BH17" s="66"/>
      <c r="BI17" s="66"/>
      <c r="BJ17" s="66"/>
      <c r="BK17" s="66"/>
      <c r="BL17" s="66"/>
      <c r="BM17" s="66"/>
      <c r="BN17" s="66"/>
      <c r="BO17" s="66"/>
      <c r="BP17" s="66"/>
      <c r="BQ17" s="66"/>
      <c r="BR17" s="66"/>
      <c r="BS17" s="66"/>
      <c r="BT17" s="66"/>
      <c r="BU17" s="66"/>
      <c r="BV17" s="66"/>
      <c r="BW17" s="66"/>
      <c r="BX17" s="66"/>
    </row>
    <row r="18" spans="1:76" ht="15" customHeight="1" x14ac:dyDescent="0.3">
      <c r="A18" s="66"/>
      <c r="B18" s="436"/>
      <c r="C18" s="436"/>
      <c r="D18" s="437"/>
      <c r="E18" s="477"/>
      <c r="F18" s="478"/>
      <c r="G18" s="478"/>
      <c r="H18" s="478"/>
      <c r="I18" s="478"/>
      <c r="J18" s="50" t="str">
        <f>IF(AND('Riesgos de Gestión'!$AF$25="Alta",'Riesgos de Gestión'!$AH$25="Leve"),CONCATENATE("R3C",'Riesgos de Gestión'!$V$25),"")</f>
        <v/>
      </c>
      <c r="K18" s="51" t="str">
        <f>IF(AND('Riesgos de Gestión'!$AF$26="Alta",'Riesgos de Gestión'!$AH$26="Leve"),CONCATENATE("R3C",'Riesgos de Gestión'!$V$26),"")</f>
        <v/>
      </c>
      <c r="L18" s="51" t="str">
        <f>IF(AND('Riesgos de Gestión'!$AF$27="Alta",'Riesgos de Gestión'!$AH$27="Leve"),CONCATENATE("R3C",'Riesgos de Gestión'!$V$27),"")</f>
        <v/>
      </c>
      <c r="M18" s="51" t="str">
        <f>IF(AND('Riesgos de Gestión'!$AF$28="Alta",'Riesgos de Gestión'!$AH$28="Leve"),CONCATENATE("R3C",'Riesgos de Gestión'!$V$28),"")</f>
        <v/>
      </c>
      <c r="N18" s="51" t="str">
        <f>IF(AND('Riesgos de Gestión'!$AF$29="Alta",'Riesgos de Gestión'!$AH$29="Leve"),CONCATENATE("R3C",'Riesgos de Gestión'!$V$29),"")</f>
        <v/>
      </c>
      <c r="O18" s="52" t="str">
        <f>IF(AND('Riesgos de Gestión'!$AF$30="Alta",'Riesgos de Gestión'!$AH$30="Leve"),CONCATENATE("R3C",'Riesgos de Gestión'!$V$30),"")</f>
        <v/>
      </c>
      <c r="P18" s="50" t="str">
        <f>IF(AND('Riesgos de Gestión'!$AF$25="Alta",'Riesgos de Gestión'!$AH$25="Menor"),CONCATENATE("R3C",'Riesgos de Gestión'!$V$25),"")</f>
        <v/>
      </c>
      <c r="Q18" s="51" t="str">
        <f>IF(AND('Riesgos de Gestión'!$AF$26="Alta",'Riesgos de Gestión'!$AH$26="Menor"),CONCATENATE("R3C",'Riesgos de Gestión'!$V$26),"")</f>
        <v/>
      </c>
      <c r="R18" s="51" t="str">
        <f>IF(AND('Riesgos de Gestión'!$AF$27="Alta",'Riesgos de Gestión'!$AH$27="Menor"),CONCATENATE("R3C",'Riesgos de Gestión'!$V$27),"")</f>
        <v/>
      </c>
      <c r="S18" s="51" t="str">
        <f>IF(AND('Riesgos de Gestión'!$AF$28="Alta",'Riesgos de Gestión'!$AH$28="Menor"),CONCATENATE("R3C",'Riesgos de Gestión'!$V$28),"")</f>
        <v/>
      </c>
      <c r="T18" s="51" t="str">
        <f>IF(AND('Riesgos de Gestión'!$AF$29="Alta",'Riesgos de Gestión'!$AH$29="Menor"),CONCATENATE("R3C",'Riesgos de Gestión'!$V$29),"")</f>
        <v/>
      </c>
      <c r="U18" s="52" t="str">
        <f>IF(AND('Riesgos de Gestión'!$AF$30="Alta",'Riesgos de Gestión'!$AH$30="Menor"),CONCATENATE("R3C",'Riesgos de Gestión'!$V$30),"")</f>
        <v/>
      </c>
      <c r="V18" s="35" t="str">
        <f>IF(AND('Riesgos de Gestión'!$AF$25="Alta",'Riesgos de Gestión'!$AH$25="Moderado"),CONCATENATE("R3C",'Riesgos de Gestión'!$V$25),"")</f>
        <v/>
      </c>
      <c r="W18" s="36" t="str">
        <f>IF(AND('Riesgos de Gestión'!$AF$26="Alta",'Riesgos de Gestión'!$AH$26="Moderado"),CONCATENATE("R3C",'Riesgos de Gestión'!$V$26),"")</f>
        <v/>
      </c>
      <c r="X18" s="36" t="str">
        <f>IF(AND('Riesgos de Gestión'!$AF$27="Alta",'Riesgos de Gestión'!$AH$27="Moderado"),CONCATENATE("R3C",'Riesgos de Gestión'!$V$27),"")</f>
        <v/>
      </c>
      <c r="Y18" s="36" t="str">
        <f>IF(AND('Riesgos de Gestión'!$AF$28="Alta",'Riesgos de Gestión'!$AH$28="Moderado"),CONCATENATE("R3C",'Riesgos de Gestión'!$V$28),"")</f>
        <v/>
      </c>
      <c r="Z18" s="36" t="str">
        <f>IF(AND('Riesgos de Gestión'!$AF$29="Alta",'Riesgos de Gestión'!$AH$29="Moderado"),CONCATENATE("R3C",'Riesgos de Gestión'!$V$29),"")</f>
        <v/>
      </c>
      <c r="AA18" s="37" t="str">
        <f>IF(AND('Riesgos de Gestión'!$AF$30="Alta",'Riesgos de Gestión'!$AH$30="Moderado"),CONCATENATE("R3C",'Riesgos de Gestión'!$V$30),"")</f>
        <v/>
      </c>
      <c r="AB18" s="35" t="str">
        <f>IF(AND('Riesgos de Gestión'!$AF$25="Alta",'Riesgos de Gestión'!$AH$25="Mayor"),CONCATENATE("R3C",'Riesgos de Gestión'!$V$25),"")</f>
        <v/>
      </c>
      <c r="AC18" s="36" t="str">
        <f>IF(AND('Riesgos de Gestión'!$AF$26="Alta",'Riesgos de Gestión'!$AH$26="Mayor"),CONCATENATE("R3C",'Riesgos de Gestión'!$V$26),"")</f>
        <v/>
      </c>
      <c r="AD18" s="36" t="str">
        <f>IF(AND('Riesgos de Gestión'!$AF$27="Alta",'Riesgos de Gestión'!$AH$27="Mayor"),CONCATENATE("R3C",'Riesgos de Gestión'!$V$27),"")</f>
        <v/>
      </c>
      <c r="AE18" s="36" t="str">
        <f>IF(AND('Riesgos de Gestión'!$AF$28="Alta",'Riesgos de Gestión'!$AH$28="Mayor"),CONCATENATE("R3C",'Riesgos de Gestión'!$V$28),"")</f>
        <v/>
      </c>
      <c r="AF18" s="36" t="str">
        <f>IF(AND('Riesgos de Gestión'!$AF$29="Alta",'Riesgos de Gestión'!$AH$29="Mayor"),CONCATENATE("R3C",'Riesgos de Gestión'!$V$29),"")</f>
        <v/>
      </c>
      <c r="AG18" s="37" t="str">
        <f>IF(AND('Riesgos de Gestión'!$AF$30="Alta",'Riesgos de Gestión'!$AH$30="Mayor"),CONCATENATE("R3C",'Riesgos de Gestión'!$V$30),"")</f>
        <v/>
      </c>
      <c r="AH18" s="38" t="str">
        <f>IF(AND('Riesgos de Gestión'!$AF$25="Alta",'Riesgos de Gestión'!$AH$25="Catastrófico"),CONCATENATE("R3C",'Riesgos de Gestión'!$V$25),"")</f>
        <v/>
      </c>
      <c r="AI18" s="39" t="str">
        <f>IF(AND('Riesgos de Gestión'!$AF$26="Alta",'Riesgos de Gestión'!$AH$26="Catastrófico"),CONCATENATE("R3C",'Riesgos de Gestión'!$V$26),"")</f>
        <v/>
      </c>
      <c r="AJ18" s="39" t="str">
        <f>IF(AND('Riesgos de Gestión'!$AF$27="Alta",'Riesgos de Gestión'!$AH$27="Catastrófico"),CONCATENATE("R3C",'Riesgos de Gestión'!$V$27),"")</f>
        <v/>
      </c>
      <c r="AK18" s="39" t="str">
        <f>IF(AND('Riesgos de Gestión'!$AF$28="Alta",'Riesgos de Gestión'!$AH$28="Catastrófico"),CONCATENATE("R3C",'Riesgos de Gestión'!$V$28),"")</f>
        <v/>
      </c>
      <c r="AL18" s="39" t="str">
        <f>IF(AND('Riesgos de Gestión'!$AF$29="Alta",'Riesgos de Gestión'!$AH$29="Catastrófico"),CONCATENATE("R3C",'Riesgos de Gestión'!$V$29),"")</f>
        <v/>
      </c>
      <c r="AM18" s="40" t="str">
        <f>IF(AND('Riesgos de Gestión'!$AF$30="Alta",'Riesgos de Gestión'!$AH$30="Catastrófico"),CONCATENATE("R3C",'Riesgos de Gestión'!$V$30),"")</f>
        <v/>
      </c>
      <c r="AN18" s="66"/>
      <c r="AO18" s="487"/>
      <c r="AP18" s="488"/>
      <c r="AQ18" s="488"/>
      <c r="AR18" s="488"/>
      <c r="AS18" s="488"/>
      <c r="AT18" s="489"/>
      <c r="AU18" s="66"/>
      <c r="AV18" s="66"/>
      <c r="AW18" s="66"/>
      <c r="AX18" s="66"/>
      <c r="AY18" s="66"/>
      <c r="AZ18" s="66"/>
      <c r="BA18" s="66"/>
      <c r="BB18" s="66"/>
      <c r="BC18" s="66"/>
      <c r="BD18" s="66"/>
      <c r="BE18" s="66"/>
      <c r="BF18" s="66"/>
      <c r="BG18" s="66"/>
      <c r="BH18" s="66"/>
      <c r="BI18" s="66"/>
      <c r="BJ18" s="66"/>
      <c r="BK18" s="66"/>
      <c r="BL18" s="66"/>
      <c r="BM18" s="66"/>
      <c r="BN18" s="66"/>
      <c r="BO18" s="66"/>
      <c r="BP18" s="66"/>
      <c r="BQ18" s="66"/>
      <c r="BR18" s="66"/>
      <c r="BS18" s="66"/>
      <c r="BT18" s="66"/>
      <c r="BU18" s="66"/>
      <c r="BV18" s="66"/>
      <c r="BW18" s="66"/>
      <c r="BX18" s="66"/>
    </row>
    <row r="19" spans="1:76" ht="15" customHeight="1" x14ac:dyDescent="0.3">
      <c r="A19" s="66"/>
      <c r="B19" s="436"/>
      <c r="C19" s="436"/>
      <c r="D19" s="437"/>
      <c r="E19" s="477"/>
      <c r="F19" s="478"/>
      <c r="G19" s="478"/>
      <c r="H19" s="478"/>
      <c r="I19" s="478"/>
      <c r="J19" s="50" t="str">
        <f>IF(AND('Riesgos de Gestión'!$AF$31="Alta",'Riesgos de Gestión'!$AH$31="Leve"),CONCATENATE("R4C",'Riesgos de Gestión'!$V$31),"")</f>
        <v/>
      </c>
      <c r="K19" s="51" t="str">
        <f>IF(AND('Riesgos de Gestión'!$AF$32="Alta",'Riesgos de Gestión'!$AH$32="Leve"),CONCATENATE("R4C",'Riesgos de Gestión'!$V$32),"")</f>
        <v/>
      </c>
      <c r="L19" s="51" t="str">
        <f>IF(AND('Riesgos de Gestión'!$AF$33="Alta",'Riesgos de Gestión'!$AH$33="Leve"),CONCATENATE("R4C",'Riesgos de Gestión'!$V$33),"")</f>
        <v/>
      </c>
      <c r="M19" s="51" t="str">
        <f>IF(AND('Riesgos de Gestión'!$AF$34="Alta",'Riesgos de Gestión'!$AH$34="Leve"),CONCATENATE("R4C",'Riesgos de Gestión'!$V$34),"")</f>
        <v/>
      </c>
      <c r="N19" s="51" t="str">
        <f>IF(AND('Riesgos de Gestión'!$AF$35="Alta",'Riesgos de Gestión'!$AH$35="Leve"),CONCATENATE("R4C",'Riesgos de Gestión'!$V$35),"")</f>
        <v/>
      </c>
      <c r="O19" s="52" t="str">
        <f>IF(AND('Riesgos de Gestión'!$AF$36="Alta",'Riesgos de Gestión'!$AH$36="Leve"),CONCATENATE("R4C",'Riesgos de Gestión'!$V$36),"")</f>
        <v/>
      </c>
      <c r="P19" s="50" t="str">
        <f>IF(AND('Riesgos de Gestión'!$AF$31="Alta",'Riesgos de Gestión'!$AH$31="Menor"),CONCATENATE("R4C",'Riesgos de Gestión'!$V$31),"")</f>
        <v/>
      </c>
      <c r="Q19" s="51" t="str">
        <f>IF(AND('Riesgos de Gestión'!$AF$32="Alta",'Riesgos de Gestión'!$AH$32="Menor"),CONCATENATE("R4C",'Riesgos de Gestión'!$V$32),"")</f>
        <v/>
      </c>
      <c r="R19" s="51" t="str">
        <f>IF(AND('Riesgos de Gestión'!$AF$33="Alta",'Riesgos de Gestión'!$AH$33="Menor"),CONCATENATE("R4C",'Riesgos de Gestión'!$V$33),"")</f>
        <v/>
      </c>
      <c r="S19" s="51" t="str">
        <f>IF(AND('Riesgos de Gestión'!$AF$34="Alta",'Riesgos de Gestión'!$AH$34="Menor"),CONCATENATE("R4C",'Riesgos de Gestión'!$V$34),"")</f>
        <v/>
      </c>
      <c r="T19" s="51" t="str">
        <f>IF(AND('Riesgos de Gestión'!$AF$35="Alta",'Riesgos de Gestión'!$AH$35="Menor"),CONCATENATE("R4C",'Riesgos de Gestión'!$V$35),"")</f>
        <v/>
      </c>
      <c r="U19" s="52" t="str">
        <f>IF(AND('Riesgos de Gestión'!$AF$36="Alta",'Riesgos de Gestión'!$AH$36="Menor"),CONCATENATE("R4C",'Riesgos de Gestión'!$V$36),"")</f>
        <v/>
      </c>
      <c r="V19" s="35" t="str">
        <f>IF(AND('Riesgos de Gestión'!$AF$31="Alta",'Riesgos de Gestión'!$AH$31="Moderado"),CONCATENATE("R4C",'Riesgos de Gestión'!$V$31),"")</f>
        <v/>
      </c>
      <c r="W19" s="36" t="str">
        <f>IF(AND('Riesgos de Gestión'!$AF$32="Alta",'Riesgos de Gestión'!$AH$32="Moderado"),CONCATENATE("R4C",'Riesgos de Gestión'!$V$32),"")</f>
        <v/>
      </c>
      <c r="X19" s="36" t="str">
        <f>IF(AND('Riesgos de Gestión'!$AF$33="Alta",'Riesgos de Gestión'!$AH$33="Moderado"),CONCATENATE("R4C",'Riesgos de Gestión'!$V$33),"")</f>
        <v/>
      </c>
      <c r="Y19" s="36" t="str">
        <f>IF(AND('Riesgos de Gestión'!$AF$34="Alta",'Riesgos de Gestión'!$AH$34="Moderado"),CONCATENATE("R4C",'Riesgos de Gestión'!$V$34),"")</f>
        <v/>
      </c>
      <c r="Z19" s="36" t="str">
        <f>IF(AND('Riesgos de Gestión'!$AF$35="Alta",'Riesgos de Gestión'!$AH$35="Moderado"),CONCATENATE("R4C",'Riesgos de Gestión'!$V$35),"")</f>
        <v/>
      </c>
      <c r="AA19" s="37" t="str">
        <f>IF(AND('Riesgos de Gestión'!$AF$36="Alta",'Riesgos de Gestión'!$AH$36="Moderado"),CONCATENATE("R4C",'Riesgos de Gestión'!$V$36),"")</f>
        <v/>
      </c>
      <c r="AB19" s="35" t="str">
        <f>IF(AND('Riesgos de Gestión'!$AF$31="Alta",'Riesgos de Gestión'!$AH$31="Mayor"),CONCATENATE("R4C",'Riesgos de Gestión'!$V$31),"")</f>
        <v/>
      </c>
      <c r="AC19" s="36" t="str">
        <f>IF(AND('Riesgos de Gestión'!$AF$32="Alta",'Riesgos de Gestión'!$AH$32="Mayor"),CONCATENATE("R4C",'Riesgos de Gestión'!$V$32),"")</f>
        <v/>
      </c>
      <c r="AD19" s="36" t="str">
        <f>IF(AND('Riesgos de Gestión'!$AF$33="Alta",'Riesgos de Gestión'!$AH$33="Mayor"),CONCATENATE("R4C",'Riesgos de Gestión'!$V$33),"")</f>
        <v/>
      </c>
      <c r="AE19" s="36" t="str">
        <f>IF(AND('Riesgos de Gestión'!$AF$34="Alta",'Riesgos de Gestión'!$AH$34="Mayor"),CONCATENATE("R4C",'Riesgos de Gestión'!$V$34),"")</f>
        <v/>
      </c>
      <c r="AF19" s="36" t="str">
        <f>IF(AND('Riesgos de Gestión'!$AF$35="Alta",'Riesgos de Gestión'!$AH$35="Mayor"),CONCATENATE("R4C",'Riesgos de Gestión'!$V$35),"")</f>
        <v/>
      </c>
      <c r="AG19" s="37" t="str">
        <f>IF(AND('Riesgos de Gestión'!$AF$36="Alta",'Riesgos de Gestión'!$AH$36="Mayor"),CONCATENATE("R4C",'Riesgos de Gestión'!$V$36),"")</f>
        <v/>
      </c>
      <c r="AH19" s="38" t="str">
        <f>IF(AND('Riesgos de Gestión'!$AF$31="Alta",'Riesgos de Gestión'!$AH$31="Catastrófico"),CONCATENATE("R4C",'Riesgos de Gestión'!$V$31),"")</f>
        <v/>
      </c>
      <c r="AI19" s="39" t="str">
        <f>IF(AND('Riesgos de Gestión'!$AF$32="Alta",'Riesgos de Gestión'!$AH$32="Catastrófico"),CONCATENATE("R4C",'Riesgos de Gestión'!$V$32),"")</f>
        <v/>
      </c>
      <c r="AJ19" s="39" t="str">
        <f>IF(AND('Riesgos de Gestión'!$AF$33="Alta",'Riesgos de Gestión'!$AH$33="Catastrófico"),CONCATENATE("R4C",'Riesgos de Gestión'!$V$33),"")</f>
        <v/>
      </c>
      <c r="AK19" s="39" t="str">
        <f>IF(AND('Riesgos de Gestión'!$AF$34="Alta",'Riesgos de Gestión'!$AH$34="Catastrófico"),CONCATENATE("R4C",'Riesgos de Gestión'!$V$34),"")</f>
        <v/>
      </c>
      <c r="AL19" s="39" t="str">
        <f>IF(AND('Riesgos de Gestión'!$AF$35="Alta",'Riesgos de Gestión'!$AH$35="Catastrófico"),CONCATENATE("R4C",'Riesgos de Gestión'!$V$35),"")</f>
        <v/>
      </c>
      <c r="AM19" s="40" t="str">
        <f>IF(AND('Riesgos de Gestión'!$AF$36="Alta",'Riesgos de Gestión'!$AH$36="Catastrófico"),CONCATENATE("R4C",'Riesgos de Gestión'!$V$36),"")</f>
        <v/>
      </c>
      <c r="AN19" s="66"/>
      <c r="AO19" s="487"/>
      <c r="AP19" s="488"/>
      <c r="AQ19" s="488"/>
      <c r="AR19" s="488"/>
      <c r="AS19" s="488"/>
      <c r="AT19" s="489"/>
      <c r="AU19" s="66"/>
      <c r="AV19" s="66"/>
      <c r="AW19" s="66"/>
      <c r="AX19" s="66"/>
      <c r="AY19" s="66"/>
      <c r="AZ19" s="66"/>
      <c r="BA19" s="66"/>
      <c r="BB19" s="66"/>
      <c r="BC19" s="66"/>
      <c r="BD19" s="66"/>
      <c r="BE19" s="66"/>
      <c r="BF19" s="66"/>
      <c r="BG19" s="66"/>
      <c r="BH19" s="66"/>
      <c r="BI19" s="66"/>
      <c r="BJ19" s="66"/>
      <c r="BK19" s="66"/>
      <c r="BL19" s="66"/>
      <c r="BM19" s="66"/>
      <c r="BN19" s="66"/>
      <c r="BO19" s="66"/>
      <c r="BP19" s="66"/>
      <c r="BQ19" s="66"/>
      <c r="BR19" s="66"/>
      <c r="BS19" s="66"/>
      <c r="BT19" s="66"/>
      <c r="BU19" s="66"/>
      <c r="BV19" s="66"/>
      <c r="BW19" s="66"/>
      <c r="BX19" s="66"/>
    </row>
    <row r="20" spans="1:76" ht="15" customHeight="1" x14ac:dyDescent="0.3">
      <c r="A20" s="66"/>
      <c r="B20" s="436"/>
      <c r="C20" s="436"/>
      <c r="D20" s="437"/>
      <c r="E20" s="477"/>
      <c r="F20" s="478"/>
      <c r="G20" s="478"/>
      <c r="H20" s="478"/>
      <c r="I20" s="478"/>
      <c r="J20" s="50" t="str">
        <f>IF(AND('Riesgos de Gestión'!$AF$37="Alta",'Riesgos de Gestión'!$AH$37="Leve"),CONCATENATE("R5C",'Riesgos de Gestión'!$V$37),"")</f>
        <v/>
      </c>
      <c r="K20" s="51" t="str">
        <f>IF(AND('Riesgos de Gestión'!$AF$38="Alta",'Riesgos de Gestión'!$AH$38="Leve"),CONCATENATE("R5C",'Riesgos de Gestión'!$V$38),"")</f>
        <v/>
      </c>
      <c r="L20" s="51" t="str">
        <f>IF(AND('Riesgos de Gestión'!$AF$39="Alta",'Riesgos de Gestión'!$AH$39="Leve"),CONCATENATE("R5C",'Riesgos de Gestión'!$V$39),"")</f>
        <v/>
      </c>
      <c r="M20" s="51" t="str">
        <f>IF(AND('Riesgos de Gestión'!$AF$40="Alta",'Riesgos de Gestión'!$AH$40="Leve"),CONCATENATE("R5C",'Riesgos de Gestión'!$V$40),"")</f>
        <v/>
      </c>
      <c r="N20" s="51" t="str">
        <f>IF(AND('Riesgos de Gestión'!$AF$41="Alta",'Riesgos de Gestión'!$AH$41="Leve"),CONCATENATE("R5C",'Riesgos de Gestión'!$V$41),"")</f>
        <v/>
      </c>
      <c r="O20" s="52" t="str">
        <f>IF(AND('Riesgos de Gestión'!$AF$42="Alta",'Riesgos de Gestión'!$AH$42="Leve"),CONCATENATE("R5C",'Riesgos de Gestión'!$V$42),"")</f>
        <v/>
      </c>
      <c r="P20" s="50" t="str">
        <f>IF(AND('Riesgos de Gestión'!$AF$37="Alta",'Riesgos de Gestión'!$AH$37="Menor"),CONCATENATE("R5C",'Riesgos de Gestión'!$V$37),"")</f>
        <v/>
      </c>
      <c r="Q20" s="51" t="str">
        <f>IF(AND('Riesgos de Gestión'!$AF$38="Alta",'Riesgos de Gestión'!$AH$38="Menor"),CONCATENATE("R5C",'Riesgos de Gestión'!$V$38),"")</f>
        <v/>
      </c>
      <c r="R20" s="51" t="str">
        <f>IF(AND('Riesgos de Gestión'!$AF$39="Alta",'Riesgos de Gestión'!$AH$39="Menor"),CONCATENATE("R5C",'Riesgos de Gestión'!$V$39),"")</f>
        <v/>
      </c>
      <c r="S20" s="51" t="str">
        <f>IF(AND('Riesgos de Gestión'!$AF$40="Alta",'Riesgos de Gestión'!$AH$40="Menor"),CONCATENATE("R5C",'Riesgos de Gestión'!$V$40),"")</f>
        <v/>
      </c>
      <c r="T20" s="51" t="str">
        <f>IF(AND('Riesgos de Gestión'!$AF$41="Alta",'Riesgos de Gestión'!$AH$41="Menor"),CONCATENATE("R5C",'Riesgos de Gestión'!$V$41),"")</f>
        <v/>
      </c>
      <c r="U20" s="52" t="str">
        <f>IF(AND('Riesgos de Gestión'!$AF$42="Alta",'Riesgos de Gestión'!$AH$42="Menor"),CONCATENATE("R5C",'Riesgos de Gestión'!$V$42),"")</f>
        <v/>
      </c>
      <c r="V20" s="35" t="str">
        <f>IF(AND('Riesgos de Gestión'!$AF$37="Alta",'Riesgos de Gestión'!$AH$37="Moderado"),CONCATENATE("R5C",'Riesgos de Gestión'!$V$37),"")</f>
        <v/>
      </c>
      <c r="W20" s="36" t="str">
        <f>IF(AND('Riesgos de Gestión'!$AF$38="Alta",'Riesgos de Gestión'!$AH$38="Moderado"),CONCATENATE("R5C",'Riesgos de Gestión'!$V$38),"")</f>
        <v/>
      </c>
      <c r="X20" s="36" t="str">
        <f>IF(AND('Riesgos de Gestión'!$AF$39="Alta",'Riesgos de Gestión'!$AH$39="Moderado"),CONCATENATE("R5C",'Riesgos de Gestión'!$V$39),"")</f>
        <v/>
      </c>
      <c r="Y20" s="36" t="str">
        <f>IF(AND('Riesgos de Gestión'!$AF$40="Alta",'Riesgos de Gestión'!$AH$40="Moderado"),CONCATENATE("R5C",'Riesgos de Gestión'!$V$40),"")</f>
        <v/>
      </c>
      <c r="Z20" s="36" t="str">
        <f>IF(AND('Riesgos de Gestión'!$AF$41="Alta",'Riesgos de Gestión'!$AH$41="Moderado"),CONCATENATE("R5C",'Riesgos de Gestión'!$V$41),"")</f>
        <v/>
      </c>
      <c r="AA20" s="37" t="str">
        <f>IF(AND('Riesgos de Gestión'!$AF$42="Alta",'Riesgos de Gestión'!$AH$42="Moderado"),CONCATENATE("R5C",'Riesgos de Gestión'!$V$42),"")</f>
        <v/>
      </c>
      <c r="AB20" s="35" t="str">
        <f>IF(AND('Riesgos de Gestión'!$AF$37="Alta",'Riesgos de Gestión'!$AH$37="Mayor"),CONCATENATE("R5C",'Riesgos de Gestión'!$V$37),"")</f>
        <v/>
      </c>
      <c r="AC20" s="36" t="str">
        <f>IF(AND('Riesgos de Gestión'!$AF$38="Alta",'Riesgos de Gestión'!$AH$38="Mayor"),CONCATENATE("R5C",'Riesgos de Gestión'!$V$38),"")</f>
        <v/>
      </c>
      <c r="AD20" s="36" t="str">
        <f>IF(AND('Riesgos de Gestión'!$AF$39="Alta",'Riesgos de Gestión'!$AH$39="Mayor"),CONCATENATE("R5C",'Riesgos de Gestión'!$V$39),"")</f>
        <v/>
      </c>
      <c r="AE20" s="36" t="str">
        <f>IF(AND('Riesgos de Gestión'!$AF$40="Alta",'Riesgos de Gestión'!$AH$40="Mayor"),CONCATENATE("R5C",'Riesgos de Gestión'!$V$40),"")</f>
        <v/>
      </c>
      <c r="AF20" s="36" t="str">
        <f>IF(AND('Riesgos de Gestión'!$AF$41="Alta",'Riesgos de Gestión'!$AH$41="Mayor"),CONCATENATE("R5C",'Riesgos de Gestión'!$V$41),"")</f>
        <v/>
      </c>
      <c r="AG20" s="37" t="str">
        <f>IF(AND('Riesgos de Gestión'!$AF$42="Alta",'Riesgos de Gestión'!$AH$42="Mayor"),CONCATENATE("R5C",'Riesgos de Gestión'!$V$42),"")</f>
        <v/>
      </c>
      <c r="AH20" s="38" t="str">
        <f>IF(AND('Riesgos de Gestión'!$AF$37="Alta",'Riesgos de Gestión'!$AH$37="Catastrófico"),CONCATENATE("R5C",'Riesgos de Gestión'!$V$37),"")</f>
        <v/>
      </c>
      <c r="AI20" s="39" t="str">
        <f>IF(AND('Riesgos de Gestión'!$AF$38="Alta",'Riesgos de Gestión'!$AH$38="Catastrófico"),CONCATENATE("R5C",'Riesgos de Gestión'!$V$38),"")</f>
        <v/>
      </c>
      <c r="AJ20" s="39" t="str">
        <f>IF(AND('Riesgos de Gestión'!$AF$39="Alta",'Riesgos de Gestión'!$AH$39="Catastrófico"),CONCATENATE("R5C",'Riesgos de Gestión'!$V$39),"")</f>
        <v/>
      </c>
      <c r="AK20" s="39" t="str">
        <f>IF(AND('Riesgos de Gestión'!$AF$40="Alta",'Riesgos de Gestión'!$AH$40="Catastrófico"),CONCATENATE("R5C",'Riesgos de Gestión'!$V$40),"")</f>
        <v/>
      </c>
      <c r="AL20" s="39" t="str">
        <f>IF(AND('Riesgos de Gestión'!$AF$41="Alta",'Riesgos de Gestión'!$AH$41="Catastrófico"),CONCATENATE("R5C",'Riesgos de Gestión'!$V$41),"")</f>
        <v/>
      </c>
      <c r="AM20" s="40" t="str">
        <f>IF(AND('Riesgos de Gestión'!$AF$42="Alta",'Riesgos de Gestión'!$AH$42="Catastrófico"),CONCATENATE("R5C",'Riesgos de Gestión'!$V$42),"")</f>
        <v/>
      </c>
      <c r="AN20" s="66"/>
      <c r="AO20" s="487"/>
      <c r="AP20" s="488"/>
      <c r="AQ20" s="488"/>
      <c r="AR20" s="488"/>
      <c r="AS20" s="488"/>
      <c r="AT20" s="489"/>
      <c r="AU20" s="66"/>
      <c r="AV20" s="66"/>
      <c r="AW20" s="66"/>
      <c r="AX20" s="66"/>
      <c r="AY20" s="66"/>
      <c r="AZ20" s="66"/>
      <c r="BA20" s="66"/>
      <c r="BB20" s="66"/>
      <c r="BC20" s="66"/>
      <c r="BD20" s="66"/>
      <c r="BE20" s="66"/>
      <c r="BF20" s="66"/>
      <c r="BG20" s="66"/>
      <c r="BH20" s="66"/>
      <c r="BI20" s="66"/>
      <c r="BJ20" s="66"/>
      <c r="BK20" s="66"/>
      <c r="BL20" s="66"/>
      <c r="BM20" s="66"/>
      <c r="BN20" s="66"/>
      <c r="BO20" s="66"/>
      <c r="BP20" s="66"/>
      <c r="BQ20" s="66"/>
      <c r="BR20" s="66"/>
      <c r="BS20" s="66"/>
      <c r="BT20" s="66"/>
      <c r="BU20" s="66"/>
      <c r="BV20" s="66"/>
      <c r="BW20" s="66"/>
      <c r="BX20" s="66"/>
    </row>
    <row r="21" spans="1:76" ht="15" customHeight="1" x14ac:dyDescent="0.3">
      <c r="A21" s="66"/>
      <c r="B21" s="436"/>
      <c r="C21" s="436"/>
      <c r="D21" s="437"/>
      <c r="E21" s="477"/>
      <c r="F21" s="478"/>
      <c r="G21" s="478"/>
      <c r="H21" s="478"/>
      <c r="I21" s="478"/>
      <c r="J21" s="50" t="str">
        <f>IF(AND('Riesgos de Gestión'!$AF$43="Alta",'Riesgos de Gestión'!$AH$43="Leve"),CONCATENATE("R6C",'Riesgos de Gestión'!$V$43),"")</f>
        <v/>
      </c>
      <c r="K21" s="51" t="str">
        <f>IF(AND('Riesgos de Gestión'!$AF$44="Alta",'Riesgos de Gestión'!$AH$44="Leve"),CONCATENATE("R6C",'Riesgos de Gestión'!$V$44),"")</f>
        <v/>
      </c>
      <c r="L21" s="51" t="str">
        <f>IF(AND('Riesgos de Gestión'!$AF$45="Alta",'Riesgos de Gestión'!$AH$45="Leve"),CONCATENATE("R6C",'Riesgos de Gestión'!$V$45),"")</f>
        <v/>
      </c>
      <c r="M21" s="51" t="str">
        <f>IF(AND('Riesgos de Gestión'!$AF$46="Alta",'Riesgos de Gestión'!$AH$46="Leve"),CONCATENATE("R6C",'Riesgos de Gestión'!$V$46),"")</f>
        <v/>
      </c>
      <c r="N21" s="51" t="str">
        <f>IF(AND('Riesgos de Gestión'!$AF$47="Alta",'Riesgos de Gestión'!$AH$47="Leve"),CONCATENATE("R6C",'Riesgos de Gestión'!$V$47),"")</f>
        <v/>
      </c>
      <c r="O21" s="52" t="str">
        <f>IF(AND('Riesgos de Gestión'!$AF$48="Alta",'Riesgos de Gestión'!$AH$48="Leve"),CONCATENATE("R6C",'Riesgos de Gestión'!$V$48),"")</f>
        <v/>
      </c>
      <c r="P21" s="50" t="str">
        <f>IF(AND('Riesgos de Gestión'!$AF$43="Alta",'Riesgos de Gestión'!$AH$43="Menor"),CONCATENATE("R6C",'Riesgos de Gestión'!$V$43),"")</f>
        <v/>
      </c>
      <c r="Q21" s="51" t="str">
        <f>IF(AND('Riesgos de Gestión'!$AF$44="Alta",'Riesgos de Gestión'!$AH$44="Menor"),CONCATENATE("R6C",'Riesgos de Gestión'!$V$44),"")</f>
        <v/>
      </c>
      <c r="R21" s="51" t="str">
        <f>IF(AND('Riesgos de Gestión'!$AF$45="Alta",'Riesgos de Gestión'!$AH$45="Menor"),CONCATENATE("R6C",'Riesgos de Gestión'!$V$45),"")</f>
        <v/>
      </c>
      <c r="S21" s="51" t="str">
        <f>IF(AND('Riesgos de Gestión'!$AF$46="Alta",'Riesgos de Gestión'!$AH$46="Menor"),CONCATENATE("R6C",'Riesgos de Gestión'!$V$46),"")</f>
        <v/>
      </c>
      <c r="T21" s="51" t="str">
        <f>IF(AND('Riesgos de Gestión'!$AF$47="Alta",'Riesgos de Gestión'!$AH$47="Menor"),CONCATENATE("R6C",'Riesgos de Gestión'!$V$47),"")</f>
        <v/>
      </c>
      <c r="U21" s="52" t="str">
        <f>IF(AND('Riesgos de Gestión'!$AF$48="Alta",'Riesgos de Gestión'!$AH$48="Menor"),CONCATENATE("R6C",'Riesgos de Gestión'!$V$48),"")</f>
        <v/>
      </c>
      <c r="V21" s="35" t="str">
        <f>IF(AND('Riesgos de Gestión'!$AF$43="Alta",'Riesgos de Gestión'!$AH$43="Moderado"),CONCATENATE("R6C",'Riesgos de Gestión'!$V$43),"")</f>
        <v/>
      </c>
      <c r="W21" s="36" t="str">
        <f>IF(AND('Riesgos de Gestión'!$AF$44="Alta",'Riesgos de Gestión'!$AH$44="Moderado"),CONCATENATE("R6C",'Riesgos de Gestión'!$V$44),"")</f>
        <v/>
      </c>
      <c r="X21" s="36" t="str">
        <f>IF(AND('Riesgos de Gestión'!$AF$45="Alta",'Riesgos de Gestión'!$AH$45="Moderado"),CONCATENATE("R6C",'Riesgos de Gestión'!$V$45),"")</f>
        <v/>
      </c>
      <c r="Y21" s="36" t="str">
        <f>IF(AND('Riesgos de Gestión'!$AF$46="Alta",'Riesgos de Gestión'!$AH$46="Moderado"),CONCATENATE("R6C",'Riesgos de Gestión'!$V$46),"")</f>
        <v/>
      </c>
      <c r="Z21" s="36" t="str">
        <f>IF(AND('Riesgos de Gestión'!$AF$47="Alta",'Riesgos de Gestión'!$AH$47="Moderado"),CONCATENATE("R6C",'Riesgos de Gestión'!$V$47),"")</f>
        <v/>
      </c>
      <c r="AA21" s="37" t="str">
        <f>IF(AND('Riesgos de Gestión'!$AF$48="Alta",'Riesgos de Gestión'!$AH$48="Moderado"),CONCATENATE("R6C",'Riesgos de Gestión'!$V$48),"")</f>
        <v/>
      </c>
      <c r="AB21" s="35" t="str">
        <f>IF(AND('Riesgos de Gestión'!$AF$43="Alta",'Riesgos de Gestión'!$AH$43="Mayor"),CONCATENATE("R6C",'Riesgos de Gestión'!$V$43),"")</f>
        <v/>
      </c>
      <c r="AC21" s="36" t="str">
        <f>IF(AND('Riesgos de Gestión'!$AF$44="Alta",'Riesgos de Gestión'!$AH$44="Mayor"),CONCATENATE("R6C",'Riesgos de Gestión'!$V$44),"")</f>
        <v/>
      </c>
      <c r="AD21" s="36" t="str">
        <f>IF(AND('Riesgos de Gestión'!$AF$45="Alta",'Riesgos de Gestión'!$AH$45="Mayor"),CONCATENATE("R6C",'Riesgos de Gestión'!$V$45),"")</f>
        <v/>
      </c>
      <c r="AE21" s="36" t="str">
        <f>IF(AND('Riesgos de Gestión'!$AF$46="Alta",'Riesgos de Gestión'!$AH$46="Mayor"),CONCATENATE("R6C",'Riesgos de Gestión'!$V$46),"")</f>
        <v/>
      </c>
      <c r="AF21" s="36" t="str">
        <f>IF(AND('Riesgos de Gestión'!$AF$47="Alta",'Riesgos de Gestión'!$AH$47="Mayor"),CONCATENATE("R6C",'Riesgos de Gestión'!$V$47),"")</f>
        <v/>
      </c>
      <c r="AG21" s="37" t="str">
        <f>IF(AND('Riesgos de Gestión'!$AF$48="Alta",'Riesgos de Gestión'!$AH$48="Mayor"),CONCATENATE("R6C",'Riesgos de Gestión'!$V$48),"")</f>
        <v/>
      </c>
      <c r="AH21" s="38" t="str">
        <f>IF(AND('Riesgos de Gestión'!$AF$43="Alta",'Riesgos de Gestión'!$AH$43="Catastrófico"),CONCATENATE("R6C",'Riesgos de Gestión'!$V$43),"")</f>
        <v/>
      </c>
      <c r="AI21" s="39" t="str">
        <f>IF(AND('Riesgos de Gestión'!$AF$44="Alta",'Riesgos de Gestión'!$AH$44="Catastrófico"),CONCATENATE("R6C",'Riesgos de Gestión'!$V$44),"")</f>
        <v/>
      </c>
      <c r="AJ21" s="39" t="str">
        <f>IF(AND('Riesgos de Gestión'!$AF$45="Alta",'Riesgos de Gestión'!$AH$45="Catastrófico"),CONCATENATE("R6C",'Riesgos de Gestión'!$V$45),"")</f>
        <v/>
      </c>
      <c r="AK21" s="39" t="str">
        <f>IF(AND('Riesgos de Gestión'!$AF$46="Alta",'Riesgos de Gestión'!$AH$46="Catastrófico"),CONCATENATE("R6C",'Riesgos de Gestión'!$V$46),"")</f>
        <v/>
      </c>
      <c r="AL21" s="39" t="str">
        <f>IF(AND('Riesgos de Gestión'!$AF$47="Alta",'Riesgos de Gestión'!$AH$47="Catastrófico"),CONCATENATE("R6C",'Riesgos de Gestión'!$V$47),"")</f>
        <v/>
      </c>
      <c r="AM21" s="40" t="str">
        <f>IF(AND('Riesgos de Gestión'!$AF$48="Alta",'Riesgos de Gestión'!$AH$48="Catastrófico"),CONCATENATE("R6C",'Riesgos de Gestión'!$V$48),"")</f>
        <v/>
      </c>
      <c r="AN21" s="66"/>
      <c r="AO21" s="487"/>
      <c r="AP21" s="488"/>
      <c r="AQ21" s="488"/>
      <c r="AR21" s="488"/>
      <c r="AS21" s="488"/>
      <c r="AT21" s="489"/>
      <c r="AU21" s="66"/>
      <c r="AV21" s="66"/>
      <c r="AW21" s="66"/>
      <c r="AX21" s="66"/>
      <c r="AY21" s="66"/>
      <c r="AZ21" s="66"/>
      <c r="BA21" s="66"/>
      <c r="BB21" s="66"/>
      <c r="BC21" s="66"/>
      <c r="BD21" s="66"/>
      <c r="BE21" s="66"/>
      <c r="BF21" s="66"/>
      <c r="BG21" s="66"/>
      <c r="BH21" s="66"/>
      <c r="BI21" s="66"/>
      <c r="BJ21" s="66"/>
      <c r="BK21" s="66"/>
      <c r="BL21" s="66"/>
      <c r="BM21" s="66"/>
      <c r="BN21" s="66"/>
      <c r="BO21" s="66"/>
      <c r="BP21" s="66"/>
      <c r="BQ21" s="66"/>
      <c r="BR21" s="66"/>
      <c r="BS21" s="66"/>
      <c r="BT21" s="66"/>
      <c r="BU21" s="66"/>
      <c r="BV21" s="66"/>
      <c r="BW21" s="66"/>
      <c r="BX21" s="66"/>
    </row>
    <row r="22" spans="1:76" ht="15" customHeight="1" x14ac:dyDescent="0.3">
      <c r="A22" s="66"/>
      <c r="B22" s="436"/>
      <c r="C22" s="436"/>
      <c r="D22" s="437"/>
      <c r="E22" s="477"/>
      <c r="F22" s="478"/>
      <c r="G22" s="478"/>
      <c r="H22" s="478"/>
      <c r="I22" s="478"/>
      <c r="J22" s="50" t="str">
        <f>IF(AND('Riesgos de Gestión'!$AF$49="Alta",'Riesgos de Gestión'!$AH$49="Leve"),CONCATENATE("R7C",'Riesgos de Gestión'!$V$49),"")</f>
        <v/>
      </c>
      <c r="K22" s="51" t="str">
        <f>IF(AND('Riesgos de Gestión'!$AF$50="Alta",'Riesgos de Gestión'!$AH$50="Leve"),CONCATENATE("R7C",'Riesgos de Gestión'!$V$50),"")</f>
        <v/>
      </c>
      <c r="L22" s="51" t="str">
        <f>IF(AND('Riesgos de Gestión'!$AF$51="Alta",'Riesgos de Gestión'!$AH$51="Leve"),CONCATENATE("R7C",'Riesgos de Gestión'!$V$51),"")</f>
        <v/>
      </c>
      <c r="M22" s="51" t="str">
        <f>IF(AND('Riesgos de Gestión'!$AF$52="Alta",'Riesgos de Gestión'!$AH$52="Leve"),CONCATENATE("R7C",'Riesgos de Gestión'!$V$52),"")</f>
        <v/>
      </c>
      <c r="N22" s="51" t="str">
        <f>IF(AND('Riesgos de Gestión'!$AF$53="Alta",'Riesgos de Gestión'!$AH$53="Leve"),CONCATENATE("R7C",'Riesgos de Gestión'!$V$53),"")</f>
        <v/>
      </c>
      <c r="O22" s="52" t="str">
        <f>IF(AND('Riesgos de Gestión'!$AF$54="Alta",'Riesgos de Gestión'!$AH$54="Leve"),CONCATENATE("R7C",'Riesgos de Gestión'!$V$54),"")</f>
        <v/>
      </c>
      <c r="P22" s="50" t="str">
        <f>IF(AND('Riesgos de Gestión'!$AF$49="Alta",'Riesgos de Gestión'!$AH$49="Menor"),CONCATENATE("R7C",'Riesgos de Gestión'!$V$49),"")</f>
        <v/>
      </c>
      <c r="Q22" s="51" t="str">
        <f>IF(AND('Riesgos de Gestión'!$AF$50="Alta",'Riesgos de Gestión'!$AH$50="Menor"),CONCATENATE("R7C",'Riesgos de Gestión'!$V$50),"")</f>
        <v/>
      </c>
      <c r="R22" s="51" t="str">
        <f>IF(AND('Riesgos de Gestión'!$AF$51="Alta",'Riesgos de Gestión'!$AH$51="Menor"),CONCATENATE("R7C",'Riesgos de Gestión'!$V$51),"")</f>
        <v/>
      </c>
      <c r="S22" s="51" t="str">
        <f>IF(AND('Riesgos de Gestión'!$AF$52="Alta",'Riesgos de Gestión'!$AH$52="Menor"),CONCATENATE("R7C",'Riesgos de Gestión'!$V$52),"")</f>
        <v/>
      </c>
      <c r="T22" s="51" t="str">
        <f>IF(AND('Riesgos de Gestión'!$AF$53="Alta",'Riesgos de Gestión'!$AH$53="Menor"),CONCATENATE("R7C",'Riesgos de Gestión'!$V$53),"")</f>
        <v/>
      </c>
      <c r="U22" s="52" t="str">
        <f>IF(AND('Riesgos de Gestión'!$AF$54="Alta",'Riesgos de Gestión'!$AH$54="Menor"),CONCATENATE("R7C",'Riesgos de Gestión'!$V$54),"")</f>
        <v/>
      </c>
      <c r="V22" s="35" t="str">
        <f>IF(AND('Riesgos de Gestión'!$AF$49="Alta",'Riesgos de Gestión'!$AH$49="Moderado"),CONCATENATE("R7C",'Riesgos de Gestión'!$V$49),"")</f>
        <v/>
      </c>
      <c r="W22" s="36" t="str">
        <f>IF(AND('Riesgos de Gestión'!$AF$50="Alta",'Riesgos de Gestión'!$AH$50="Moderado"),CONCATENATE("R7C",'Riesgos de Gestión'!$V$50),"")</f>
        <v/>
      </c>
      <c r="X22" s="36" t="str">
        <f>IF(AND('Riesgos de Gestión'!$AF$51="Alta",'Riesgos de Gestión'!$AH$51="Moderado"),CONCATENATE("R7C",'Riesgos de Gestión'!$V$51),"")</f>
        <v/>
      </c>
      <c r="Y22" s="36" t="str">
        <f>IF(AND('Riesgos de Gestión'!$AF$52="Alta",'Riesgos de Gestión'!$AH$52="Moderado"),CONCATENATE("R7C",'Riesgos de Gestión'!$V$52),"")</f>
        <v/>
      </c>
      <c r="Z22" s="36" t="str">
        <f>IF(AND('Riesgos de Gestión'!$AF$53="Alta",'Riesgos de Gestión'!$AH$53="Moderado"),CONCATENATE("R7C",'Riesgos de Gestión'!$V$53),"")</f>
        <v/>
      </c>
      <c r="AA22" s="37" t="str">
        <f>IF(AND('Riesgos de Gestión'!$AF$54="Alta",'Riesgos de Gestión'!$AH$54="Moderado"),CONCATENATE("R7C",'Riesgos de Gestión'!$V$54),"")</f>
        <v/>
      </c>
      <c r="AB22" s="35" t="str">
        <f>IF(AND('Riesgos de Gestión'!$AF$49="Alta",'Riesgos de Gestión'!$AH$49="Mayor"),CONCATENATE("R7C",'Riesgos de Gestión'!$V$49),"")</f>
        <v/>
      </c>
      <c r="AC22" s="36" t="str">
        <f>IF(AND('Riesgos de Gestión'!$AF$50="Alta",'Riesgos de Gestión'!$AH$50="Mayor"),CONCATENATE("R7C",'Riesgos de Gestión'!$V$50),"")</f>
        <v/>
      </c>
      <c r="AD22" s="36" t="str">
        <f>IF(AND('Riesgos de Gestión'!$AF$51="Alta",'Riesgos de Gestión'!$AH$51="Mayor"),CONCATENATE("R7C",'Riesgos de Gestión'!$V$51),"")</f>
        <v/>
      </c>
      <c r="AE22" s="36" t="str">
        <f>IF(AND('Riesgos de Gestión'!$AF$52="Alta",'Riesgos de Gestión'!$AH$52="Mayor"),CONCATENATE("R7C",'Riesgos de Gestión'!$V$52),"")</f>
        <v/>
      </c>
      <c r="AF22" s="36" t="str">
        <f>IF(AND('Riesgos de Gestión'!$AF$53="Alta",'Riesgos de Gestión'!$AH$53="Mayor"),CONCATENATE("R7C",'Riesgos de Gestión'!$V$53),"")</f>
        <v/>
      </c>
      <c r="AG22" s="37" t="str">
        <f>IF(AND('Riesgos de Gestión'!$AF$54="Alta",'Riesgos de Gestión'!$AH$54="Mayor"),CONCATENATE("R7C",'Riesgos de Gestión'!$V$54),"")</f>
        <v/>
      </c>
      <c r="AH22" s="38" t="str">
        <f>IF(AND('Riesgos de Gestión'!$AF$49="Alta",'Riesgos de Gestión'!$AH$49="Catastrófico"),CONCATENATE("R7C",'Riesgos de Gestión'!$V$49),"")</f>
        <v/>
      </c>
      <c r="AI22" s="39" t="str">
        <f>IF(AND('Riesgos de Gestión'!$AF$50="Alta",'Riesgos de Gestión'!$AH$50="Catastrófico"),CONCATENATE("R7C",'Riesgos de Gestión'!$V$50),"")</f>
        <v/>
      </c>
      <c r="AJ22" s="39" t="str">
        <f>IF(AND('Riesgos de Gestión'!$AF$51="Alta",'Riesgos de Gestión'!$AH$51="Catastrófico"),CONCATENATE("R7C",'Riesgos de Gestión'!$V$51),"")</f>
        <v/>
      </c>
      <c r="AK22" s="39" t="str">
        <f>IF(AND('Riesgos de Gestión'!$AF$52="Alta",'Riesgos de Gestión'!$AH$52="Catastrófico"),CONCATENATE("R7C",'Riesgos de Gestión'!$V$52),"")</f>
        <v/>
      </c>
      <c r="AL22" s="39" t="str">
        <f>IF(AND('Riesgos de Gestión'!$AF$53="Alta",'Riesgos de Gestión'!$AH$53="Catastrófico"),CONCATENATE("R7C",'Riesgos de Gestión'!$V$53),"")</f>
        <v/>
      </c>
      <c r="AM22" s="40" t="str">
        <f>IF(AND('Riesgos de Gestión'!$AF$54="Alta",'Riesgos de Gestión'!$AH$54="Catastrófico"),CONCATENATE("R7C",'Riesgos de Gestión'!$V$54),"")</f>
        <v/>
      </c>
      <c r="AN22" s="66"/>
      <c r="AO22" s="487"/>
      <c r="AP22" s="488"/>
      <c r="AQ22" s="488"/>
      <c r="AR22" s="488"/>
      <c r="AS22" s="488"/>
      <c r="AT22" s="489"/>
      <c r="AU22" s="66"/>
      <c r="AV22" s="66"/>
      <c r="AW22" s="66"/>
      <c r="AX22" s="66"/>
      <c r="AY22" s="66"/>
      <c r="AZ22" s="66"/>
      <c r="BA22" s="66"/>
      <c r="BB22" s="66"/>
      <c r="BC22" s="66"/>
      <c r="BD22" s="66"/>
      <c r="BE22" s="66"/>
      <c r="BF22" s="66"/>
      <c r="BG22" s="66"/>
      <c r="BH22" s="66"/>
      <c r="BI22" s="66"/>
      <c r="BJ22" s="66"/>
      <c r="BK22" s="66"/>
      <c r="BL22" s="66"/>
      <c r="BM22" s="66"/>
      <c r="BN22" s="66"/>
      <c r="BO22" s="66"/>
      <c r="BP22" s="66"/>
      <c r="BQ22" s="66"/>
      <c r="BR22" s="66"/>
      <c r="BS22" s="66"/>
      <c r="BT22" s="66"/>
      <c r="BU22" s="66"/>
      <c r="BV22" s="66"/>
      <c r="BW22" s="66"/>
      <c r="BX22" s="66"/>
    </row>
    <row r="23" spans="1:76" ht="15" customHeight="1" x14ac:dyDescent="0.3">
      <c r="A23" s="66"/>
      <c r="B23" s="436"/>
      <c r="C23" s="436"/>
      <c r="D23" s="437"/>
      <c r="E23" s="477"/>
      <c r="F23" s="478"/>
      <c r="G23" s="478"/>
      <c r="H23" s="478"/>
      <c r="I23" s="478"/>
      <c r="J23" s="50" t="str">
        <f>IF(AND('Riesgos de Gestión'!$AF$55="Alta",'Riesgos de Gestión'!$AH$55="Leve"),CONCATENATE("R8C",'Riesgos de Gestión'!$V$55),"")</f>
        <v/>
      </c>
      <c r="K23" s="51" t="str">
        <f>IF(AND('Riesgos de Gestión'!$AF$56="Alta",'Riesgos de Gestión'!$AH$56="Leve"),CONCATENATE("R8C",'Riesgos de Gestión'!$V$56),"")</f>
        <v/>
      </c>
      <c r="L23" s="51" t="str">
        <f>IF(AND('Riesgos de Gestión'!$AF$57="Alta",'Riesgos de Gestión'!$AH$57="Leve"),CONCATENATE("R8C",'Riesgos de Gestión'!$V$57),"")</f>
        <v/>
      </c>
      <c r="M23" s="51" t="str">
        <f>IF(AND('Riesgos de Gestión'!$AF$58="Alta",'Riesgos de Gestión'!$AH$58="Leve"),CONCATENATE("R8C",'Riesgos de Gestión'!$V$58),"")</f>
        <v/>
      </c>
      <c r="N23" s="51" t="str">
        <f>IF(AND('Riesgos de Gestión'!$AF$59="Alta",'Riesgos de Gestión'!$AH$59="Leve"),CONCATENATE("R8C",'Riesgos de Gestión'!$V$59),"")</f>
        <v/>
      </c>
      <c r="O23" s="52" t="str">
        <f>IF(AND('Riesgos de Gestión'!$AF$60="Alta",'Riesgos de Gestión'!$AH$60="Leve"),CONCATENATE("R8C",'Riesgos de Gestión'!$V$60),"")</f>
        <v/>
      </c>
      <c r="P23" s="50" t="str">
        <f>IF(AND('Riesgos de Gestión'!$AF$55="Alta",'Riesgos de Gestión'!$AH$55="Menor"),CONCATENATE("R8C",'Riesgos de Gestión'!$V$55),"")</f>
        <v/>
      </c>
      <c r="Q23" s="51" t="str">
        <f>IF(AND('Riesgos de Gestión'!$AF$56="Alta",'Riesgos de Gestión'!$AH$56="Menor"),CONCATENATE("R8C",'Riesgos de Gestión'!$V$56),"")</f>
        <v/>
      </c>
      <c r="R23" s="51" t="str">
        <f>IF(AND('Riesgos de Gestión'!$AF$57="Alta",'Riesgos de Gestión'!$AH$57="Menor"),CONCATENATE("R8C",'Riesgos de Gestión'!$V$57),"")</f>
        <v/>
      </c>
      <c r="S23" s="51" t="str">
        <f>IF(AND('Riesgos de Gestión'!$AF$58="Alta",'Riesgos de Gestión'!$AH$58="Menor"),CONCATENATE("R8C",'Riesgos de Gestión'!$V$58),"")</f>
        <v/>
      </c>
      <c r="T23" s="51" t="str">
        <f>IF(AND('Riesgos de Gestión'!$AF$59="Alta",'Riesgos de Gestión'!$AH$59="Menor"),CONCATENATE("R8C",'Riesgos de Gestión'!$V$59),"")</f>
        <v/>
      </c>
      <c r="U23" s="52" t="str">
        <f>IF(AND('Riesgos de Gestión'!$AF$60="Alta",'Riesgos de Gestión'!$AH$60="Menor"),CONCATENATE("R8C",'Riesgos de Gestión'!$V$60),"")</f>
        <v/>
      </c>
      <c r="V23" s="35" t="str">
        <f>IF(AND('Riesgos de Gestión'!$AF$55="Alta",'Riesgos de Gestión'!$AH$55="Moderado"),CONCATENATE("R8C",'Riesgos de Gestión'!$V$55),"")</f>
        <v/>
      </c>
      <c r="W23" s="36" t="str">
        <f>IF(AND('Riesgos de Gestión'!$AF$56="Alta",'Riesgos de Gestión'!$AH$56="Moderado"),CONCATENATE("R8C",'Riesgos de Gestión'!$V$56),"")</f>
        <v/>
      </c>
      <c r="X23" s="36" t="str">
        <f>IF(AND('Riesgos de Gestión'!$AF$57="Alta",'Riesgos de Gestión'!$AH$57="Moderado"),CONCATENATE("R8C",'Riesgos de Gestión'!$V$57),"")</f>
        <v/>
      </c>
      <c r="Y23" s="36" t="str">
        <f>IF(AND('Riesgos de Gestión'!$AF$58="Alta",'Riesgos de Gestión'!$AH$58="Moderado"),CONCATENATE("R8C",'Riesgos de Gestión'!$V$58),"")</f>
        <v/>
      </c>
      <c r="Z23" s="36" t="str">
        <f>IF(AND('Riesgos de Gestión'!$AF$59="Alta",'Riesgos de Gestión'!$AH$59="Moderado"),CONCATENATE("R8C",'Riesgos de Gestión'!$V$59),"")</f>
        <v/>
      </c>
      <c r="AA23" s="37" t="str">
        <f>IF(AND('Riesgos de Gestión'!$AF$60="Alta",'Riesgos de Gestión'!$AH$60="Moderado"),CONCATENATE("R8C",'Riesgos de Gestión'!$V$60),"")</f>
        <v/>
      </c>
      <c r="AB23" s="35" t="str">
        <f>IF(AND('Riesgos de Gestión'!$AF$55="Alta",'Riesgos de Gestión'!$AH$55="Mayor"),CONCATENATE("R8C",'Riesgos de Gestión'!$V$55),"")</f>
        <v/>
      </c>
      <c r="AC23" s="36" t="str">
        <f>IF(AND('Riesgos de Gestión'!$AF$56="Alta",'Riesgos de Gestión'!$AH$56="Mayor"),CONCATENATE("R8C",'Riesgos de Gestión'!$V$56),"")</f>
        <v/>
      </c>
      <c r="AD23" s="36" t="str">
        <f>IF(AND('Riesgos de Gestión'!$AF$57="Alta",'Riesgos de Gestión'!$AH$57="Mayor"),CONCATENATE("R8C",'Riesgos de Gestión'!$V$57),"")</f>
        <v/>
      </c>
      <c r="AE23" s="36" t="str">
        <f>IF(AND('Riesgos de Gestión'!$AF$58="Alta",'Riesgos de Gestión'!$AH$58="Mayor"),CONCATENATE("R8C",'Riesgos de Gestión'!$V$58),"")</f>
        <v/>
      </c>
      <c r="AF23" s="36" t="str">
        <f>IF(AND('Riesgos de Gestión'!$AF$59="Alta",'Riesgos de Gestión'!$AH$59="Mayor"),CONCATENATE("R8C",'Riesgos de Gestión'!$V$59),"")</f>
        <v/>
      </c>
      <c r="AG23" s="37" t="str">
        <f>IF(AND('Riesgos de Gestión'!$AF$60="Alta",'Riesgos de Gestión'!$AH$60="Mayor"),CONCATENATE("R8C",'Riesgos de Gestión'!$V$60),"")</f>
        <v/>
      </c>
      <c r="AH23" s="38" t="str">
        <f>IF(AND('Riesgos de Gestión'!$AF$55="Alta",'Riesgos de Gestión'!$AH$55="Catastrófico"),CONCATENATE("R8C",'Riesgos de Gestión'!$V$55),"")</f>
        <v/>
      </c>
      <c r="AI23" s="39" t="str">
        <f>IF(AND('Riesgos de Gestión'!$AF$56="Alta",'Riesgos de Gestión'!$AH$56="Catastrófico"),CONCATENATE("R8C",'Riesgos de Gestión'!$V$56),"")</f>
        <v/>
      </c>
      <c r="AJ23" s="39" t="str">
        <f>IF(AND('Riesgos de Gestión'!$AF$57="Alta",'Riesgos de Gestión'!$AH$57="Catastrófico"),CONCATENATE("R8C",'Riesgos de Gestión'!$V$57),"")</f>
        <v/>
      </c>
      <c r="AK23" s="39" t="str">
        <f>IF(AND('Riesgos de Gestión'!$AF$58="Alta",'Riesgos de Gestión'!$AH$58="Catastrófico"),CONCATENATE("R8C",'Riesgos de Gestión'!$V$58),"")</f>
        <v/>
      </c>
      <c r="AL23" s="39" t="str">
        <f>IF(AND('Riesgos de Gestión'!$AF$59="Alta",'Riesgos de Gestión'!$AH$59="Catastrófico"),CONCATENATE("R8C",'Riesgos de Gestión'!$V$59),"")</f>
        <v/>
      </c>
      <c r="AM23" s="40" t="str">
        <f>IF(AND('Riesgos de Gestión'!$AF$60="Alta",'Riesgos de Gestión'!$AH$60="Catastrófico"),CONCATENATE("R8C",'Riesgos de Gestión'!$V$60),"")</f>
        <v/>
      </c>
      <c r="AN23" s="66"/>
      <c r="AO23" s="487"/>
      <c r="AP23" s="488"/>
      <c r="AQ23" s="488"/>
      <c r="AR23" s="488"/>
      <c r="AS23" s="488"/>
      <c r="AT23" s="489"/>
      <c r="AU23" s="66"/>
      <c r="AV23" s="66"/>
      <c r="AW23" s="66"/>
      <c r="AX23" s="66"/>
      <c r="AY23" s="66"/>
      <c r="AZ23" s="66"/>
      <c r="BA23" s="66"/>
      <c r="BB23" s="66"/>
      <c r="BC23" s="66"/>
      <c r="BD23" s="66"/>
      <c r="BE23" s="66"/>
      <c r="BF23" s="66"/>
      <c r="BG23" s="66"/>
      <c r="BH23" s="66"/>
      <c r="BI23" s="66"/>
      <c r="BJ23" s="66"/>
      <c r="BK23" s="66"/>
      <c r="BL23" s="66"/>
      <c r="BM23" s="66"/>
      <c r="BN23" s="66"/>
      <c r="BO23" s="66"/>
      <c r="BP23" s="66"/>
      <c r="BQ23" s="66"/>
      <c r="BR23" s="66"/>
      <c r="BS23" s="66"/>
      <c r="BT23" s="66"/>
      <c r="BU23" s="66"/>
      <c r="BV23" s="66"/>
      <c r="BW23" s="66"/>
      <c r="BX23" s="66"/>
    </row>
    <row r="24" spans="1:76" ht="15" customHeight="1" x14ac:dyDescent="0.3">
      <c r="A24" s="66"/>
      <c r="B24" s="436"/>
      <c r="C24" s="436"/>
      <c r="D24" s="437"/>
      <c r="E24" s="477"/>
      <c r="F24" s="478"/>
      <c r="G24" s="478"/>
      <c r="H24" s="478"/>
      <c r="I24" s="478"/>
      <c r="J24" s="50" t="str">
        <f>IF(AND('Riesgos de Gestión'!$AF$61="Alta",'Riesgos de Gestión'!$AH$61="Leve"),CONCATENATE("R9C",'Riesgos de Gestión'!$V$61),"")</f>
        <v/>
      </c>
      <c r="K24" s="51" t="str">
        <f>IF(AND('Riesgos de Gestión'!$AF$62="Alta",'Riesgos de Gestión'!$AH$62="Leve"),CONCATENATE("R9C",'Riesgos de Gestión'!$V$62),"")</f>
        <v/>
      </c>
      <c r="L24" s="51" t="str">
        <f>IF(AND('Riesgos de Gestión'!$AF$63="Alta",'Riesgos de Gestión'!$AH$63="Leve"),CONCATENATE("R9C",'Riesgos de Gestión'!$V$63),"")</f>
        <v/>
      </c>
      <c r="M24" s="51" t="str">
        <f>IF(AND('Riesgos de Gestión'!$AF$64="Alta",'Riesgos de Gestión'!$AH$64="Leve"),CONCATENATE("R9C",'Riesgos de Gestión'!$V$64),"")</f>
        <v/>
      </c>
      <c r="N24" s="51" t="str">
        <f>IF(AND('Riesgos de Gestión'!$AF$65="Alta",'Riesgos de Gestión'!$AH$65="Leve"),CONCATENATE("R9C",'Riesgos de Gestión'!$V$65),"")</f>
        <v/>
      </c>
      <c r="O24" s="52" t="str">
        <f>IF(AND('Riesgos de Gestión'!$AF$66="Alta",'Riesgos de Gestión'!$AH$66="Leve"),CONCATENATE("R9C",'Riesgos de Gestión'!$V$66),"")</f>
        <v/>
      </c>
      <c r="P24" s="50" t="str">
        <f>IF(AND('Riesgos de Gestión'!$AF$61="Alta",'Riesgos de Gestión'!$AH$61="Menor"),CONCATENATE("R9C",'Riesgos de Gestión'!$V$61),"")</f>
        <v/>
      </c>
      <c r="Q24" s="51" t="str">
        <f>IF(AND('Riesgos de Gestión'!$AF$62="Alta",'Riesgos de Gestión'!$AH$62="Menor"),CONCATENATE("R9C",'Riesgos de Gestión'!$V$62),"")</f>
        <v/>
      </c>
      <c r="R24" s="51" t="str">
        <f>IF(AND('Riesgos de Gestión'!$AF$63="Alta",'Riesgos de Gestión'!$AH$63="Menor"),CONCATENATE("R9C",'Riesgos de Gestión'!$V$63),"")</f>
        <v/>
      </c>
      <c r="S24" s="51" t="str">
        <f>IF(AND('Riesgos de Gestión'!$AF$64="Alta",'Riesgos de Gestión'!$AH$64="Menor"),CONCATENATE("R9C",'Riesgos de Gestión'!$V$64),"")</f>
        <v/>
      </c>
      <c r="T24" s="51" t="str">
        <f>IF(AND('Riesgos de Gestión'!$AF$65="Alta",'Riesgos de Gestión'!$AH$65="Menor"),CONCATENATE("R9C",'Riesgos de Gestión'!$V$65),"")</f>
        <v/>
      </c>
      <c r="U24" s="52" t="str">
        <f>IF(AND('Riesgos de Gestión'!$AF$66="Alta",'Riesgos de Gestión'!$AH$66="Menor"),CONCATENATE("R9C",'Riesgos de Gestión'!$V$66),"")</f>
        <v/>
      </c>
      <c r="V24" s="35" t="str">
        <f>IF(AND('Riesgos de Gestión'!$AF$61="Alta",'Riesgos de Gestión'!$AH$61="Moderado"),CONCATENATE("R9C",'Riesgos de Gestión'!$V$61),"")</f>
        <v/>
      </c>
      <c r="W24" s="36" t="str">
        <f>IF(AND('Riesgos de Gestión'!$AF$62="Alta",'Riesgos de Gestión'!$AH$62="Moderado"),CONCATENATE("R9C",'Riesgos de Gestión'!$V$62),"")</f>
        <v/>
      </c>
      <c r="X24" s="36" t="str">
        <f>IF(AND('Riesgos de Gestión'!$AF$63="Alta",'Riesgos de Gestión'!$AH$63="Moderado"),CONCATENATE("R9C",'Riesgos de Gestión'!$V$63),"")</f>
        <v/>
      </c>
      <c r="Y24" s="36" t="str">
        <f>IF(AND('Riesgos de Gestión'!$AF$64="Alta",'Riesgos de Gestión'!$AH$64="Moderado"),CONCATENATE("R9C",'Riesgos de Gestión'!$V$64),"")</f>
        <v/>
      </c>
      <c r="Z24" s="36" t="str">
        <f>IF(AND('Riesgos de Gestión'!$AF$65="Alta",'Riesgos de Gestión'!$AH$65="Moderado"),CONCATENATE("R9C",'Riesgos de Gestión'!$V$65),"")</f>
        <v/>
      </c>
      <c r="AA24" s="37" t="str">
        <f>IF(AND('Riesgos de Gestión'!$AF$66="Alta",'Riesgos de Gestión'!$AH$66="Moderado"),CONCATENATE("R9C",'Riesgos de Gestión'!$V$66),"")</f>
        <v/>
      </c>
      <c r="AB24" s="35" t="str">
        <f>IF(AND('Riesgos de Gestión'!$AF$61="Alta",'Riesgos de Gestión'!$AH$61="Mayor"),CONCATENATE("R9C",'Riesgos de Gestión'!$V$61),"")</f>
        <v/>
      </c>
      <c r="AC24" s="36" t="str">
        <f>IF(AND('Riesgos de Gestión'!$AF$62="Alta",'Riesgos de Gestión'!$AH$62="Mayor"),CONCATENATE("R9C",'Riesgos de Gestión'!$V$62),"")</f>
        <v/>
      </c>
      <c r="AD24" s="36" t="str">
        <f>IF(AND('Riesgos de Gestión'!$AF$63="Alta",'Riesgos de Gestión'!$AH$63="Mayor"),CONCATENATE("R9C",'Riesgos de Gestión'!$V$63),"")</f>
        <v/>
      </c>
      <c r="AE24" s="36" t="str">
        <f>IF(AND('Riesgos de Gestión'!$AF$64="Alta",'Riesgos de Gestión'!$AH$64="Mayor"),CONCATENATE("R9C",'Riesgos de Gestión'!$V$64),"")</f>
        <v/>
      </c>
      <c r="AF24" s="36" t="str">
        <f>IF(AND('Riesgos de Gestión'!$AF$65="Alta",'Riesgos de Gestión'!$AH$65="Mayor"),CONCATENATE("R9C",'Riesgos de Gestión'!$V$65),"")</f>
        <v/>
      </c>
      <c r="AG24" s="37" t="str">
        <f>IF(AND('Riesgos de Gestión'!$AF$66="Alta",'Riesgos de Gestión'!$AH$66="Mayor"),CONCATENATE("R9C",'Riesgos de Gestión'!$V$66),"")</f>
        <v/>
      </c>
      <c r="AH24" s="38" t="str">
        <f>IF(AND('Riesgos de Gestión'!$AF$61="Alta",'Riesgos de Gestión'!$AH$61="Catastrófico"),CONCATENATE("R9C",'Riesgos de Gestión'!$V$61),"")</f>
        <v/>
      </c>
      <c r="AI24" s="39" t="str">
        <f>IF(AND('Riesgos de Gestión'!$AF$62="Alta",'Riesgos de Gestión'!$AH$62="Catastrófico"),CONCATENATE("R9C",'Riesgos de Gestión'!$V$62),"")</f>
        <v/>
      </c>
      <c r="AJ24" s="39" t="str">
        <f>IF(AND('Riesgos de Gestión'!$AF$63="Alta",'Riesgos de Gestión'!$AH$63="Catastrófico"),CONCATENATE("R9C",'Riesgos de Gestión'!$V$63),"")</f>
        <v/>
      </c>
      <c r="AK24" s="39" t="str">
        <f>IF(AND('Riesgos de Gestión'!$AF$64="Alta",'Riesgos de Gestión'!$AH$64="Catastrófico"),CONCATENATE("R9C",'Riesgos de Gestión'!$V$64),"")</f>
        <v/>
      </c>
      <c r="AL24" s="39" t="str">
        <f>IF(AND('Riesgos de Gestión'!$AF$65="Alta",'Riesgos de Gestión'!$AH$65="Catastrófico"),CONCATENATE("R9C",'Riesgos de Gestión'!$V$65),"")</f>
        <v/>
      </c>
      <c r="AM24" s="40" t="str">
        <f>IF(AND('Riesgos de Gestión'!$AF$66="Alta",'Riesgos de Gestión'!$AH$66="Catastrófico"),CONCATENATE("R9C",'Riesgos de Gestión'!$V$66),"")</f>
        <v/>
      </c>
      <c r="AN24" s="66"/>
      <c r="AO24" s="487"/>
      <c r="AP24" s="488"/>
      <c r="AQ24" s="488"/>
      <c r="AR24" s="488"/>
      <c r="AS24" s="488"/>
      <c r="AT24" s="489"/>
      <c r="AU24" s="66"/>
      <c r="AV24" s="66"/>
      <c r="AW24" s="66"/>
      <c r="AX24" s="66"/>
      <c r="AY24" s="66"/>
      <c r="AZ24" s="66"/>
      <c r="BA24" s="66"/>
      <c r="BB24" s="66"/>
      <c r="BC24" s="66"/>
      <c r="BD24" s="66"/>
      <c r="BE24" s="66"/>
      <c r="BF24" s="66"/>
      <c r="BG24" s="66"/>
      <c r="BH24" s="66"/>
      <c r="BI24" s="66"/>
      <c r="BJ24" s="66"/>
      <c r="BK24" s="66"/>
      <c r="BL24" s="66"/>
      <c r="BM24" s="66"/>
      <c r="BN24" s="66"/>
      <c r="BO24" s="66"/>
      <c r="BP24" s="66"/>
      <c r="BQ24" s="66"/>
      <c r="BR24" s="66"/>
      <c r="BS24" s="66"/>
      <c r="BT24" s="66"/>
      <c r="BU24" s="66"/>
      <c r="BV24" s="66"/>
      <c r="BW24" s="66"/>
      <c r="BX24" s="66"/>
    </row>
    <row r="25" spans="1:76" ht="15.75" customHeight="1" thickBot="1" x14ac:dyDescent="0.35">
      <c r="A25" s="66"/>
      <c r="B25" s="436"/>
      <c r="C25" s="436"/>
      <c r="D25" s="437"/>
      <c r="E25" s="480"/>
      <c r="F25" s="481"/>
      <c r="G25" s="481"/>
      <c r="H25" s="481"/>
      <c r="I25" s="481"/>
      <c r="J25" s="53" t="str">
        <f>IF(AND('Riesgos de Gestión'!$AF$67="Alta",'Riesgos de Gestión'!$AH$67="Leve"),CONCATENATE("R10C",'Riesgos de Gestión'!$V$67),"")</f>
        <v/>
      </c>
      <c r="K25" s="54" t="str">
        <f>IF(AND('Riesgos de Gestión'!$AF$68="Alta",'Riesgos de Gestión'!$AH$68="Leve"),CONCATENATE("R10C",'Riesgos de Gestión'!$V$68),"")</f>
        <v/>
      </c>
      <c r="L25" s="54" t="str">
        <f>IF(AND('Riesgos de Gestión'!$AF$69="Alta",'Riesgos de Gestión'!$AH$69="Leve"),CONCATENATE("R10C",'Riesgos de Gestión'!$V$69),"")</f>
        <v/>
      </c>
      <c r="M25" s="54" t="str">
        <f>IF(AND('Riesgos de Gestión'!$AF$70="Alta",'Riesgos de Gestión'!$AH$70="Leve"),CONCATENATE("R10C",'Riesgos de Gestión'!$V$70),"")</f>
        <v/>
      </c>
      <c r="N25" s="54" t="str">
        <f>IF(AND('Riesgos de Gestión'!$AF$71="Alta",'Riesgos de Gestión'!$AH$71="Leve"),CONCATENATE("R10C",'Riesgos de Gestión'!$V$71),"")</f>
        <v/>
      </c>
      <c r="O25" s="55" t="str">
        <f>IF(AND('Riesgos de Gestión'!$AF$72="Alta",'Riesgos de Gestión'!$AH$72="Leve"),CONCATENATE("R10C",'Riesgos de Gestión'!$V$72),"")</f>
        <v/>
      </c>
      <c r="P25" s="53" t="str">
        <f>IF(AND('Riesgos de Gestión'!$AF$67="Alta",'Riesgos de Gestión'!$AH$67="Menor"),CONCATENATE("R10C",'Riesgos de Gestión'!$V$67),"")</f>
        <v/>
      </c>
      <c r="Q25" s="54" t="str">
        <f>IF(AND('Riesgos de Gestión'!$AF$68="Alta",'Riesgos de Gestión'!$AH$68="Menor"),CONCATENATE("R10C",'Riesgos de Gestión'!$V$68),"")</f>
        <v/>
      </c>
      <c r="R25" s="54" t="str">
        <f>IF(AND('Riesgos de Gestión'!$AF$69="Alta",'Riesgos de Gestión'!$AH$69="Menor"),CONCATENATE("R10C",'Riesgos de Gestión'!$V$69),"")</f>
        <v/>
      </c>
      <c r="S25" s="54" t="str">
        <f>IF(AND('Riesgos de Gestión'!$AF$70="Alta",'Riesgos de Gestión'!$AH$70="Menor"),CONCATENATE("R10C",'Riesgos de Gestión'!$V$70),"")</f>
        <v/>
      </c>
      <c r="T25" s="54" t="str">
        <f>IF(AND('Riesgos de Gestión'!$AF$71="Alta",'Riesgos de Gestión'!$AH$71="Menor"),CONCATENATE("R10C",'Riesgos de Gestión'!$V$71),"")</f>
        <v/>
      </c>
      <c r="U25" s="55" t="str">
        <f>IF(AND('Riesgos de Gestión'!$AF$72="Alta",'Riesgos de Gestión'!$AH$72="Menor"),CONCATENATE("R10C",'Riesgos de Gestión'!$V$72),"")</f>
        <v/>
      </c>
      <c r="V25" s="41" t="str">
        <f>IF(AND('Riesgos de Gestión'!$AF$67="Alta",'Riesgos de Gestión'!$AH$67="Moderado"),CONCATENATE("R10C",'Riesgos de Gestión'!$V$67),"")</f>
        <v/>
      </c>
      <c r="W25" s="42" t="str">
        <f>IF(AND('Riesgos de Gestión'!$AF$68="Alta",'Riesgos de Gestión'!$AH$68="Moderado"),CONCATENATE("R10C",'Riesgos de Gestión'!$V$68),"")</f>
        <v/>
      </c>
      <c r="X25" s="42" t="str">
        <f>IF(AND('Riesgos de Gestión'!$AF$69="Alta",'Riesgos de Gestión'!$AH$69="Moderado"),CONCATENATE("R10C",'Riesgos de Gestión'!$V$69),"")</f>
        <v/>
      </c>
      <c r="Y25" s="42" t="str">
        <f>IF(AND('Riesgos de Gestión'!$AF$70="Alta",'Riesgos de Gestión'!$AH$70="Moderado"),CONCATENATE("R10C",'Riesgos de Gestión'!$V$70),"")</f>
        <v/>
      </c>
      <c r="Z25" s="42" t="str">
        <f>IF(AND('Riesgos de Gestión'!$AF$71="Alta",'Riesgos de Gestión'!$AH$71="Moderado"),CONCATENATE("R10C",'Riesgos de Gestión'!$V$71),"")</f>
        <v/>
      </c>
      <c r="AA25" s="43" t="str">
        <f>IF(AND('Riesgos de Gestión'!$AF$72="Alta",'Riesgos de Gestión'!$AH$72="Moderado"),CONCATENATE("R10C",'Riesgos de Gestión'!$V$72),"")</f>
        <v/>
      </c>
      <c r="AB25" s="41" t="str">
        <f>IF(AND('Riesgos de Gestión'!$AF$67="Alta",'Riesgos de Gestión'!$AH$67="Mayor"),CONCATENATE("R10C",'Riesgos de Gestión'!$V$67),"")</f>
        <v/>
      </c>
      <c r="AC25" s="42" t="str">
        <f>IF(AND('Riesgos de Gestión'!$AF$68="Alta",'Riesgos de Gestión'!$AH$68="Mayor"),CONCATENATE("R10C",'Riesgos de Gestión'!$V$68),"")</f>
        <v/>
      </c>
      <c r="AD25" s="42" t="str">
        <f>IF(AND('Riesgos de Gestión'!$AF$69="Alta",'Riesgos de Gestión'!$AH$69="Mayor"),CONCATENATE("R10C",'Riesgos de Gestión'!$V$69),"")</f>
        <v/>
      </c>
      <c r="AE25" s="42" t="str">
        <f>IF(AND('Riesgos de Gestión'!$AF$70="Alta",'Riesgos de Gestión'!$AH$70="Mayor"),CONCATENATE("R10C",'Riesgos de Gestión'!$V$70),"")</f>
        <v/>
      </c>
      <c r="AF25" s="42" t="str">
        <f>IF(AND('Riesgos de Gestión'!$AF$71="Alta",'Riesgos de Gestión'!$AH$71="Mayor"),CONCATENATE("R10C",'Riesgos de Gestión'!$V$71),"")</f>
        <v/>
      </c>
      <c r="AG25" s="43" t="str">
        <f>IF(AND('Riesgos de Gestión'!$AF$72="Alta",'Riesgos de Gestión'!$AH$72="Mayor"),CONCATENATE("R10C",'Riesgos de Gestión'!$V$72),"")</f>
        <v/>
      </c>
      <c r="AH25" s="44" t="str">
        <f>IF(AND('Riesgos de Gestión'!$AF$67="Alta",'Riesgos de Gestión'!$AH$67="Catastrófico"),CONCATENATE("R10C",'Riesgos de Gestión'!$V$67),"")</f>
        <v/>
      </c>
      <c r="AI25" s="45" t="str">
        <f>IF(AND('Riesgos de Gestión'!$AF$68="Alta",'Riesgos de Gestión'!$AH$68="Catastrófico"),CONCATENATE("R10C",'Riesgos de Gestión'!$V$68),"")</f>
        <v/>
      </c>
      <c r="AJ25" s="45" t="str">
        <f>IF(AND('Riesgos de Gestión'!$AF$69="Alta",'Riesgos de Gestión'!$AH$69="Catastrófico"),CONCATENATE("R10C",'Riesgos de Gestión'!$V$69),"")</f>
        <v/>
      </c>
      <c r="AK25" s="45" t="str">
        <f>IF(AND('Riesgos de Gestión'!$AF$70="Alta",'Riesgos de Gestión'!$AH$70="Catastrófico"),CONCATENATE("R10C",'Riesgos de Gestión'!$V$70),"")</f>
        <v/>
      </c>
      <c r="AL25" s="45" t="str">
        <f>IF(AND('Riesgos de Gestión'!$AF$71="Alta",'Riesgos de Gestión'!$AH$71="Catastrófico"),CONCATENATE("R10C",'Riesgos de Gestión'!$V$71),"")</f>
        <v/>
      </c>
      <c r="AM25" s="46" t="str">
        <f>IF(AND('Riesgos de Gestión'!$AF$72="Alta",'Riesgos de Gestión'!$AH$72="Catastrófico"),CONCATENATE("R10C",'Riesgos de Gestión'!$V$72),"")</f>
        <v/>
      </c>
      <c r="AN25" s="66"/>
      <c r="AO25" s="490"/>
      <c r="AP25" s="491"/>
      <c r="AQ25" s="491"/>
      <c r="AR25" s="491"/>
      <c r="AS25" s="491"/>
      <c r="AT25" s="492"/>
      <c r="AU25" s="66"/>
      <c r="AV25" s="66"/>
      <c r="AW25" s="66"/>
      <c r="AX25" s="66"/>
      <c r="AY25" s="66"/>
      <c r="AZ25" s="66"/>
      <c r="BA25" s="66"/>
      <c r="BB25" s="66"/>
      <c r="BC25" s="66"/>
      <c r="BD25" s="66"/>
      <c r="BE25" s="66"/>
      <c r="BF25" s="66"/>
      <c r="BG25" s="66"/>
      <c r="BH25" s="66"/>
      <c r="BI25" s="66"/>
      <c r="BJ25" s="66"/>
      <c r="BK25" s="66"/>
      <c r="BL25" s="66"/>
      <c r="BM25" s="66"/>
      <c r="BN25" s="66"/>
      <c r="BO25" s="66"/>
      <c r="BP25" s="66"/>
      <c r="BQ25" s="66"/>
      <c r="BR25" s="66"/>
      <c r="BS25" s="66"/>
      <c r="BT25" s="66"/>
      <c r="BU25" s="66"/>
      <c r="BV25" s="66"/>
      <c r="BW25" s="66"/>
      <c r="BX25" s="66"/>
    </row>
    <row r="26" spans="1:76" ht="15" customHeight="1" x14ac:dyDescent="0.3">
      <c r="A26" s="66"/>
      <c r="B26" s="436"/>
      <c r="C26" s="436"/>
      <c r="D26" s="437"/>
      <c r="E26" s="474" t="s">
        <v>300</v>
      </c>
      <c r="F26" s="475"/>
      <c r="G26" s="475"/>
      <c r="H26" s="475"/>
      <c r="I26" s="476"/>
      <c r="J26" s="47" t="str">
        <f>IF(AND('Riesgos de Gestión'!$AF$13="Media",'Riesgos de Gestión'!$AH$13="Leve"),CONCATENATE("R1C",'Riesgos de Gestión'!$V$13),"")</f>
        <v/>
      </c>
      <c r="K26" s="48" t="str">
        <f>IF(AND('Riesgos de Gestión'!$AF$14="Media",'Riesgos de Gestión'!$AH$14="Leve"),CONCATENATE("R1C",'Riesgos de Gestión'!$V$14),"")</f>
        <v/>
      </c>
      <c r="L26" s="48" t="str">
        <f>IF(AND('Riesgos de Gestión'!$AF$15="Media",'Riesgos de Gestión'!$AH$15="Leve"),CONCATENATE("R1C",'Riesgos de Gestión'!$V$15),"")</f>
        <v/>
      </c>
      <c r="M26" s="48" t="str">
        <f>IF(AND('Riesgos de Gestión'!$AF$16="Media",'Riesgos de Gestión'!$AH$16="Leve"),CONCATENATE("R1C",'Riesgos de Gestión'!$V$16),"")</f>
        <v/>
      </c>
      <c r="N26" s="48" t="str">
        <f>IF(AND('Riesgos de Gestión'!$AF$17="Media",'Riesgos de Gestión'!$AH$17="Leve"),CONCATENATE("R1C",'Riesgos de Gestión'!$V$17),"")</f>
        <v/>
      </c>
      <c r="O26" s="49" t="str">
        <f>IF(AND('Riesgos de Gestión'!$AF$18="Media",'Riesgos de Gestión'!$AH$18="Leve"),CONCATENATE("R1C",'Riesgos de Gestión'!$V$18),"")</f>
        <v/>
      </c>
      <c r="P26" s="47" t="str">
        <f>IF(AND('Riesgos de Gestión'!$AF$13="Media",'Riesgos de Gestión'!$AH$13="Menor"),CONCATENATE("R1C",'Riesgos de Gestión'!$V$13),"")</f>
        <v/>
      </c>
      <c r="Q26" s="48" t="str">
        <f>IF(AND('Riesgos de Gestión'!$AF$14="Media",'Riesgos de Gestión'!$AH$14="Menor"),CONCATENATE("R1C",'Riesgos de Gestión'!$V$14),"")</f>
        <v/>
      </c>
      <c r="R26" s="48" t="str">
        <f>IF(AND('Riesgos de Gestión'!$AF$15="Media",'Riesgos de Gestión'!$AH$15="Menor"),CONCATENATE("R1C",'Riesgos de Gestión'!$V$15),"")</f>
        <v/>
      </c>
      <c r="S26" s="48" t="str">
        <f>IF(AND('Riesgos de Gestión'!$AF$16="Media",'Riesgos de Gestión'!$AH$16="Menor"),CONCATENATE("R1C",'Riesgos de Gestión'!$V$16),"")</f>
        <v/>
      </c>
      <c r="T26" s="48" t="str">
        <f>IF(AND('Riesgos de Gestión'!$AF$17="Media",'Riesgos de Gestión'!$AH$17="Menor"),CONCATENATE("R1C",'Riesgos de Gestión'!$V$17),"")</f>
        <v/>
      </c>
      <c r="U26" s="49" t="str">
        <f>IF(AND('Riesgos de Gestión'!$AF$18="Media",'Riesgos de Gestión'!$AH$18="Menor"),CONCATENATE("R1C",'Riesgos de Gestión'!$V$18),"")</f>
        <v/>
      </c>
      <c r="V26" s="47" t="str">
        <f>IF(AND('Riesgos de Gestión'!$AF$13="Media",'Riesgos de Gestión'!$AH$13="Moderado"),CONCATENATE("R1C",'Riesgos de Gestión'!$V$13),"")</f>
        <v/>
      </c>
      <c r="W26" s="48" t="str">
        <f>IF(AND('Riesgos de Gestión'!$AF$14="Media",'Riesgos de Gestión'!$AH$14="Moderado"),CONCATENATE("R1C",'Riesgos de Gestión'!$V$14),"")</f>
        <v/>
      </c>
      <c r="X26" s="48" t="str">
        <f>IF(AND('Riesgos de Gestión'!$AF$15="Media",'Riesgos de Gestión'!$AH$15="Moderado"),CONCATENATE("R1C",'Riesgos de Gestión'!$V$15),"")</f>
        <v/>
      </c>
      <c r="Y26" s="48" t="str">
        <f>IF(AND('Riesgos de Gestión'!$AF$16="Media",'Riesgos de Gestión'!$AH$16="Moderado"),CONCATENATE("R1C",'Riesgos de Gestión'!$V$16),"")</f>
        <v/>
      </c>
      <c r="Z26" s="48" t="str">
        <f>IF(AND('Riesgos de Gestión'!$AF$17="Media",'Riesgos de Gestión'!$AH$17="Moderado"),CONCATENATE("R1C",'Riesgos de Gestión'!$V$17),"")</f>
        <v/>
      </c>
      <c r="AA26" s="49" t="str">
        <f>IF(AND('Riesgos de Gestión'!$AF$18="Media",'Riesgos de Gestión'!$AH$18="Moderado"),CONCATENATE("R1C",'Riesgos de Gestión'!$V$18),"")</f>
        <v/>
      </c>
      <c r="AB26" s="29" t="str">
        <f>IF(AND('Riesgos de Gestión'!$AF$13="Media",'Riesgos de Gestión'!$AH$13="Mayor"),CONCATENATE("R1C",'Riesgos de Gestión'!$V$13),"")</f>
        <v/>
      </c>
      <c r="AC26" s="30" t="str">
        <f>IF(AND('Riesgos de Gestión'!$AF$14="Media",'Riesgos de Gestión'!$AH$14="Mayor"),CONCATENATE("R1C",'Riesgos de Gestión'!$V$14),"")</f>
        <v/>
      </c>
      <c r="AD26" s="30" t="str">
        <f>IF(AND('Riesgos de Gestión'!$AF$15="Media",'Riesgos de Gestión'!$AH$15="Mayor"),CONCATENATE("R1C",'Riesgos de Gestión'!$V$15),"")</f>
        <v/>
      </c>
      <c r="AE26" s="30" t="str">
        <f>IF(AND('Riesgos de Gestión'!$AF$16="Media",'Riesgos de Gestión'!$AH$16="Mayor"),CONCATENATE("R1C",'Riesgos de Gestión'!$V$16),"")</f>
        <v/>
      </c>
      <c r="AF26" s="30" t="str">
        <f>IF(AND('Riesgos de Gestión'!$AF$17="Media",'Riesgos de Gestión'!$AH$17="Mayor"),CONCATENATE("R1C",'Riesgos de Gestión'!$V$17),"")</f>
        <v/>
      </c>
      <c r="AG26" s="31" t="str">
        <f>IF(AND('Riesgos de Gestión'!$AF$18="Media",'Riesgos de Gestión'!$AH$18="Mayor"),CONCATENATE("R1C",'Riesgos de Gestión'!$V$18),"")</f>
        <v/>
      </c>
      <c r="AH26" s="32" t="str">
        <f>IF(AND('Riesgos de Gestión'!$AF$13="Media",'Riesgos de Gestión'!$AH$13="Catastrófico"),CONCATENATE("R1C",'Riesgos de Gestión'!$V$13),"")</f>
        <v/>
      </c>
      <c r="AI26" s="33" t="str">
        <f>IF(AND('Riesgos de Gestión'!$AF$14="Media",'Riesgos de Gestión'!$AH$14="Catastrófico"),CONCATENATE("R1C",'Riesgos de Gestión'!$V$14),"")</f>
        <v/>
      </c>
      <c r="AJ26" s="33" t="str">
        <f>IF(AND('Riesgos de Gestión'!$AF$15="Media",'Riesgos de Gestión'!$AH$15="Catastrófico"),CONCATENATE("R1C",'Riesgos de Gestión'!$V$15),"")</f>
        <v/>
      </c>
      <c r="AK26" s="33" t="str">
        <f>IF(AND('Riesgos de Gestión'!$AF$16="Media",'Riesgos de Gestión'!$AH$16="Catastrófico"),CONCATENATE("R1C",'Riesgos de Gestión'!$V$16),"")</f>
        <v/>
      </c>
      <c r="AL26" s="33" t="str">
        <f>IF(AND('Riesgos de Gestión'!$AF$17="Media",'Riesgos de Gestión'!$AH$17="Catastrófico"),CONCATENATE("R1C",'Riesgos de Gestión'!$V$17),"")</f>
        <v/>
      </c>
      <c r="AM26" s="34" t="str">
        <f>IF(AND('Riesgos de Gestión'!$AF$18="Media",'Riesgos de Gestión'!$AH$18="Catastrófico"),CONCATENATE("R1C",'Riesgos de Gestión'!$V$18),"")</f>
        <v/>
      </c>
      <c r="AN26" s="66"/>
      <c r="AO26" s="514" t="s">
        <v>301</v>
      </c>
      <c r="AP26" s="515"/>
      <c r="AQ26" s="515"/>
      <c r="AR26" s="515"/>
      <c r="AS26" s="515"/>
      <c r="AT26" s="516"/>
      <c r="AU26" s="66"/>
      <c r="AV26" s="66"/>
      <c r="AW26" s="66"/>
      <c r="AX26" s="66"/>
      <c r="AY26" s="66"/>
      <c r="AZ26" s="66"/>
      <c r="BA26" s="66"/>
      <c r="BB26" s="66"/>
      <c r="BC26" s="66"/>
      <c r="BD26" s="66"/>
      <c r="BE26" s="66"/>
      <c r="BF26" s="66"/>
      <c r="BG26" s="66"/>
      <c r="BH26" s="66"/>
      <c r="BI26" s="66"/>
      <c r="BJ26" s="66"/>
      <c r="BK26" s="66"/>
      <c r="BL26" s="66"/>
      <c r="BM26" s="66"/>
      <c r="BN26" s="66"/>
      <c r="BO26" s="66"/>
      <c r="BP26" s="66"/>
      <c r="BQ26" s="66"/>
      <c r="BR26" s="66"/>
      <c r="BS26" s="66"/>
      <c r="BT26" s="66"/>
      <c r="BU26" s="66"/>
      <c r="BV26" s="66"/>
      <c r="BW26" s="66"/>
      <c r="BX26" s="66"/>
    </row>
    <row r="27" spans="1:76" ht="15" customHeight="1" x14ac:dyDescent="0.3">
      <c r="A27" s="66"/>
      <c r="B27" s="436"/>
      <c r="C27" s="436"/>
      <c r="D27" s="437"/>
      <c r="E27" s="493"/>
      <c r="F27" s="478"/>
      <c r="G27" s="478"/>
      <c r="H27" s="478"/>
      <c r="I27" s="479"/>
      <c r="J27" s="50" t="str">
        <f>IF(AND('Riesgos de Gestión'!$AF$19="Media",'Riesgos de Gestión'!$AH$19="Leve"),CONCATENATE("R2C",'Riesgos de Gestión'!$V$19),"")</f>
        <v/>
      </c>
      <c r="K27" s="51" t="str">
        <f>IF(AND('Riesgos de Gestión'!$AF$20="Media",'Riesgos de Gestión'!$AH$20="Leve"),CONCATENATE("R2C",'Riesgos de Gestión'!$V$20),"")</f>
        <v/>
      </c>
      <c r="L27" s="51" t="str">
        <f>IF(AND('Riesgos de Gestión'!$AF$21="Media",'Riesgos de Gestión'!$AH$21="Leve"),CONCATENATE("R2C",'Riesgos de Gestión'!$V$21),"")</f>
        <v/>
      </c>
      <c r="M27" s="51" t="str">
        <f>IF(AND('Riesgos de Gestión'!$AF$22="Media",'Riesgos de Gestión'!$AH$22="Leve"),CONCATENATE("R2C",'Riesgos de Gestión'!$V$22),"")</f>
        <v/>
      </c>
      <c r="N27" s="51" t="str">
        <f>IF(AND('Riesgos de Gestión'!$AF$23="Media",'Riesgos de Gestión'!$AH$23="Leve"),CONCATENATE("R2C",'Riesgos de Gestión'!$V$23),"")</f>
        <v/>
      </c>
      <c r="O27" s="52" t="str">
        <f>IF(AND('Riesgos de Gestión'!$AF$24="Media",'Riesgos de Gestión'!$AH$24="Leve"),CONCATENATE("R2C",'Riesgos de Gestión'!$V$24),"")</f>
        <v/>
      </c>
      <c r="P27" s="50" t="str">
        <f>IF(AND('Riesgos de Gestión'!$AF$19="Media",'Riesgos de Gestión'!$AH$19="Menor"),CONCATENATE("R2C",'Riesgos de Gestión'!$V$19),"")</f>
        <v>R2C1</v>
      </c>
      <c r="Q27" s="51" t="str">
        <f>IF(AND('Riesgos de Gestión'!$AF$20="Media",'Riesgos de Gestión'!$AH$20="Menor"),CONCATENATE("R2C",'Riesgos de Gestión'!$V$20),"")</f>
        <v/>
      </c>
      <c r="R27" s="51" t="str">
        <f>IF(AND('Riesgos de Gestión'!$AF$21="Media",'Riesgos de Gestión'!$AH$21="Menor"),CONCATENATE("R2C",'Riesgos de Gestión'!$V$21),"")</f>
        <v/>
      </c>
      <c r="S27" s="51" t="str">
        <f>IF(AND('Riesgos de Gestión'!$AF$22="Media",'Riesgos de Gestión'!$AH$22="Menor"),CONCATENATE("R2C",'Riesgos de Gestión'!$V$22),"")</f>
        <v/>
      </c>
      <c r="T27" s="51" t="str">
        <f>IF(AND('Riesgos de Gestión'!$AF$23="Media",'Riesgos de Gestión'!$AH$23="Menor"),CONCATENATE("R2C",'Riesgos de Gestión'!$V$23),"")</f>
        <v/>
      </c>
      <c r="U27" s="52" t="str">
        <f>IF(AND('Riesgos de Gestión'!$AF$24="Media",'Riesgos de Gestión'!$AH$24="Menor"),CONCATENATE("R2C",'Riesgos de Gestión'!$V$24),"")</f>
        <v/>
      </c>
      <c r="V27" s="50" t="str">
        <f>IF(AND('Riesgos de Gestión'!$AF$19="Media",'Riesgos de Gestión'!$AH$19="Moderado"),CONCATENATE("R2C",'Riesgos de Gestión'!$V$19),"")</f>
        <v/>
      </c>
      <c r="W27" s="51" t="str">
        <f>IF(AND('Riesgos de Gestión'!$AF$20="Media",'Riesgos de Gestión'!$AH$20="Moderado"),CONCATENATE("R2C",'Riesgos de Gestión'!$V$20),"")</f>
        <v/>
      </c>
      <c r="X27" s="51" t="str">
        <f>IF(AND('Riesgos de Gestión'!$AF$21="Media",'Riesgos de Gestión'!$AH$21="Moderado"),CONCATENATE("R2C",'Riesgos de Gestión'!$V$21),"")</f>
        <v/>
      </c>
      <c r="Y27" s="51" t="str">
        <f>IF(AND('Riesgos de Gestión'!$AF$22="Media",'Riesgos de Gestión'!$AH$22="Moderado"),CONCATENATE("R2C",'Riesgos de Gestión'!$V$22),"")</f>
        <v/>
      </c>
      <c r="Z27" s="51" t="str">
        <f>IF(AND('Riesgos de Gestión'!$AF$23="Media",'Riesgos de Gestión'!$AH$23="Moderado"),CONCATENATE("R2C",'Riesgos de Gestión'!$V$23),"")</f>
        <v/>
      </c>
      <c r="AA27" s="52" t="str">
        <f>IF(AND('Riesgos de Gestión'!$AF$24="Media",'Riesgos de Gestión'!$AH$24="Moderado"),CONCATENATE("R2C",'Riesgos de Gestión'!$V$24),"")</f>
        <v/>
      </c>
      <c r="AB27" s="35" t="str">
        <f>IF(AND('Riesgos de Gestión'!$AF$19="Media",'Riesgos de Gestión'!$AH$19="Mayor"),CONCATENATE("R2C",'Riesgos de Gestión'!$V$19),"")</f>
        <v/>
      </c>
      <c r="AC27" s="36" t="str">
        <f>IF(AND('Riesgos de Gestión'!$AF$20="Media",'Riesgos de Gestión'!$AH$20="Mayor"),CONCATENATE("R2C",'Riesgos de Gestión'!$V$20),"")</f>
        <v/>
      </c>
      <c r="AD27" s="36" t="str">
        <f>IF(AND('Riesgos de Gestión'!$AF$21="Media",'Riesgos de Gestión'!$AH$21="Mayor"),CONCATENATE("R2C",'Riesgos de Gestión'!$V$21),"")</f>
        <v/>
      </c>
      <c r="AE27" s="36" t="str">
        <f>IF(AND('Riesgos de Gestión'!$AF$22="Media",'Riesgos de Gestión'!$AH$22="Mayor"),CONCATENATE("R2C",'Riesgos de Gestión'!$V$22),"")</f>
        <v/>
      </c>
      <c r="AF27" s="36" t="str">
        <f>IF(AND('Riesgos de Gestión'!$AF$23="Media",'Riesgos de Gestión'!$AH$23="Mayor"),CONCATENATE("R2C",'Riesgos de Gestión'!$V$23),"")</f>
        <v/>
      </c>
      <c r="AG27" s="37" t="str">
        <f>IF(AND('Riesgos de Gestión'!$AF$24="Media",'Riesgos de Gestión'!$AH$24="Mayor"),CONCATENATE("R2C",'Riesgos de Gestión'!$V$24),"")</f>
        <v/>
      </c>
      <c r="AH27" s="38" t="str">
        <f>IF(AND('Riesgos de Gestión'!$AF$19="Media",'Riesgos de Gestión'!$AH$19="Catastrófico"),CONCATENATE("R2C",'Riesgos de Gestión'!$V$19),"")</f>
        <v/>
      </c>
      <c r="AI27" s="39" t="str">
        <f>IF(AND('Riesgos de Gestión'!$AF$20="Media",'Riesgos de Gestión'!$AH$20="Catastrófico"),CONCATENATE("R2C",'Riesgos de Gestión'!$V$20),"")</f>
        <v/>
      </c>
      <c r="AJ27" s="39" t="str">
        <f>IF(AND('Riesgos de Gestión'!$AF$21="Media",'Riesgos de Gestión'!$AH$21="Catastrófico"),CONCATENATE("R2C",'Riesgos de Gestión'!$V$21),"")</f>
        <v/>
      </c>
      <c r="AK27" s="39" t="str">
        <f>IF(AND('Riesgos de Gestión'!$AF$22="Media",'Riesgos de Gestión'!$AH$22="Catastrófico"),CONCATENATE("R2C",'Riesgos de Gestión'!$V$22),"")</f>
        <v/>
      </c>
      <c r="AL27" s="39" t="str">
        <f>IF(AND('Riesgos de Gestión'!$AF$23="Media",'Riesgos de Gestión'!$AH$23="Catastrófico"),CONCATENATE("R2C",'Riesgos de Gestión'!$V$23),"")</f>
        <v/>
      </c>
      <c r="AM27" s="40" t="str">
        <f>IF(AND('Riesgos de Gestión'!$AF$24="Media",'Riesgos de Gestión'!$AH$24="Catastrófico"),CONCATENATE("R2C",'Riesgos de Gestión'!$V$24),"")</f>
        <v/>
      </c>
      <c r="AN27" s="66"/>
      <c r="AO27" s="517"/>
      <c r="AP27" s="518"/>
      <c r="AQ27" s="518"/>
      <c r="AR27" s="518"/>
      <c r="AS27" s="518"/>
      <c r="AT27" s="519"/>
      <c r="AU27" s="66"/>
      <c r="AV27" s="66"/>
      <c r="AW27" s="66"/>
      <c r="AX27" s="66"/>
      <c r="AY27" s="66"/>
      <c r="AZ27" s="66"/>
      <c r="BA27" s="66"/>
      <c r="BB27" s="66"/>
      <c r="BC27" s="66"/>
      <c r="BD27" s="66"/>
      <c r="BE27" s="66"/>
      <c r="BF27" s="66"/>
      <c r="BG27" s="66"/>
      <c r="BH27" s="66"/>
      <c r="BI27" s="66"/>
      <c r="BJ27" s="66"/>
      <c r="BK27" s="66"/>
      <c r="BL27" s="66"/>
      <c r="BM27" s="66"/>
      <c r="BN27" s="66"/>
      <c r="BO27" s="66"/>
      <c r="BP27" s="66"/>
      <c r="BQ27" s="66"/>
      <c r="BR27" s="66"/>
      <c r="BS27" s="66"/>
      <c r="BT27" s="66"/>
      <c r="BU27" s="66"/>
      <c r="BV27" s="66"/>
      <c r="BW27" s="66"/>
      <c r="BX27" s="66"/>
    </row>
    <row r="28" spans="1:76" ht="15" customHeight="1" x14ac:dyDescent="0.3">
      <c r="A28" s="66"/>
      <c r="B28" s="436"/>
      <c r="C28" s="436"/>
      <c r="D28" s="437"/>
      <c r="E28" s="477"/>
      <c r="F28" s="478"/>
      <c r="G28" s="478"/>
      <c r="H28" s="478"/>
      <c r="I28" s="479"/>
      <c r="J28" s="50" t="str">
        <f>IF(AND('Riesgos de Gestión'!$AF$25="Media",'Riesgos de Gestión'!$AH$25="Leve"),CONCATENATE("R3C",'Riesgos de Gestión'!$V$25),"")</f>
        <v/>
      </c>
      <c r="K28" s="51" t="str">
        <f>IF(AND('Riesgos de Gestión'!$AF$26="Media",'Riesgos de Gestión'!$AH$26="Leve"),CONCATENATE("R3C",'Riesgos de Gestión'!$V$26),"")</f>
        <v/>
      </c>
      <c r="L28" s="51" t="str">
        <f>IF(AND('Riesgos de Gestión'!$AF$27="Media",'Riesgos de Gestión'!$AH$27="Leve"),CONCATENATE("R3C",'Riesgos de Gestión'!$V$27),"")</f>
        <v/>
      </c>
      <c r="M28" s="51" t="str">
        <f>IF(AND('Riesgos de Gestión'!$AF$28="Media",'Riesgos de Gestión'!$AH$28="Leve"),CONCATENATE("R3C",'Riesgos de Gestión'!$V$28),"")</f>
        <v/>
      </c>
      <c r="N28" s="51" t="str">
        <f>IF(AND('Riesgos de Gestión'!$AF$29="Media",'Riesgos de Gestión'!$AH$29="Leve"),CONCATENATE("R3C",'Riesgos de Gestión'!$V$29),"")</f>
        <v/>
      </c>
      <c r="O28" s="52" t="str">
        <f>IF(AND('Riesgos de Gestión'!$AF$30="Media",'Riesgos de Gestión'!$AH$30="Leve"),CONCATENATE("R3C",'Riesgos de Gestión'!$V$30),"")</f>
        <v/>
      </c>
      <c r="P28" s="50" t="str">
        <f>IF(AND('Riesgos de Gestión'!$AF$25="Media",'Riesgos de Gestión'!$AH$25="Menor"),CONCATENATE("R3C",'Riesgos de Gestión'!$V$25),"")</f>
        <v/>
      </c>
      <c r="Q28" s="51" t="str">
        <f>IF(AND('Riesgos de Gestión'!$AF$26="Media",'Riesgos de Gestión'!$AH$26="Menor"),CONCATENATE("R3C",'Riesgos de Gestión'!$V$26),"")</f>
        <v/>
      </c>
      <c r="R28" s="51" t="str">
        <f>IF(AND('Riesgos de Gestión'!$AF$27="Media",'Riesgos de Gestión'!$AH$27="Menor"),CONCATENATE("R3C",'Riesgos de Gestión'!$V$27),"")</f>
        <v/>
      </c>
      <c r="S28" s="51" t="str">
        <f>IF(AND('Riesgos de Gestión'!$AF$28="Media",'Riesgos de Gestión'!$AH$28="Menor"),CONCATENATE("R3C",'Riesgos de Gestión'!$V$28),"")</f>
        <v/>
      </c>
      <c r="T28" s="51" t="str">
        <f>IF(AND('Riesgos de Gestión'!$AF$29="Media",'Riesgos de Gestión'!$AH$29="Menor"),CONCATENATE("R3C",'Riesgos de Gestión'!$V$29),"")</f>
        <v/>
      </c>
      <c r="U28" s="52" t="str">
        <f>IF(AND('Riesgos de Gestión'!$AF$30="Media",'Riesgos de Gestión'!$AH$30="Menor"),CONCATENATE("R3C",'Riesgos de Gestión'!$V$30),"")</f>
        <v/>
      </c>
      <c r="V28" s="50" t="str">
        <f>IF(AND('Riesgos de Gestión'!$AF$25="Media",'Riesgos de Gestión'!$AH$25="Moderado"),CONCATENATE("R3C",'Riesgos de Gestión'!$V$25),"")</f>
        <v/>
      </c>
      <c r="W28" s="51" t="str">
        <f>IF(AND('Riesgos de Gestión'!$AF$26="Media",'Riesgos de Gestión'!$AH$26="Moderado"),CONCATENATE("R3C",'Riesgos de Gestión'!$V$26),"")</f>
        <v/>
      </c>
      <c r="X28" s="51" t="str">
        <f>IF(AND('Riesgos de Gestión'!$AF$27="Media",'Riesgos de Gestión'!$AH$27="Moderado"),CONCATENATE("R3C",'Riesgos de Gestión'!$V$27),"")</f>
        <v/>
      </c>
      <c r="Y28" s="51" t="str">
        <f>IF(AND('Riesgos de Gestión'!$AF$28="Media",'Riesgos de Gestión'!$AH$28="Moderado"),CONCATENATE("R3C",'Riesgos de Gestión'!$V$28),"")</f>
        <v/>
      </c>
      <c r="Z28" s="51" t="str">
        <f>IF(AND('Riesgos de Gestión'!$AF$29="Media",'Riesgos de Gestión'!$AH$29="Moderado"),CONCATENATE("R3C",'Riesgos de Gestión'!$V$29),"")</f>
        <v/>
      </c>
      <c r="AA28" s="52" t="str">
        <f>IF(AND('Riesgos de Gestión'!$AF$30="Media",'Riesgos de Gestión'!$AH$30="Moderado"),CONCATENATE("R3C",'Riesgos de Gestión'!$V$30),"")</f>
        <v/>
      </c>
      <c r="AB28" s="35" t="str">
        <f>IF(AND('Riesgos de Gestión'!$AF$25="Media",'Riesgos de Gestión'!$AH$25="Mayor"),CONCATENATE("R3C",'Riesgos de Gestión'!$V$25),"")</f>
        <v/>
      </c>
      <c r="AC28" s="36" t="str">
        <f>IF(AND('Riesgos de Gestión'!$AF$26="Media",'Riesgos de Gestión'!$AH$26="Mayor"),CONCATENATE("R3C",'Riesgos de Gestión'!$V$26),"")</f>
        <v/>
      </c>
      <c r="AD28" s="36" t="str">
        <f>IF(AND('Riesgos de Gestión'!$AF$27="Media",'Riesgos de Gestión'!$AH$27="Mayor"),CONCATENATE("R3C",'Riesgos de Gestión'!$V$27),"")</f>
        <v/>
      </c>
      <c r="AE28" s="36" t="str">
        <f>IF(AND('Riesgos de Gestión'!$AF$28="Media",'Riesgos de Gestión'!$AH$28="Mayor"),CONCATENATE("R3C",'Riesgos de Gestión'!$V$28),"")</f>
        <v/>
      </c>
      <c r="AF28" s="36" t="str">
        <f>IF(AND('Riesgos de Gestión'!$AF$29="Media",'Riesgos de Gestión'!$AH$29="Mayor"),CONCATENATE("R3C",'Riesgos de Gestión'!$V$29),"")</f>
        <v/>
      </c>
      <c r="AG28" s="37" t="str">
        <f>IF(AND('Riesgos de Gestión'!$AF$30="Media",'Riesgos de Gestión'!$AH$30="Mayor"),CONCATENATE("R3C",'Riesgos de Gestión'!$V$30),"")</f>
        <v/>
      </c>
      <c r="AH28" s="38" t="str">
        <f>IF(AND('Riesgos de Gestión'!$AF$25="Media",'Riesgos de Gestión'!$AH$25="Catastrófico"),CONCATENATE("R3C",'Riesgos de Gestión'!$V$25),"")</f>
        <v/>
      </c>
      <c r="AI28" s="39" t="str">
        <f>IF(AND('Riesgos de Gestión'!$AF$26="Media",'Riesgos de Gestión'!$AH$26="Catastrófico"),CONCATENATE("R3C",'Riesgos de Gestión'!$V$26),"")</f>
        <v/>
      </c>
      <c r="AJ28" s="39" t="str">
        <f>IF(AND('Riesgos de Gestión'!$AF$27="Media",'Riesgos de Gestión'!$AH$27="Catastrófico"),CONCATENATE("R3C",'Riesgos de Gestión'!$V$27),"")</f>
        <v/>
      </c>
      <c r="AK28" s="39" t="str">
        <f>IF(AND('Riesgos de Gestión'!$AF$28="Media",'Riesgos de Gestión'!$AH$28="Catastrófico"),CONCATENATE("R3C",'Riesgos de Gestión'!$V$28),"")</f>
        <v/>
      </c>
      <c r="AL28" s="39" t="str">
        <f>IF(AND('Riesgos de Gestión'!$AF$29="Media",'Riesgos de Gestión'!$AH$29="Catastrófico"),CONCATENATE("R3C",'Riesgos de Gestión'!$V$29),"")</f>
        <v/>
      </c>
      <c r="AM28" s="40" t="str">
        <f>IF(AND('Riesgos de Gestión'!$AF$30="Media",'Riesgos de Gestión'!$AH$30="Catastrófico"),CONCATENATE("R3C",'Riesgos de Gestión'!$V$30),"")</f>
        <v/>
      </c>
      <c r="AN28" s="66"/>
      <c r="AO28" s="517"/>
      <c r="AP28" s="518"/>
      <c r="AQ28" s="518"/>
      <c r="AR28" s="518"/>
      <c r="AS28" s="518"/>
      <c r="AT28" s="519"/>
      <c r="AU28" s="66"/>
      <c r="AV28" s="66"/>
      <c r="AW28" s="66"/>
      <c r="AX28" s="66"/>
      <c r="AY28" s="66"/>
      <c r="AZ28" s="66"/>
      <c r="BA28" s="66"/>
      <c r="BB28" s="66"/>
      <c r="BC28" s="66"/>
      <c r="BD28" s="66"/>
      <c r="BE28" s="66"/>
      <c r="BF28" s="66"/>
      <c r="BG28" s="66"/>
      <c r="BH28" s="66"/>
      <c r="BI28" s="66"/>
      <c r="BJ28" s="66"/>
      <c r="BK28" s="66"/>
      <c r="BL28" s="66"/>
      <c r="BM28" s="66"/>
      <c r="BN28" s="66"/>
      <c r="BO28" s="66"/>
      <c r="BP28" s="66"/>
      <c r="BQ28" s="66"/>
      <c r="BR28" s="66"/>
      <c r="BS28" s="66"/>
      <c r="BT28" s="66"/>
      <c r="BU28" s="66"/>
      <c r="BV28" s="66"/>
      <c r="BW28" s="66"/>
      <c r="BX28" s="66"/>
    </row>
    <row r="29" spans="1:76" ht="15" customHeight="1" x14ac:dyDescent="0.3">
      <c r="A29" s="66"/>
      <c r="B29" s="436"/>
      <c r="C29" s="436"/>
      <c r="D29" s="437"/>
      <c r="E29" s="477"/>
      <c r="F29" s="478"/>
      <c r="G29" s="478"/>
      <c r="H29" s="478"/>
      <c r="I29" s="479"/>
      <c r="J29" s="50" t="str">
        <f>IF(AND('Riesgos de Gestión'!$AF$31="Media",'Riesgos de Gestión'!$AH$31="Leve"),CONCATENATE("R4C",'Riesgos de Gestión'!$V$31),"")</f>
        <v/>
      </c>
      <c r="K29" s="51" t="str">
        <f>IF(AND('Riesgos de Gestión'!$AF$32="Media",'Riesgos de Gestión'!$AH$32="Leve"),CONCATENATE("R4C",'Riesgos de Gestión'!$V$32),"")</f>
        <v/>
      </c>
      <c r="L29" s="51" t="str">
        <f>IF(AND('Riesgos de Gestión'!$AF$33="Media",'Riesgos de Gestión'!$AH$33="Leve"),CONCATENATE("R4C",'Riesgos de Gestión'!$V$33),"")</f>
        <v/>
      </c>
      <c r="M29" s="51" t="str">
        <f>IF(AND('Riesgos de Gestión'!$AF$34="Media",'Riesgos de Gestión'!$AH$34="Leve"),CONCATENATE("R4C",'Riesgos de Gestión'!$V$34),"")</f>
        <v/>
      </c>
      <c r="N29" s="51" t="str">
        <f>IF(AND('Riesgos de Gestión'!$AF$35="Media",'Riesgos de Gestión'!$AH$35="Leve"),CONCATENATE("R4C",'Riesgos de Gestión'!$V$35),"")</f>
        <v/>
      </c>
      <c r="O29" s="52" t="str">
        <f>IF(AND('Riesgos de Gestión'!$AF$36="Media",'Riesgos de Gestión'!$AH$36="Leve"),CONCATENATE("R4C",'Riesgos de Gestión'!$V$36),"")</f>
        <v/>
      </c>
      <c r="P29" s="50" t="str">
        <f>IF(AND('Riesgos de Gestión'!$AF$31="Media",'Riesgos de Gestión'!$AH$31="Menor"),CONCATENATE("R4C",'Riesgos de Gestión'!$V$31),"")</f>
        <v/>
      </c>
      <c r="Q29" s="51" t="str">
        <f>IF(AND('Riesgos de Gestión'!$AF$32="Media",'Riesgos de Gestión'!$AH$32="Menor"),CONCATENATE("R4C",'Riesgos de Gestión'!$V$32),"")</f>
        <v/>
      </c>
      <c r="R29" s="51" t="str">
        <f>IF(AND('Riesgos de Gestión'!$AF$33="Media",'Riesgos de Gestión'!$AH$33="Menor"),CONCATENATE("R4C",'Riesgos de Gestión'!$V$33),"")</f>
        <v/>
      </c>
      <c r="S29" s="51" t="str">
        <f>IF(AND('Riesgos de Gestión'!$AF$34="Media",'Riesgos de Gestión'!$AH$34="Menor"),CONCATENATE("R4C",'Riesgos de Gestión'!$V$34),"")</f>
        <v/>
      </c>
      <c r="T29" s="51" t="str">
        <f>IF(AND('Riesgos de Gestión'!$AF$35="Media",'Riesgos de Gestión'!$AH$35="Menor"),CONCATENATE("R4C",'Riesgos de Gestión'!$V$35),"")</f>
        <v/>
      </c>
      <c r="U29" s="52" t="str">
        <f>IF(AND('Riesgos de Gestión'!$AF$36="Media",'Riesgos de Gestión'!$AH$36="Menor"),CONCATENATE("R4C",'Riesgos de Gestión'!$V$36),"")</f>
        <v/>
      </c>
      <c r="V29" s="50" t="str">
        <f>IF(AND('Riesgos de Gestión'!$AF$31="Media",'Riesgos de Gestión'!$AH$31="Moderado"),CONCATENATE("R4C",'Riesgos de Gestión'!$V$31),"")</f>
        <v/>
      </c>
      <c r="W29" s="51" t="str">
        <f>IF(AND('Riesgos de Gestión'!$AF$32="Media",'Riesgos de Gestión'!$AH$32="Moderado"),CONCATENATE("R4C",'Riesgos de Gestión'!$V$32),"")</f>
        <v/>
      </c>
      <c r="X29" s="51" t="str">
        <f>IF(AND('Riesgos de Gestión'!$AF$33="Media",'Riesgos de Gestión'!$AH$33="Moderado"),CONCATENATE("R4C",'Riesgos de Gestión'!$V$33),"")</f>
        <v/>
      </c>
      <c r="Y29" s="51" t="str">
        <f>IF(AND('Riesgos de Gestión'!$AF$34="Media",'Riesgos de Gestión'!$AH$34="Moderado"),CONCATENATE("R4C",'Riesgos de Gestión'!$V$34),"")</f>
        <v/>
      </c>
      <c r="Z29" s="51" t="str">
        <f>IF(AND('Riesgos de Gestión'!$AF$35="Media",'Riesgos de Gestión'!$AH$35="Moderado"),CONCATENATE("R4C",'Riesgos de Gestión'!$V$35),"")</f>
        <v/>
      </c>
      <c r="AA29" s="52" t="str">
        <f>IF(AND('Riesgos de Gestión'!$AF$36="Media",'Riesgos de Gestión'!$AH$36="Moderado"),CONCATENATE("R4C",'Riesgos de Gestión'!$V$36),"")</f>
        <v/>
      </c>
      <c r="AB29" s="35" t="str">
        <f>IF(AND('Riesgos de Gestión'!$AF$31="Media",'Riesgos de Gestión'!$AH$31="Mayor"),CONCATENATE("R4C",'Riesgos de Gestión'!$V$31),"")</f>
        <v/>
      </c>
      <c r="AC29" s="36" t="str">
        <f>IF(AND('Riesgos de Gestión'!$AF$32="Media",'Riesgos de Gestión'!$AH$32="Mayor"),CONCATENATE("R4C",'Riesgos de Gestión'!$V$32),"")</f>
        <v/>
      </c>
      <c r="AD29" s="36" t="str">
        <f>IF(AND('Riesgos de Gestión'!$AF$33="Media",'Riesgos de Gestión'!$AH$33="Mayor"),CONCATENATE("R4C",'Riesgos de Gestión'!$V$33),"")</f>
        <v/>
      </c>
      <c r="AE29" s="36" t="str">
        <f>IF(AND('Riesgos de Gestión'!$AF$34="Media",'Riesgos de Gestión'!$AH$34="Mayor"),CONCATENATE("R4C",'Riesgos de Gestión'!$V$34),"")</f>
        <v/>
      </c>
      <c r="AF29" s="36" t="str">
        <f>IF(AND('Riesgos de Gestión'!$AF$35="Media",'Riesgos de Gestión'!$AH$35="Mayor"),CONCATENATE("R4C",'Riesgos de Gestión'!$V$35),"")</f>
        <v/>
      </c>
      <c r="AG29" s="37" t="str">
        <f>IF(AND('Riesgos de Gestión'!$AF$36="Media",'Riesgos de Gestión'!$AH$36="Mayor"),CONCATENATE("R4C",'Riesgos de Gestión'!$V$36),"")</f>
        <v/>
      </c>
      <c r="AH29" s="38" t="str">
        <f>IF(AND('Riesgos de Gestión'!$AF$31="Media",'Riesgos de Gestión'!$AH$31="Catastrófico"),CONCATENATE("R4C",'Riesgos de Gestión'!$V$31),"")</f>
        <v/>
      </c>
      <c r="AI29" s="39" t="str">
        <f>IF(AND('Riesgos de Gestión'!$AF$32="Media",'Riesgos de Gestión'!$AH$32="Catastrófico"),CONCATENATE("R4C",'Riesgos de Gestión'!$V$32),"")</f>
        <v/>
      </c>
      <c r="AJ29" s="39" t="str">
        <f>IF(AND('Riesgos de Gestión'!$AF$33="Media",'Riesgos de Gestión'!$AH$33="Catastrófico"),CONCATENATE("R4C",'Riesgos de Gestión'!$V$33),"")</f>
        <v/>
      </c>
      <c r="AK29" s="39" t="str">
        <f>IF(AND('Riesgos de Gestión'!$AF$34="Media",'Riesgos de Gestión'!$AH$34="Catastrófico"),CONCATENATE("R4C",'Riesgos de Gestión'!$V$34),"")</f>
        <v/>
      </c>
      <c r="AL29" s="39" t="str">
        <f>IF(AND('Riesgos de Gestión'!$AF$35="Media",'Riesgos de Gestión'!$AH$35="Catastrófico"),CONCATENATE("R4C",'Riesgos de Gestión'!$V$35),"")</f>
        <v/>
      </c>
      <c r="AM29" s="40" t="str">
        <f>IF(AND('Riesgos de Gestión'!$AF$36="Media",'Riesgos de Gestión'!$AH$36="Catastrófico"),CONCATENATE("R4C",'Riesgos de Gestión'!$V$36),"")</f>
        <v/>
      </c>
      <c r="AN29" s="66"/>
      <c r="AO29" s="517"/>
      <c r="AP29" s="518"/>
      <c r="AQ29" s="518"/>
      <c r="AR29" s="518"/>
      <c r="AS29" s="518"/>
      <c r="AT29" s="519"/>
      <c r="AU29" s="66"/>
      <c r="AV29" s="66"/>
      <c r="AW29" s="66"/>
      <c r="AX29" s="66"/>
      <c r="AY29" s="66"/>
      <c r="AZ29" s="66"/>
      <c r="BA29" s="66"/>
      <c r="BB29" s="66"/>
      <c r="BC29" s="66"/>
      <c r="BD29" s="66"/>
      <c r="BE29" s="66"/>
      <c r="BF29" s="66"/>
      <c r="BG29" s="66"/>
      <c r="BH29" s="66"/>
      <c r="BI29" s="66"/>
      <c r="BJ29" s="66"/>
      <c r="BK29" s="66"/>
      <c r="BL29" s="66"/>
      <c r="BM29" s="66"/>
      <c r="BN29" s="66"/>
      <c r="BO29" s="66"/>
      <c r="BP29" s="66"/>
      <c r="BQ29" s="66"/>
      <c r="BR29" s="66"/>
      <c r="BS29" s="66"/>
      <c r="BT29" s="66"/>
      <c r="BU29" s="66"/>
      <c r="BV29" s="66"/>
      <c r="BW29" s="66"/>
      <c r="BX29" s="66"/>
    </row>
    <row r="30" spans="1:76" ht="15" customHeight="1" x14ac:dyDescent="0.3">
      <c r="A30" s="66"/>
      <c r="B30" s="436"/>
      <c r="C30" s="436"/>
      <c r="D30" s="437"/>
      <c r="E30" s="477"/>
      <c r="F30" s="478"/>
      <c r="G30" s="478"/>
      <c r="H30" s="478"/>
      <c r="I30" s="479"/>
      <c r="J30" s="50" t="str">
        <f>IF(AND('Riesgos de Gestión'!$AF$37="Media",'Riesgos de Gestión'!$AH$37="Leve"),CONCATENATE("R5C",'Riesgos de Gestión'!$V$37),"")</f>
        <v/>
      </c>
      <c r="K30" s="51" t="str">
        <f>IF(AND('Riesgos de Gestión'!$AF$38="Media",'Riesgos de Gestión'!$AH$38="Leve"),CONCATENATE("R5C",'Riesgos de Gestión'!$V$38),"")</f>
        <v/>
      </c>
      <c r="L30" s="51" t="str">
        <f>IF(AND('Riesgos de Gestión'!$AF$39="Media",'Riesgos de Gestión'!$AH$39="Leve"),CONCATENATE("R5C",'Riesgos de Gestión'!$V$39),"")</f>
        <v/>
      </c>
      <c r="M30" s="51" t="str">
        <f>IF(AND('Riesgos de Gestión'!$AF$40="Media",'Riesgos de Gestión'!$AH$40="Leve"),CONCATENATE("R5C",'Riesgos de Gestión'!$V$40),"")</f>
        <v/>
      </c>
      <c r="N30" s="51" t="str">
        <f>IF(AND('Riesgos de Gestión'!$AF$41="Media",'Riesgos de Gestión'!$AH$41="Leve"),CONCATENATE("R5C",'Riesgos de Gestión'!$V$41),"")</f>
        <v/>
      </c>
      <c r="O30" s="52" t="str">
        <f>IF(AND('Riesgos de Gestión'!$AF$42="Media",'Riesgos de Gestión'!$AH$42="Leve"),CONCATENATE("R5C",'Riesgos de Gestión'!$V$42),"")</f>
        <v/>
      </c>
      <c r="P30" s="50" t="str">
        <f>IF(AND('Riesgos de Gestión'!$AF$37="Media",'Riesgos de Gestión'!$AH$37="Menor"),CONCATENATE("R5C",'Riesgos de Gestión'!$V$37),"")</f>
        <v/>
      </c>
      <c r="Q30" s="51" t="str">
        <f>IF(AND('Riesgos de Gestión'!$AF$38="Media",'Riesgos de Gestión'!$AH$38="Menor"),CONCATENATE("R5C",'Riesgos de Gestión'!$V$38),"")</f>
        <v/>
      </c>
      <c r="R30" s="51" t="str">
        <f>IF(AND('Riesgos de Gestión'!$AF$39="Media",'Riesgos de Gestión'!$AH$39="Menor"),CONCATENATE("R5C",'Riesgos de Gestión'!$V$39),"")</f>
        <v/>
      </c>
      <c r="S30" s="51" t="str">
        <f>IF(AND('Riesgos de Gestión'!$AF$40="Media",'Riesgos de Gestión'!$AH$40="Menor"),CONCATENATE("R5C",'Riesgos de Gestión'!$V$40),"")</f>
        <v/>
      </c>
      <c r="T30" s="51" t="str">
        <f>IF(AND('Riesgos de Gestión'!$AF$41="Media",'Riesgos de Gestión'!$AH$41="Menor"),CONCATENATE("R5C",'Riesgos de Gestión'!$V$41),"")</f>
        <v/>
      </c>
      <c r="U30" s="52" t="str">
        <f>IF(AND('Riesgos de Gestión'!$AF$42="Media",'Riesgos de Gestión'!$AH$42="Menor"),CONCATENATE("R5C",'Riesgos de Gestión'!$V$42),"")</f>
        <v/>
      </c>
      <c r="V30" s="50" t="str">
        <f>IF(AND('Riesgos de Gestión'!$AF$37="Media",'Riesgos de Gestión'!$AH$37="Moderado"),CONCATENATE("R5C",'Riesgos de Gestión'!$V$37),"")</f>
        <v/>
      </c>
      <c r="W30" s="51" t="str">
        <f>IF(AND('Riesgos de Gestión'!$AF$38="Media",'Riesgos de Gestión'!$AH$38="Moderado"),CONCATENATE("R5C",'Riesgos de Gestión'!$V$38),"")</f>
        <v/>
      </c>
      <c r="X30" s="51" t="str">
        <f>IF(AND('Riesgos de Gestión'!$AF$39="Media",'Riesgos de Gestión'!$AH$39="Moderado"),CONCATENATE("R5C",'Riesgos de Gestión'!$V$39),"")</f>
        <v/>
      </c>
      <c r="Y30" s="51" t="str">
        <f>IF(AND('Riesgos de Gestión'!$AF$40="Media",'Riesgos de Gestión'!$AH$40="Moderado"),CONCATENATE("R5C",'Riesgos de Gestión'!$V$40),"")</f>
        <v/>
      </c>
      <c r="Z30" s="51" t="str">
        <f>IF(AND('Riesgos de Gestión'!$AF$41="Media",'Riesgos de Gestión'!$AH$41="Moderado"),CONCATENATE("R5C",'Riesgos de Gestión'!$V$41),"")</f>
        <v/>
      </c>
      <c r="AA30" s="52" t="str">
        <f>IF(AND('Riesgos de Gestión'!$AF$42="Media",'Riesgos de Gestión'!$AH$42="Moderado"),CONCATENATE("R5C",'Riesgos de Gestión'!$V$42),"")</f>
        <v/>
      </c>
      <c r="AB30" s="35" t="str">
        <f>IF(AND('Riesgos de Gestión'!$AF$37="Media",'Riesgos de Gestión'!$AH$37="Mayor"),CONCATENATE("R5C",'Riesgos de Gestión'!$V$37),"")</f>
        <v/>
      </c>
      <c r="AC30" s="36" t="str">
        <f>IF(AND('Riesgos de Gestión'!$AF$38="Media",'Riesgos de Gestión'!$AH$38="Mayor"),CONCATENATE("R5C",'Riesgos de Gestión'!$V$38),"")</f>
        <v/>
      </c>
      <c r="AD30" s="36" t="str">
        <f>IF(AND('Riesgos de Gestión'!$AF$39="Media",'Riesgos de Gestión'!$AH$39="Mayor"),CONCATENATE("R5C",'Riesgos de Gestión'!$V$39),"")</f>
        <v/>
      </c>
      <c r="AE30" s="36" t="str">
        <f>IF(AND('Riesgos de Gestión'!$AF$40="Media",'Riesgos de Gestión'!$AH$40="Mayor"),CONCATENATE("R5C",'Riesgos de Gestión'!$V$40),"")</f>
        <v/>
      </c>
      <c r="AF30" s="36" t="str">
        <f>IF(AND('Riesgos de Gestión'!$AF$41="Media",'Riesgos de Gestión'!$AH$41="Mayor"),CONCATENATE("R5C",'Riesgos de Gestión'!$V$41),"")</f>
        <v/>
      </c>
      <c r="AG30" s="37" t="str">
        <f>IF(AND('Riesgos de Gestión'!$AF$42="Media",'Riesgos de Gestión'!$AH$42="Mayor"),CONCATENATE("R5C",'Riesgos de Gestión'!$V$42),"")</f>
        <v/>
      </c>
      <c r="AH30" s="38" t="str">
        <f>IF(AND('Riesgos de Gestión'!$AF$37="Media",'Riesgos de Gestión'!$AH$37="Catastrófico"),CONCATENATE("R5C",'Riesgos de Gestión'!$V$37),"")</f>
        <v/>
      </c>
      <c r="AI30" s="39" t="str">
        <f>IF(AND('Riesgos de Gestión'!$AF$38="Media",'Riesgos de Gestión'!$AH$38="Catastrófico"),CONCATENATE("R5C",'Riesgos de Gestión'!$V$38),"")</f>
        <v/>
      </c>
      <c r="AJ30" s="39" t="str">
        <f>IF(AND('Riesgos de Gestión'!$AF$39="Media",'Riesgos de Gestión'!$AH$39="Catastrófico"),CONCATENATE("R5C",'Riesgos de Gestión'!$V$39),"")</f>
        <v/>
      </c>
      <c r="AK30" s="39" t="str">
        <f>IF(AND('Riesgos de Gestión'!$AF$40="Media",'Riesgos de Gestión'!$AH$40="Catastrófico"),CONCATENATE("R5C",'Riesgos de Gestión'!$V$40),"")</f>
        <v/>
      </c>
      <c r="AL30" s="39" t="str">
        <f>IF(AND('Riesgos de Gestión'!$AF$41="Media",'Riesgos de Gestión'!$AH$41="Catastrófico"),CONCATENATE("R5C",'Riesgos de Gestión'!$V$41),"")</f>
        <v/>
      </c>
      <c r="AM30" s="40" t="str">
        <f>IF(AND('Riesgos de Gestión'!$AF$42="Media",'Riesgos de Gestión'!$AH$42="Catastrófico"),CONCATENATE("R5C",'Riesgos de Gestión'!$V$42),"")</f>
        <v/>
      </c>
      <c r="AN30" s="66"/>
      <c r="AO30" s="517"/>
      <c r="AP30" s="518"/>
      <c r="AQ30" s="518"/>
      <c r="AR30" s="518"/>
      <c r="AS30" s="518"/>
      <c r="AT30" s="519"/>
      <c r="AU30" s="66"/>
      <c r="AV30" s="66"/>
      <c r="AW30" s="66"/>
      <c r="AX30" s="66"/>
      <c r="AY30" s="66"/>
      <c r="AZ30" s="66"/>
      <c r="BA30" s="66"/>
      <c r="BB30" s="66"/>
      <c r="BC30" s="66"/>
      <c r="BD30" s="66"/>
      <c r="BE30" s="66"/>
      <c r="BF30" s="66"/>
      <c r="BG30" s="66"/>
      <c r="BH30" s="66"/>
      <c r="BI30" s="66"/>
      <c r="BJ30" s="66"/>
      <c r="BK30" s="66"/>
      <c r="BL30" s="66"/>
      <c r="BM30" s="66"/>
      <c r="BN30" s="66"/>
      <c r="BO30" s="66"/>
      <c r="BP30" s="66"/>
      <c r="BQ30" s="66"/>
      <c r="BR30" s="66"/>
      <c r="BS30" s="66"/>
      <c r="BT30" s="66"/>
      <c r="BU30" s="66"/>
      <c r="BV30" s="66"/>
      <c r="BW30" s="66"/>
      <c r="BX30" s="66"/>
    </row>
    <row r="31" spans="1:76" ht="15" customHeight="1" x14ac:dyDescent="0.3">
      <c r="A31" s="66"/>
      <c r="B31" s="436"/>
      <c r="C31" s="436"/>
      <c r="D31" s="437"/>
      <c r="E31" s="477"/>
      <c r="F31" s="478"/>
      <c r="G31" s="478"/>
      <c r="H31" s="478"/>
      <c r="I31" s="479"/>
      <c r="J31" s="50" t="str">
        <f>IF(AND('Riesgos de Gestión'!$AF$43="Media",'Riesgos de Gestión'!$AH$43="Leve"),CONCATENATE("R6C",'Riesgos de Gestión'!$V$43),"")</f>
        <v/>
      </c>
      <c r="K31" s="51" t="str">
        <f>IF(AND('Riesgos de Gestión'!$AF$44="Media",'Riesgos de Gestión'!$AH$44="Leve"),CONCATENATE("R6C",'Riesgos de Gestión'!$V$44),"")</f>
        <v/>
      </c>
      <c r="L31" s="51" t="str">
        <f>IF(AND('Riesgos de Gestión'!$AF$45="Media",'Riesgos de Gestión'!$AH$45="Leve"),CONCATENATE("R6C",'Riesgos de Gestión'!$V$45),"")</f>
        <v/>
      </c>
      <c r="M31" s="51" t="str">
        <f>IF(AND('Riesgos de Gestión'!$AF$46="Media",'Riesgos de Gestión'!$AH$46="Leve"),CONCATENATE("R6C",'Riesgos de Gestión'!$V$46),"")</f>
        <v/>
      </c>
      <c r="N31" s="51" t="str">
        <f>IF(AND('Riesgos de Gestión'!$AF$47="Media",'Riesgos de Gestión'!$AH$47="Leve"),CONCATENATE("R6C",'Riesgos de Gestión'!$V$47),"")</f>
        <v/>
      </c>
      <c r="O31" s="52" t="str">
        <f>IF(AND('Riesgos de Gestión'!$AF$48="Media",'Riesgos de Gestión'!$AH$48="Leve"),CONCATENATE("R6C",'Riesgos de Gestión'!$V$48),"")</f>
        <v/>
      </c>
      <c r="P31" s="50" t="str">
        <f>IF(AND('Riesgos de Gestión'!$AF$43="Media",'Riesgos de Gestión'!$AH$43="Menor"),CONCATENATE("R6C",'Riesgos de Gestión'!$V$43),"")</f>
        <v/>
      </c>
      <c r="Q31" s="51" t="str">
        <f>IF(AND('Riesgos de Gestión'!$AF$44="Media",'Riesgos de Gestión'!$AH$44="Menor"),CONCATENATE("R6C",'Riesgos de Gestión'!$V$44),"")</f>
        <v/>
      </c>
      <c r="R31" s="51" t="str">
        <f>IF(AND('Riesgos de Gestión'!$AF$45="Media",'Riesgos de Gestión'!$AH$45="Menor"),CONCATENATE("R6C",'Riesgos de Gestión'!$V$45),"")</f>
        <v/>
      </c>
      <c r="S31" s="51" t="str">
        <f>IF(AND('Riesgos de Gestión'!$AF$46="Media",'Riesgos de Gestión'!$AH$46="Menor"),CONCATENATE("R6C",'Riesgos de Gestión'!$V$46),"")</f>
        <v/>
      </c>
      <c r="T31" s="51" t="str">
        <f>IF(AND('Riesgos de Gestión'!$AF$47="Media",'Riesgos de Gestión'!$AH$47="Menor"),CONCATENATE("R6C",'Riesgos de Gestión'!$V$47),"")</f>
        <v/>
      </c>
      <c r="U31" s="52" t="str">
        <f>IF(AND('Riesgos de Gestión'!$AF$48="Media",'Riesgos de Gestión'!$AH$48="Menor"),CONCATENATE("R6C",'Riesgos de Gestión'!$V$48),"")</f>
        <v/>
      </c>
      <c r="V31" s="50" t="str">
        <f>IF(AND('Riesgos de Gestión'!$AF$43="Media",'Riesgos de Gestión'!$AH$43="Moderado"),CONCATENATE("R6C",'Riesgos de Gestión'!$V$43),"")</f>
        <v/>
      </c>
      <c r="W31" s="51" t="str">
        <f>IF(AND('Riesgos de Gestión'!$AF$44="Media",'Riesgos de Gestión'!$AH$44="Moderado"),CONCATENATE("R6C",'Riesgos de Gestión'!$V$44),"")</f>
        <v/>
      </c>
      <c r="X31" s="51" t="str">
        <f>IF(AND('Riesgos de Gestión'!$AF$45="Media",'Riesgos de Gestión'!$AH$45="Moderado"),CONCATENATE("R6C",'Riesgos de Gestión'!$V$45),"")</f>
        <v/>
      </c>
      <c r="Y31" s="51" t="str">
        <f>IF(AND('Riesgos de Gestión'!$AF$46="Media",'Riesgos de Gestión'!$AH$46="Moderado"),CONCATENATE("R6C",'Riesgos de Gestión'!$V$46),"")</f>
        <v/>
      </c>
      <c r="Z31" s="51" t="str">
        <f>IF(AND('Riesgos de Gestión'!$AF$47="Media",'Riesgos de Gestión'!$AH$47="Moderado"),CONCATENATE("R6C",'Riesgos de Gestión'!$V$47),"")</f>
        <v/>
      </c>
      <c r="AA31" s="52" t="str">
        <f>IF(AND('Riesgos de Gestión'!$AF$48="Media",'Riesgos de Gestión'!$AH$48="Moderado"),CONCATENATE("R6C",'Riesgos de Gestión'!$V$48),"")</f>
        <v/>
      </c>
      <c r="AB31" s="35" t="str">
        <f>IF(AND('Riesgos de Gestión'!$AF$43="Media",'Riesgos de Gestión'!$AH$43="Mayor"),CONCATENATE("R6C",'Riesgos de Gestión'!$V$43),"")</f>
        <v/>
      </c>
      <c r="AC31" s="36" t="str">
        <f>IF(AND('Riesgos de Gestión'!$AF$44="Media",'Riesgos de Gestión'!$AH$44="Mayor"),CONCATENATE("R6C",'Riesgos de Gestión'!$V$44),"")</f>
        <v/>
      </c>
      <c r="AD31" s="36" t="str">
        <f>IF(AND('Riesgos de Gestión'!$AF$45="Media",'Riesgos de Gestión'!$AH$45="Mayor"),CONCATENATE("R6C",'Riesgos de Gestión'!$V$45),"")</f>
        <v/>
      </c>
      <c r="AE31" s="36" t="str">
        <f>IF(AND('Riesgos de Gestión'!$AF$46="Media",'Riesgos de Gestión'!$AH$46="Mayor"),CONCATENATE("R6C",'Riesgos de Gestión'!$V$46),"")</f>
        <v/>
      </c>
      <c r="AF31" s="36" t="str">
        <f>IF(AND('Riesgos de Gestión'!$AF$47="Media",'Riesgos de Gestión'!$AH$47="Mayor"),CONCATENATE("R6C",'Riesgos de Gestión'!$V$47),"")</f>
        <v/>
      </c>
      <c r="AG31" s="37" t="str">
        <f>IF(AND('Riesgos de Gestión'!$AF$48="Media",'Riesgos de Gestión'!$AH$48="Mayor"),CONCATENATE("R6C",'Riesgos de Gestión'!$V$48),"")</f>
        <v/>
      </c>
      <c r="AH31" s="38" t="str">
        <f>IF(AND('Riesgos de Gestión'!$AF$43="Media",'Riesgos de Gestión'!$AH$43="Catastrófico"),CONCATENATE("R6C",'Riesgos de Gestión'!$V$43),"")</f>
        <v/>
      </c>
      <c r="AI31" s="39" t="str">
        <f>IF(AND('Riesgos de Gestión'!$AF$44="Media",'Riesgos de Gestión'!$AH$44="Catastrófico"),CONCATENATE("R6C",'Riesgos de Gestión'!$V$44),"")</f>
        <v/>
      </c>
      <c r="AJ31" s="39" t="str">
        <f>IF(AND('Riesgos de Gestión'!$AF$45="Media",'Riesgos de Gestión'!$AH$45="Catastrófico"),CONCATENATE("R6C",'Riesgos de Gestión'!$V$45),"")</f>
        <v/>
      </c>
      <c r="AK31" s="39" t="str">
        <f>IF(AND('Riesgos de Gestión'!$AF$46="Media",'Riesgos de Gestión'!$AH$46="Catastrófico"),CONCATENATE("R6C",'Riesgos de Gestión'!$V$46),"")</f>
        <v/>
      </c>
      <c r="AL31" s="39" t="str">
        <f>IF(AND('Riesgos de Gestión'!$AF$47="Media",'Riesgos de Gestión'!$AH$47="Catastrófico"),CONCATENATE("R6C",'Riesgos de Gestión'!$V$47),"")</f>
        <v/>
      </c>
      <c r="AM31" s="40" t="str">
        <f>IF(AND('Riesgos de Gestión'!$AF$48="Media",'Riesgos de Gestión'!$AH$48="Catastrófico"),CONCATENATE("R6C",'Riesgos de Gestión'!$V$48),"")</f>
        <v/>
      </c>
      <c r="AN31" s="66"/>
      <c r="AO31" s="517"/>
      <c r="AP31" s="518"/>
      <c r="AQ31" s="518"/>
      <c r="AR31" s="518"/>
      <c r="AS31" s="518"/>
      <c r="AT31" s="519"/>
      <c r="AU31" s="66"/>
      <c r="AV31" s="66"/>
      <c r="AW31" s="66"/>
      <c r="AX31" s="66"/>
      <c r="AY31" s="66"/>
      <c r="AZ31" s="66"/>
      <c r="BA31" s="66"/>
      <c r="BB31" s="66"/>
      <c r="BC31" s="66"/>
      <c r="BD31" s="66"/>
      <c r="BE31" s="66"/>
      <c r="BF31" s="66"/>
      <c r="BG31" s="66"/>
      <c r="BH31" s="66"/>
      <c r="BI31" s="66"/>
      <c r="BJ31" s="66"/>
      <c r="BK31" s="66"/>
      <c r="BL31" s="66"/>
      <c r="BM31" s="66"/>
      <c r="BN31" s="66"/>
      <c r="BO31" s="66"/>
      <c r="BP31" s="66"/>
      <c r="BQ31" s="66"/>
      <c r="BR31" s="66"/>
      <c r="BS31" s="66"/>
      <c r="BT31" s="66"/>
      <c r="BU31" s="66"/>
      <c r="BV31" s="66"/>
      <c r="BW31" s="66"/>
      <c r="BX31" s="66"/>
    </row>
    <row r="32" spans="1:76" ht="15" customHeight="1" x14ac:dyDescent="0.3">
      <c r="A32" s="66"/>
      <c r="B32" s="436"/>
      <c r="C32" s="436"/>
      <c r="D32" s="437"/>
      <c r="E32" s="477"/>
      <c r="F32" s="478"/>
      <c r="G32" s="478"/>
      <c r="H32" s="478"/>
      <c r="I32" s="479"/>
      <c r="J32" s="50" t="str">
        <f>IF(AND('Riesgos de Gestión'!$AF$49="Media",'Riesgos de Gestión'!$AH$49="Leve"),CONCATENATE("R7C",'Riesgos de Gestión'!$V$49),"")</f>
        <v/>
      </c>
      <c r="K32" s="51" t="str">
        <f>IF(AND('Riesgos de Gestión'!$AF$50="Media",'Riesgos de Gestión'!$AH$50="Leve"),CONCATENATE("R7C",'Riesgos de Gestión'!$V$50),"")</f>
        <v/>
      </c>
      <c r="L32" s="51" t="str">
        <f>IF(AND('Riesgos de Gestión'!$AF$51="Media",'Riesgos de Gestión'!$AH$51="Leve"),CONCATENATE("R7C",'Riesgos de Gestión'!$V$51),"")</f>
        <v/>
      </c>
      <c r="M32" s="51" t="str">
        <f>IF(AND('Riesgos de Gestión'!$AF$52="Media",'Riesgos de Gestión'!$AH$52="Leve"),CONCATENATE("R7C",'Riesgos de Gestión'!$V$52),"")</f>
        <v/>
      </c>
      <c r="N32" s="51" t="str">
        <f>IF(AND('Riesgos de Gestión'!$AF$53="Media",'Riesgos de Gestión'!$AH$53="Leve"),CONCATENATE("R7C",'Riesgos de Gestión'!$V$53),"")</f>
        <v/>
      </c>
      <c r="O32" s="52" t="str">
        <f>IF(AND('Riesgos de Gestión'!$AF$54="Media",'Riesgos de Gestión'!$AH$54="Leve"),CONCATENATE("R7C",'Riesgos de Gestión'!$V$54),"")</f>
        <v/>
      </c>
      <c r="P32" s="50" t="str">
        <f>IF(AND('Riesgos de Gestión'!$AF$49="Media",'Riesgos de Gestión'!$AH$49="Menor"),CONCATENATE("R7C",'Riesgos de Gestión'!$V$49),"")</f>
        <v/>
      </c>
      <c r="Q32" s="51" t="str">
        <f>IF(AND('Riesgos de Gestión'!$AF$50="Media",'Riesgos de Gestión'!$AH$50="Menor"),CONCATENATE("R7C",'Riesgos de Gestión'!$V$50),"")</f>
        <v/>
      </c>
      <c r="R32" s="51" t="str">
        <f>IF(AND('Riesgos de Gestión'!$AF$51="Media",'Riesgos de Gestión'!$AH$51="Menor"),CONCATENATE("R7C",'Riesgos de Gestión'!$V$51),"")</f>
        <v/>
      </c>
      <c r="S32" s="51" t="str">
        <f>IF(AND('Riesgos de Gestión'!$AF$52="Media",'Riesgos de Gestión'!$AH$52="Menor"),CONCATENATE("R7C",'Riesgos de Gestión'!$V$52),"")</f>
        <v/>
      </c>
      <c r="T32" s="51" t="str">
        <f>IF(AND('Riesgos de Gestión'!$AF$53="Media",'Riesgos de Gestión'!$AH$53="Menor"),CONCATENATE("R7C",'Riesgos de Gestión'!$V$53),"")</f>
        <v/>
      </c>
      <c r="U32" s="52" t="str">
        <f>IF(AND('Riesgos de Gestión'!$AF$54="Media",'Riesgos de Gestión'!$AH$54="Menor"),CONCATENATE("R7C",'Riesgos de Gestión'!$V$54),"")</f>
        <v/>
      </c>
      <c r="V32" s="50" t="str">
        <f>IF(AND('Riesgos de Gestión'!$AF$49="Media",'Riesgos de Gestión'!$AH$49="Moderado"),CONCATENATE("R7C",'Riesgos de Gestión'!$V$49),"")</f>
        <v/>
      </c>
      <c r="W32" s="51" t="str">
        <f>IF(AND('Riesgos de Gestión'!$AF$50="Media",'Riesgos de Gestión'!$AH$50="Moderado"),CONCATENATE("R7C",'Riesgos de Gestión'!$V$50),"")</f>
        <v/>
      </c>
      <c r="X32" s="51" t="str">
        <f>IF(AND('Riesgos de Gestión'!$AF$51="Media",'Riesgos de Gestión'!$AH$51="Moderado"),CONCATENATE("R7C",'Riesgos de Gestión'!$V$51),"")</f>
        <v/>
      </c>
      <c r="Y32" s="51" t="str">
        <f>IF(AND('Riesgos de Gestión'!$AF$52="Media",'Riesgos de Gestión'!$AH$52="Moderado"),CONCATENATE("R7C",'Riesgos de Gestión'!$V$52),"")</f>
        <v/>
      </c>
      <c r="Z32" s="51" t="str">
        <f>IF(AND('Riesgos de Gestión'!$AF$53="Media",'Riesgos de Gestión'!$AH$53="Moderado"),CONCATENATE("R7C",'Riesgos de Gestión'!$V$53),"")</f>
        <v/>
      </c>
      <c r="AA32" s="52" t="str">
        <f>IF(AND('Riesgos de Gestión'!$AF$54="Media",'Riesgos de Gestión'!$AH$54="Moderado"),CONCATENATE("R7C",'Riesgos de Gestión'!$V$54),"")</f>
        <v/>
      </c>
      <c r="AB32" s="35" t="str">
        <f>IF(AND('Riesgos de Gestión'!$AF$49="Media",'Riesgos de Gestión'!$AH$49="Mayor"),CONCATENATE("R7C",'Riesgos de Gestión'!$V$49),"")</f>
        <v/>
      </c>
      <c r="AC32" s="36" t="str">
        <f>IF(AND('Riesgos de Gestión'!$AF$50="Media",'Riesgos de Gestión'!$AH$50="Mayor"),CONCATENATE("R7C",'Riesgos de Gestión'!$V$50),"")</f>
        <v/>
      </c>
      <c r="AD32" s="36" t="str">
        <f>IF(AND('Riesgos de Gestión'!$AF$51="Media",'Riesgos de Gestión'!$AH$51="Mayor"),CONCATENATE("R7C",'Riesgos de Gestión'!$V$51),"")</f>
        <v/>
      </c>
      <c r="AE32" s="36" t="str">
        <f>IF(AND('Riesgos de Gestión'!$AF$52="Media",'Riesgos de Gestión'!$AH$52="Mayor"),CONCATENATE("R7C",'Riesgos de Gestión'!$V$52),"")</f>
        <v/>
      </c>
      <c r="AF32" s="36" t="str">
        <f>IF(AND('Riesgos de Gestión'!$AF$53="Media",'Riesgos de Gestión'!$AH$53="Mayor"),CONCATENATE("R7C",'Riesgos de Gestión'!$V$53),"")</f>
        <v/>
      </c>
      <c r="AG32" s="37" t="str">
        <f>IF(AND('Riesgos de Gestión'!$AF$54="Media",'Riesgos de Gestión'!$AH$54="Mayor"),CONCATENATE("R7C",'Riesgos de Gestión'!$V$54),"")</f>
        <v/>
      </c>
      <c r="AH32" s="38" t="str">
        <f>IF(AND('Riesgos de Gestión'!$AF$49="Media",'Riesgos de Gestión'!$AH$49="Catastrófico"),CONCATENATE("R7C",'Riesgos de Gestión'!$V$49),"")</f>
        <v/>
      </c>
      <c r="AI32" s="39" t="str">
        <f>IF(AND('Riesgos de Gestión'!$AF$50="Media",'Riesgos de Gestión'!$AH$50="Catastrófico"),CONCATENATE("R7C",'Riesgos de Gestión'!$V$50),"")</f>
        <v/>
      </c>
      <c r="AJ32" s="39" t="str">
        <f>IF(AND('Riesgos de Gestión'!$AF$51="Media",'Riesgos de Gestión'!$AH$51="Catastrófico"),CONCATENATE("R7C",'Riesgos de Gestión'!$V$51),"")</f>
        <v/>
      </c>
      <c r="AK32" s="39" t="str">
        <f>IF(AND('Riesgos de Gestión'!$AF$52="Media",'Riesgos de Gestión'!$AH$52="Catastrófico"),CONCATENATE("R7C",'Riesgos de Gestión'!$V$52),"")</f>
        <v/>
      </c>
      <c r="AL32" s="39" t="str">
        <f>IF(AND('Riesgos de Gestión'!$AF$53="Media",'Riesgos de Gestión'!$AH$53="Catastrófico"),CONCATENATE("R7C",'Riesgos de Gestión'!$V$53),"")</f>
        <v/>
      </c>
      <c r="AM32" s="40" t="str">
        <f>IF(AND('Riesgos de Gestión'!$AF$54="Media",'Riesgos de Gestión'!$AH$54="Catastrófico"),CONCATENATE("R7C",'Riesgos de Gestión'!$V$54),"")</f>
        <v/>
      </c>
      <c r="AN32" s="66"/>
      <c r="AO32" s="517"/>
      <c r="AP32" s="518"/>
      <c r="AQ32" s="518"/>
      <c r="AR32" s="518"/>
      <c r="AS32" s="518"/>
      <c r="AT32" s="519"/>
      <c r="AU32" s="66"/>
      <c r="AV32" s="66"/>
      <c r="AW32" s="66"/>
      <c r="AX32" s="66"/>
      <c r="AY32" s="66"/>
      <c r="AZ32" s="66"/>
      <c r="BA32" s="66"/>
      <c r="BB32" s="66"/>
      <c r="BC32" s="66"/>
      <c r="BD32" s="66"/>
      <c r="BE32" s="66"/>
      <c r="BF32" s="66"/>
      <c r="BG32" s="66"/>
      <c r="BH32" s="66"/>
      <c r="BI32" s="66"/>
      <c r="BJ32" s="66"/>
      <c r="BK32" s="66"/>
      <c r="BL32" s="66"/>
      <c r="BM32" s="66"/>
      <c r="BN32" s="66"/>
      <c r="BO32" s="66"/>
      <c r="BP32" s="66"/>
      <c r="BQ32" s="66"/>
      <c r="BR32" s="66"/>
      <c r="BS32" s="66"/>
      <c r="BT32" s="66"/>
      <c r="BU32" s="66"/>
      <c r="BV32" s="66"/>
      <c r="BW32" s="66"/>
      <c r="BX32" s="66"/>
    </row>
    <row r="33" spans="1:80" ht="15" customHeight="1" x14ac:dyDescent="0.3">
      <c r="A33" s="66"/>
      <c r="B33" s="436"/>
      <c r="C33" s="436"/>
      <c r="D33" s="437"/>
      <c r="E33" s="477"/>
      <c r="F33" s="478"/>
      <c r="G33" s="478"/>
      <c r="H33" s="478"/>
      <c r="I33" s="479"/>
      <c r="J33" s="50" t="str">
        <f>IF(AND('Riesgos de Gestión'!$AF$55="Media",'Riesgos de Gestión'!$AH$55="Leve"),CONCATENATE("R8C",'Riesgos de Gestión'!$V$55),"")</f>
        <v/>
      </c>
      <c r="K33" s="51" t="str">
        <f>IF(AND('Riesgos de Gestión'!$AF$56="Media",'Riesgos de Gestión'!$AH$56="Leve"),CONCATENATE("R8C",'Riesgos de Gestión'!$V$56),"")</f>
        <v/>
      </c>
      <c r="L33" s="51" t="str">
        <f>IF(AND('Riesgos de Gestión'!$AF$57="Media",'Riesgos de Gestión'!$AH$57="Leve"),CONCATENATE("R8C",'Riesgos de Gestión'!$V$57),"")</f>
        <v/>
      </c>
      <c r="M33" s="51" t="str">
        <f>IF(AND('Riesgos de Gestión'!$AF$58="Media",'Riesgos de Gestión'!$AH$58="Leve"),CONCATENATE("R8C",'Riesgos de Gestión'!$V$58),"")</f>
        <v/>
      </c>
      <c r="N33" s="51" t="str">
        <f>IF(AND('Riesgos de Gestión'!$AF$59="Media",'Riesgos de Gestión'!$AH$59="Leve"),CONCATENATE("R8C",'Riesgos de Gestión'!$V$59),"")</f>
        <v/>
      </c>
      <c r="O33" s="52" t="str">
        <f>IF(AND('Riesgos de Gestión'!$AF$60="Media",'Riesgos de Gestión'!$AH$60="Leve"),CONCATENATE("R8C",'Riesgos de Gestión'!$V$60),"")</f>
        <v/>
      </c>
      <c r="P33" s="50" t="str">
        <f>IF(AND('Riesgos de Gestión'!$AF$55="Media",'Riesgos de Gestión'!$AH$55="Menor"),CONCATENATE("R8C",'Riesgos de Gestión'!$V$55),"")</f>
        <v/>
      </c>
      <c r="Q33" s="51" t="str">
        <f>IF(AND('Riesgos de Gestión'!$AF$56="Media",'Riesgos de Gestión'!$AH$56="Menor"),CONCATENATE("R8C",'Riesgos de Gestión'!$V$56),"")</f>
        <v/>
      </c>
      <c r="R33" s="51" t="str">
        <f>IF(AND('Riesgos de Gestión'!$AF$57="Media",'Riesgos de Gestión'!$AH$57="Menor"),CONCATENATE("R8C",'Riesgos de Gestión'!$V$57),"")</f>
        <v/>
      </c>
      <c r="S33" s="51" t="str">
        <f>IF(AND('Riesgos de Gestión'!$AF$58="Media",'Riesgos de Gestión'!$AH$58="Menor"),CONCATENATE("R8C",'Riesgos de Gestión'!$V$58),"")</f>
        <v/>
      </c>
      <c r="T33" s="51" t="str">
        <f>IF(AND('Riesgos de Gestión'!$AF$59="Media",'Riesgos de Gestión'!$AH$59="Menor"),CONCATENATE("R8C",'Riesgos de Gestión'!$V$59),"")</f>
        <v/>
      </c>
      <c r="U33" s="52" t="str">
        <f>IF(AND('Riesgos de Gestión'!$AF$60="Media",'Riesgos de Gestión'!$AH$60="Menor"),CONCATENATE("R8C",'Riesgos de Gestión'!$V$60),"")</f>
        <v/>
      </c>
      <c r="V33" s="50" t="str">
        <f>IF(AND('Riesgos de Gestión'!$AF$55="Media",'Riesgos de Gestión'!$AH$55="Moderado"),CONCATENATE("R8C",'Riesgos de Gestión'!$V$55),"")</f>
        <v/>
      </c>
      <c r="W33" s="51" t="str">
        <f>IF(AND('Riesgos de Gestión'!$AF$56="Media",'Riesgos de Gestión'!$AH$56="Moderado"),CONCATENATE("R8C",'Riesgos de Gestión'!$V$56),"")</f>
        <v/>
      </c>
      <c r="X33" s="51" t="str">
        <f>IF(AND('Riesgos de Gestión'!$AF$57="Media",'Riesgos de Gestión'!$AH$57="Moderado"),CONCATENATE("R8C",'Riesgos de Gestión'!$V$57),"")</f>
        <v/>
      </c>
      <c r="Y33" s="51" t="str">
        <f>IF(AND('Riesgos de Gestión'!$AF$58="Media",'Riesgos de Gestión'!$AH$58="Moderado"),CONCATENATE("R8C",'Riesgos de Gestión'!$V$58),"")</f>
        <v/>
      </c>
      <c r="Z33" s="51" t="str">
        <f>IF(AND('Riesgos de Gestión'!$AF$59="Media",'Riesgos de Gestión'!$AH$59="Moderado"),CONCATENATE("R8C",'Riesgos de Gestión'!$V$59),"")</f>
        <v/>
      </c>
      <c r="AA33" s="52" t="str">
        <f>IF(AND('Riesgos de Gestión'!$AF$60="Media",'Riesgos de Gestión'!$AH$60="Moderado"),CONCATENATE("R8C",'Riesgos de Gestión'!$V$60),"")</f>
        <v/>
      </c>
      <c r="AB33" s="35" t="str">
        <f>IF(AND('Riesgos de Gestión'!$AF$55="Media",'Riesgos de Gestión'!$AH$55="Mayor"),CONCATENATE("R8C",'Riesgos de Gestión'!$V$55),"")</f>
        <v/>
      </c>
      <c r="AC33" s="36" t="str">
        <f>IF(AND('Riesgos de Gestión'!$AF$56="Media",'Riesgos de Gestión'!$AH$56="Mayor"),CONCATENATE("R8C",'Riesgos de Gestión'!$V$56),"")</f>
        <v/>
      </c>
      <c r="AD33" s="36" t="str">
        <f>IF(AND('Riesgos de Gestión'!$AF$57="Media",'Riesgos de Gestión'!$AH$57="Mayor"),CONCATENATE("R8C",'Riesgos de Gestión'!$V$57),"")</f>
        <v/>
      </c>
      <c r="AE33" s="36" t="str">
        <f>IF(AND('Riesgos de Gestión'!$AF$58="Media",'Riesgos de Gestión'!$AH$58="Mayor"),CONCATENATE("R8C",'Riesgos de Gestión'!$V$58),"")</f>
        <v/>
      </c>
      <c r="AF33" s="36" t="str">
        <f>IF(AND('Riesgos de Gestión'!$AF$59="Media",'Riesgos de Gestión'!$AH$59="Mayor"),CONCATENATE("R8C",'Riesgos de Gestión'!$V$59),"")</f>
        <v/>
      </c>
      <c r="AG33" s="37" t="str">
        <f>IF(AND('Riesgos de Gestión'!$AF$60="Media",'Riesgos de Gestión'!$AH$60="Mayor"),CONCATENATE("R8C",'Riesgos de Gestión'!$V$60),"")</f>
        <v/>
      </c>
      <c r="AH33" s="38" t="str">
        <f>IF(AND('Riesgos de Gestión'!$AF$55="Media",'Riesgos de Gestión'!$AH$55="Catastrófico"),CONCATENATE("R8C",'Riesgos de Gestión'!$V$55),"")</f>
        <v/>
      </c>
      <c r="AI33" s="39" t="str">
        <f>IF(AND('Riesgos de Gestión'!$AF$56="Media",'Riesgos de Gestión'!$AH$56="Catastrófico"),CONCATENATE("R8C",'Riesgos de Gestión'!$V$56),"")</f>
        <v/>
      </c>
      <c r="AJ33" s="39" t="str">
        <f>IF(AND('Riesgos de Gestión'!$AF$57="Media",'Riesgos de Gestión'!$AH$57="Catastrófico"),CONCATENATE("R8C",'Riesgos de Gestión'!$V$57),"")</f>
        <v/>
      </c>
      <c r="AK33" s="39" t="str">
        <f>IF(AND('Riesgos de Gestión'!$AF$58="Media",'Riesgos de Gestión'!$AH$58="Catastrófico"),CONCATENATE("R8C",'Riesgos de Gestión'!$V$58),"")</f>
        <v/>
      </c>
      <c r="AL33" s="39" t="str">
        <f>IF(AND('Riesgos de Gestión'!$AF$59="Media",'Riesgos de Gestión'!$AH$59="Catastrófico"),CONCATENATE("R8C",'Riesgos de Gestión'!$V$59),"")</f>
        <v/>
      </c>
      <c r="AM33" s="40" t="str">
        <f>IF(AND('Riesgos de Gestión'!$AF$60="Media",'Riesgos de Gestión'!$AH$60="Catastrófico"),CONCATENATE("R8C",'Riesgos de Gestión'!$V$60),"")</f>
        <v/>
      </c>
      <c r="AN33" s="66"/>
      <c r="AO33" s="517"/>
      <c r="AP33" s="518"/>
      <c r="AQ33" s="518"/>
      <c r="AR33" s="518"/>
      <c r="AS33" s="518"/>
      <c r="AT33" s="519"/>
      <c r="AU33" s="66"/>
      <c r="AV33" s="66"/>
      <c r="AW33" s="66"/>
      <c r="AX33" s="66"/>
      <c r="AY33" s="66"/>
      <c r="AZ33" s="66"/>
      <c r="BA33" s="66"/>
      <c r="BB33" s="66"/>
      <c r="BC33" s="66"/>
      <c r="BD33" s="66"/>
      <c r="BE33" s="66"/>
      <c r="BF33" s="66"/>
      <c r="BG33" s="66"/>
      <c r="BH33" s="66"/>
      <c r="BI33" s="66"/>
      <c r="BJ33" s="66"/>
      <c r="BK33" s="66"/>
      <c r="BL33" s="66"/>
      <c r="BM33" s="66"/>
      <c r="BN33" s="66"/>
      <c r="BO33" s="66"/>
      <c r="BP33" s="66"/>
      <c r="BQ33" s="66"/>
      <c r="BR33" s="66"/>
      <c r="BS33" s="66"/>
      <c r="BT33" s="66"/>
      <c r="BU33" s="66"/>
      <c r="BV33" s="66"/>
      <c r="BW33" s="66"/>
      <c r="BX33" s="66"/>
    </row>
    <row r="34" spans="1:80" ht="15" customHeight="1" x14ac:dyDescent="0.3">
      <c r="A34" s="66"/>
      <c r="B34" s="436"/>
      <c r="C34" s="436"/>
      <c r="D34" s="437"/>
      <c r="E34" s="477"/>
      <c r="F34" s="478"/>
      <c r="G34" s="478"/>
      <c r="H34" s="478"/>
      <c r="I34" s="479"/>
      <c r="J34" s="50" t="str">
        <f>IF(AND('Riesgos de Gestión'!$AF$61="Media",'Riesgos de Gestión'!$AH$61="Leve"),CONCATENATE("R9C",'Riesgos de Gestión'!$V$61),"")</f>
        <v/>
      </c>
      <c r="K34" s="51" t="str">
        <f>IF(AND('Riesgos de Gestión'!$AF$62="Media",'Riesgos de Gestión'!$AH$62="Leve"),CONCATENATE("R9C",'Riesgos de Gestión'!$V$62),"")</f>
        <v/>
      </c>
      <c r="L34" s="51" t="str">
        <f>IF(AND('Riesgos de Gestión'!$AF$63="Media",'Riesgos de Gestión'!$AH$63="Leve"),CONCATENATE("R9C",'Riesgos de Gestión'!$V$63),"")</f>
        <v/>
      </c>
      <c r="M34" s="51" t="str">
        <f>IF(AND('Riesgos de Gestión'!$AF$64="Media",'Riesgos de Gestión'!$AH$64="Leve"),CONCATENATE("R9C",'Riesgos de Gestión'!$V$64),"")</f>
        <v/>
      </c>
      <c r="N34" s="51" t="str">
        <f>IF(AND('Riesgos de Gestión'!$AF$65="Media",'Riesgos de Gestión'!$AH$65="Leve"),CONCATENATE("R9C",'Riesgos de Gestión'!$V$65),"")</f>
        <v/>
      </c>
      <c r="O34" s="52" t="str">
        <f>IF(AND('Riesgos de Gestión'!$AF$66="Media",'Riesgos de Gestión'!$AH$66="Leve"),CONCATENATE("R9C",'Riesgos de Gestión'!$V$66),"")</f>
        <v/>
      </c>
      <c r="P34" s="50" t="str">
        <f>IF(AND('Riesgos de Gestión'!$AF$61="Media",'Riesgos de Gestión'!$AH$61="Menor"),CONCATENATE("R9C",'Riesgos de Gestión'!$V$61),"")</f>
        <v/>
      </c>
      <c r="Q34" s="51" t="str">
        <f>IF(AND('Riesgos de Gestión'!$AF$62="Media",'Riesgos de Gestión'!$AH$62="Menor"),CONCATENATE("R9C",'Riesgos de Gestión'!$V$62),"")</f>
        <v/>
      </c>
      <c r="R34" s="51" t="str">
        <f>IF(AND('Riesgos de Gestión'!$AF$63="Media",'Riesgos de Gestión'!$AH$63="Menor"),CONCATENATE("R9C",'Riesgos de Gestión'!$V$63),"")</f>
        <v/>
      </c>
      <c r="S34" s="51" t="str">
        <f>IF(AND('Riesgos de Gestión'!$AF$64="Media",'Riesgos de Gestión'!$AH$64="Menor"),CONCATENATE("R9C",'Riesgos de Gestión'!$V$64),"")</f>
        <v/>
      </c>
      <c r="T34" s="51" t="str">
        <f>IF(AND('Riesgos de Gestión'!$AF$65="Media",'Riesgos de Gestión'!$AH$65="Menor"),CONCATENATE("R9C",'Riesgos de Gestión'!$V$65),"")</f>
        <v/>
      </c>
      <c r="U34" s="52" t="str">
        <f>IF(AND('Riesgos de Gestión'!$AF$66="Media",'Riesgos de Gestión'!$AH$66="Menor"),CONCATENATE("R9C",'Riesgos de Gestión'!$V$66),"")</f>
        <v/>
      </c>
      <c r="V34" s="50" t="str">
        <f>IF(AND('Riesgos de Gestión'!$AF$61="Media",'Riesgos de Gestión'!$AH$61="Moderado"),CONCATENATE("R9C",'Riesgos de Gestión'!$V$61),"")</f>
        <v/>
      </c>
      <c r="W34" s="51" t="str">
        <f>IF(AND('Riesgos de Gestión'!$AF$62="Media",'Riesgos de Gestión'!$AH$62="Moderado"),CONCATENATE("R9C",'Riesgos de Gestión'!$V$62),"")</f>
        <v/>
      </c>
      <c r="X34" s="51" t="str">
        <f>IF(AND('Riesgos de Gestión'!$AF$63="Media",'Riesgos de Gestión'!$AH$63="Moderado"),CONCATENATE("R9C",'Riesgos de Gestión'!$V$63),"")</f>
        <v/>
      </c>
      <c r="Y34" s="51" t="str">
        <f>IF(AND('Riesgos de Gestión'!$AF$64="Media",'Riesgos de Gestión'!$AH$64="Moderado"),CONCATENATE("R9C",'Riesgos de Gestión'!$V$64),"")</f>
        <v/>
      </c>
      <c r="Z34" s="51" t="str">
        <f>IF(AND('Riesgos de Gestión'!$AF$65="Media",'Riesgos de Gestión'!$AH$65="Moderado"),CONCATENATE("R9C",'Riesgos de Gestión'!$V$65),"")</f>
        <v/>
      </c>
      <c r="AA34" s="52" t="str">
        <f>IF(AND('Riesgos de Gestión'!$AF$66="Media",'Riesgos de Gestión'!$AH$66="Moderado"),CONCATENATE("R9C",'Riesgos de Gestión'!$V$66),"")</f>
        <v/>
      </c>
      <c r="AB34" s="35" t="str">
        <f>IF(AND('Riesgos de Gestión'!$AF$61="Media",'Riesgos de Gestión'!$AH$61="Mayor"),CONCATENATE("R9C",'Riesgos de Gestión'!$V$61),"")</f>
        <v/>
      </c>
      <c r="AC34" s="36" t="str">
        <f>IF(AND('Riesgos de Gestión'!$AF$62="Media",'Riesgos de Gestión'!$AH$62="Mayor"),CONCATENATE("R9C",'Riesgos de Gestión'!$V$62),"")</f>
        <v/>
      </c>
      <c r="AD34" s="36" t="str">
        <f>IF(AND('Riesgos de Gestión'!$AF$63="Media",'Riesgos de Gestión'!$AH$63="Mayor"),CONCATENATE("R9C",'Riesgos de Gestión'!$V$63),"")</f>
        <v/>
      </c>
      <c r="AE34" s="36" t="str">
        <f>IF(AND('Riesgos de Gestión'!$AF$64="Media",'Riesgos de Gestión'!$AH$64="Mayor"),CONCATENATE("R9C",'Riesgos de Gestión'!$V$64),"")</f>
        <v/>
      </c>
      <c r="AF34" s="36" t="str">
        <f>IF(AND('Riesgos de Gestión'!$AF$65="Media",'Riesgos de Gestión'!$AH$65="Mayor"),CONCATENATE("R9C",'Riesgos de Gestión'!$V$65),"")</f>
        <v/>
      </c>
      <c r="AG34" s="37" t="str">
        <f>IF(AND('Riesgos de Gestión'!$AF$66="Media",'Riesgos de Gestión'!$AH$66="Mayor"),CONCATENATE("R9C",'Riesgos de Gestión'!$V$66),"")</f>
        <v/>
      </c>
      <c r="AH34" s="38" t="str">
        <f>IF(AND('Riesgos de Gestión'!$AF$61="Media",'Riesgos de Gestión'!$AH$61="Catastrófico"),CONCATENATE("R9C",'Riesgos de Gestión'!$V$61),"")</f>
        <v/>
      </c>
      <c r="AI34" s="39" t="str">
        <f>IF(AND('Riesgos de Gestión'!$AF$62="Media",'Riesgos de Gestión'!$AH$62="Catastrófico"),CONCATENATE("R9C",'Riesgos de Gestión'!$V$62),"")</f>
        <v/>
      </c>
      <c r="AJ34" s="39" t="str">
        <f>IF(AND('Riesgos de Gestión'!$AF$63="Media",'Riesgos de Gestión'!$AH$63="Catastrófico"),CONCATENATE("R9C",'Riesgos de Gestión'!$V$63),"")</f>
        <v/>
      </c>
      <c r="AK34" s="39" t="str">
        <f>IF(AND('Riesgos de Gestión'!$AF$64="Media",'Riesgos de Gestión'!$AH$64="Catastrófico"),CONCATENATE("R9C",'Riesgos de Gestión'!$V$64),"")</f>
        <v/>
      </c>
      <c r="AL34" s="39" t="str">
        <f>IF(AND('Riesgos de Gestión'!$AF$65="Media",'Riesgos de Gestión'!$AH$65="Catastrófico"),CONCATENATE("R9C",'Riesgos de Gestión'!$V$65),"")</f>
        <v/>
      </c>
      <c r="AM34" s="40" t="str">
        <f>IF(AND('Riesgos de Gestión'!$AF$66="Media",'Riesgos de Gestión'!$AH$66="Catastrófico"),CONCATENATE("R9C",'Riesgos de Gestión'!$V$66),"")</f>
        <v/>
      </c>
      <c r="AN34" s="66"/>
      <c r="AO34" s="517"/>
      <c r="AP34" s="518"/>
      <c r="AQ34" s="518"/>
      <c r="AR34" s="518"/>
      <c r="AS34" s="518"/>
      <c r="AT34" s="519"/>
      <c r="AU34" s="66"/>
      <c r="AV34" s="66"/>
      <c r="AW34" s="66"/>
      <c r="AX34" s="66"/>
      <c r="AY34" s="66"/>
      <c r="AZ34" s="66"/>
      <c r="BA34" s="66"/>
      <c r="BB34" s="66"/>
      <c r="BC34" s="66"/>
      <c r="BD34" s="66"/>
      <c r="BE34" s="66"/>
      <c r="BF34" s="66"/>
      <c r="BG34" s="66"/>
      <c r="BH34" s="66"/>
      <c r="BI34" s="66"/>
      <c r="BJ34" s="66"/>
      <c r="BK34" s="66"/>
      <c r="BL34" s="66"/>
      <c r="BM34" s="66"/>
      <c r="BN34" s="66"/>
      <c r="BO34" s="66"/>
      <c r="BP34" s="66"/>
      <c r="BQ34" s="66"/>
      <c r="BR34" s="66"/>
      <c r="BS34" s="66"/>
      <c r="BT34" s="66"/>
      <c r="BU34" s="66"/>
      <c r="BV34" s="66"/>
      <c r="BW34" s="66"/>
      <c r="BX34" s="66"/>
    </row>
    <row r="35" spans="1:80" ht="15.75" customHeight="1" thickBot="1" x14ac:dyDescent="0.35">
      <c r="A35" s="66"/>
      <c r="B35" s="436"/>
      <c r="C35" s="436"/>
      <c r="D35" s="437"/>
      <c r="E35" s="480"/>
      <c r="F35" s="481"/>
      <c r="G35" s="481"/>
      <c r="H35" s="481"/>
      <c r="I35" s="482"/>
      <c r="J35" s="50" t="str">
        <f>IF(AND('Riesgos de Gestión'!$AF$67="Media",'Riesgos de Gestión'!$AH$67="Leve"),CONCATENATE("R10C",'Riesgos de Gestión'!$V$67),"")</f>
        <v/>
      </c>
      <c r="K35" s="51" t="str">
        <f>IF(AND('Riesgos de Gestión'!$AF$68="Media",'Riesgos de Gestión'!$AH$68="Leve"),CONCATENATE("R10C",'Riesgos de Gestión'!$V$68),"")</f>
        <v/>
      </c>
      <c r="L35" s="51" t="str">
        <f>IF(AND('Riesgos de Gestión'!$AF$69="Media",'Riesgos de Gestión'!$AH$69="Leve"),CONCATENATE("R10C",'Riesgos de Gestión'!$V$69),"")</f>
        <v/>
      </c>
      <c r="M35" s="51" t="str">
        <f>IF(AND('Riesgos de Gestión'!$AF$70="Media",'Riesgos de Gestión'!$AH$70="Leve"),CONCATENATE("R10C",'Riesgos de Gestión'!$V$70),"")</f>
        <v/>
      </c>
      <c r="N35" s="51" t="str">
        <f>IF(AND('Riesgos de Gestión'!$AF$71="Media",'Riesgos de Gestión'!$AH$71="Leve"),CONCATENATE("R10C",'Riesgos de Gestión'!$V$71),"")</f>
        <v/>
      </c>
      <c r="O35" s="52" t="str">
        <f>IF(AND('Riesgos de Gestión'!$AF$72="Media",'Riesgos de Gestión'!$AH$72="Leve"),CONCATENATE("R10C",'Riesgos de Gestión'!$V$72),"")</f>
        <v/>
      </c>
      <c r="P35" s="50" t="str">
        <f>IF(AND('Riesgos de Gestión'!$AF$67="Media",'Riesgos de Gestión'!$AH$67="Menor"),CONCATENATE("R10C",'Riesgos de Gestión'!$V$67),"")</f>
        <v/>
      </c>
      <c r="Q35" s="51" t="str">
        <f>IF(AND('Riesgos de Gestión'!$AF$68="Media",'Riesgos de Gestión'!$AH$68="Menor"),CONCATENATE("R10C",'Riesgos de Gestión'!$V$68),"")</f>
        <v/>
      </c>
      <c r="R35" s="51" t="str">
        <f>IF(AND('Riesgos de Gestión'!$AF$69="Media",'Riesgos de Gestión'!$AH$69="Menor"),CONCATENATE("R10C",'Riesgos de Gestión'!$V$69),"")</f>
        <v/>
      </c>
      <c r="S35" s="51" t="str">
        <f>IF(AND('Riesgos de Gestión'!$AF$70="Media",'Riesgos de Gestión'!$AH$70="Menor"),CONCATENATE("R10C",'Riesgos de Gestión'!$V$70),"")</f>
        <v/>
      </c>
      <c r="T35" s="51" t="str">
        <f>IF(AND('Riesgos de Gestión'!$AF$71="Media",'Riesgos de Gestión'!$AH$71="Menor"),CONCATENATE("R10C",'Riesgos de Gestión'!$V$71),"")</f>
        <v/>
      </c>
      <c r="U35" s="52" t="str">
        <f>IF(AND('Riesgos de Gestión'!$AF$72="Media",'Riesgos de Gestión'!$AH$72="Menor"),CONCATENATE("R10C",'Riesgos de Gestión'!$V$72),"")</f>
        <v/>
      </c>
      <c r="V35" s="50" t="str">
        <f>IF(AND('Riesgos de Gestión'!$AF$67="Media",'Riesgos de Gestión'!$AH$67="Moderado"),CONCATENATE("R10C",'Riesgos de Gestión'!$V$67),"")</f>
        <v/>
      </c>
      <c r="W35" s="51" t="str">
        <f>IF(AND('Riesgos de Gestión'!$AF$68="Media",'Riesgos de Gestión'!$AH$68="Moderado"),CONCATENATE("R10C",'Riesgos de Gestión'!$V$68),"")</f>
        <v/>
      </c>
      <c r="X35" s="51" t="str">
        <f>IF(AND('Riesgos de Gestión'!$AF$69="Media",'Riesgos de Gestión'!$AH$69="Moderado"),CONCATENATE("R10C",'Riesgos de Gestión'!$V$69),"")</f>
        <v/>
      </c>
      <c r="Y35" s="51" t="str">
        <f>IF(AND('Riesgos de Gestión'!$AF$70="Media",'Riesgos de Gestión'!$AH$70="Moderado"),CONCATENATE("R10C",'Riesgos de Gestión'!$V$70),"")</f>
        <v/>
      </c>
      <c r="Z35" s="51" t="str">
        <f>IF(AND('Riesgos de Gestión'!$AF$71="Media",'Riesgos de Gestión'!$AH$71="Moderado"),CONCATENATE("R10C",'Riesgos de Gestión'!$V$71),"")</f>
        <v/>
      </c>
      <c r="AA35" s="52" t="str">
        <f>IF(AND('Riesgos de Gestión'!$AF$72="Media",'Riesgos de Gestión'!$AH$72="Moderado"),CONCATENATE("R10C",'Riesgos de Gestión'!$V$72),"")</f>
        <v/>
      </c>
      <c r="AB35" s="41" t="str">
        <f>IF(AND('Riesgos de Gestión'!$AF$67="Media",'Riesgos de Gestión'!$AH$67="Mayor"),CONCATENATE("R10C",'Riesgos de Gestión'!$V$67),"")</f>
        <v/>
      </c>
      <c r="AC35" s="42" t="str">
        <f>IF(AND('Riesgos de Gestión'!$AF$68="Media",'Riesgos de Gestión'!$AH$68="Mayor"),CONCATENATE("R10C",'Riesgos de Gestión'!$V$68),"")</f>
        <v/>
      </c>
      <c r="AD35" s="42" t="str">
        <f>IF(AND('Riesgos de Gestión'!$AF$69="Media",'Riesgos de Gestión'!$AH$69="Mayor"),CONCATENATE("R10C",'Riesgos de Gestión'!$V$69),"")</f>
        <v/>
      </c>
      <c r="AE35" s="42" t="str">
        <f>IF(AND('Riesgos de Gestión'!$AF$70="Media",'Riesgos de Gestión'!$AH$70="Mayor"),CONCATENATE("R10C",'Riesgos de Gestión'!$V$70),"")</f>
        <v/>
      </c>
      <c r="AF35" s="42" t="str">
        <f>IF(AND('Riesgos de Gestión'!$AF$71="Media",'Riesgos de Gestión'!$AH$71="Mayor"),CONCATENATE("R10C",'Riesgos de Gestión'!$V$71),"")</f>
        <v/>
      </c>
      <c r="AG35" s="43" t="str">
        <f>IF(AND('Riesgos de Gestión'!$AF$72="Media",'Riesgos de Gestión'!$AH$72="Mayor"),CONCATENATE("R10C",'Riesgos de Gestión'!$V$72),"")</f>
        <v/>
      </c>
      <c r="AH35" s="44" t="str">
        <f>IF(AND('Riesgos de Gestión'!$AF$67="Media",'Riesgos de Gestión'!$AH$67="Catastrófico"),CONCATENATE("R10C",'Riesgos de Gestión'!$V$67),"")</f>
        <v/>
      </c>
      <c r="AI35" s="45" t="str">
        <f>IF(AND('Riesgos de Gestión'!$AF$68="Media",'Riesgos de Gestión'!$AH$68="Catastrófico"),CONCATENATE("R10C",'Riesgos de Gestión'!$V$68),"")</f>
        <v/>
      </c>
      <c r="AJ35" s="45" t="str">
        <f>IF(AND('Riesgos de Gestión'!$AF$69="Media",'Riesgos de Gestión'!$AH$69="Catastrófico"),CONCATENATE("R10C",'Riesgos de Gestión'!$V$69),"")</f>
        <v/>
      </c>
      <c r="AK35" s="45" t="str">
        <f>IF(AND('Riesgos de Gestión'!$AF$70="Media",'Riesgos de Gestión'!$AH$70="Catastrófico"),CONCATENATE("R10C",'Riesgos de Gestión'!$V$70),"")</f>
        <v/>
      </c>
      <c r="AL35" s="45" t="str">
        <f>IF(AND('Riesgos de Gestión'!$AF$71="Media",'Riesgos de Gestión'!$AH$71="Catastrófico"),CONCATENATE("R10C",'Riesgos de Gestión'!$V$71),"")</f>
        <v/>
      </c>
      <c r="AM35" s="46" t="str">
        <f>IF(AND('Riesgos de Gestión'!$AF$72="Media",'Riesgos de Gestión'!$AH$72="Catastrófico"),CONCATENATE("R10C",'Riesgos de Gestión'!$V$72),"")</f>
        <v/>
      </c>
      <c r="AN35" s="66"/>
      <c r="AO35" s="520"/>
      <c r="AP35" s="521"/>
      <c r="AQ35" s="521"/>
      <c r="AR35" s="521"/>
      <c r="AS35" s="521"/>
      <c r="AT35" s="522"/>
      <c r="AU35" s="66"/>
      <c r="AV35" s="66"/>
      <c r="AW35" s="66"/>
      <c r="AX35" s="66"/>
      <c r="AY35" s="66"/>
      <c r="AZ35" s="66"/>
      <c r="BA35" s="66"/>
      <c r="BB35" s="66"/>
      <c r="BC35" s="66"/>
      <c r="BD35" s="66"/>
      <c r="BE35" s="66"/>
      <c r="BF35" s="66"/>
      <c r="BG35" s="66"/>
      <c r="BH35" s="66"/>
      <c r="BI35" s="66"/>
      <c r="BJ35" s="66"/>
      <c r="BK35" s="66"/>
      <c r="BL35" s="66"/>
      <c r="BM35" s="66"/>
      <c r="BN35" s="66"/>
      <c r="BO35" s="66"/>
      <c r="BP35" s="66"/>
      <c r="BQ35" s="66"/>
      <c r="BR35" s="66"/>
      <c r="BS35" s="66"/>
      <c r="BT35" s="66"/>
      <c r="BU35" s="66"/>
      <c r="BV35" s="66"/>
      <c r="BW35" s="66"/>
      <c r="BX35" s="66"/>
    </row>
    <row r="36" spans="1:80" ht="15" customHeight="1" x14ac:dyDescent="0.3">
      <c r="A36" s="66"/>
      <c r="B36" s="436"/>
      <c r="C36" s="436"/>
      <c r="D36" s="437"/>
      <c r="E36" s="474" t="s">
        <v>302</v>
      </c>
      <c r="F36" s="475"/>
      <c r="G36" s="475"/>
      <c r="H36" s="475"/>
      <c r="I36" s="475"/>
      <c r="J36" s="56" t="str">
        <f>IF(AND('Riesgos de Gestión'!$AF$13="Baja",'Riesgos de Gestión'!$AH$13="Leve"),CONCATENATE("R1C",'Riesgos de Gestión'!$V$13),"")</f>
        <v/>
      </c>
      <c r="K36" s="57" t="str">
        <f>IF(AND('Riesgos de Gestión'!$AF$14="Baja",'Riesgos de Gestión'!$AH$14="Leve"),CONCATENATE("R1C",'Riesgos de Gestión'!$V$14),"")</f>
        <v/>
      </c>
      <c r="L36" s="57" t="str">
        <f>IF(AND('Riesgos de Gestión'!$AF$15="Baja",'Riesgos de Gestión'!$AH$15="Leve"),CONCATENATE("R1C",'Riesgos de Gestión'!$V$15),"")</f>
        <v/>
      </c>
      <c r="M36" s="57" t="str">
        <f>IF(AND('Riesgos de Gestión'!$AF$16="Baja",'Riesgos de Gestión'!$AH$16="Leve"),CONCATENATE("R1C",'Riesgos de Gestión'!$V$16),"")</f>
        <v/>
      </c>
      <c r="N36" s="57" t="str">
        <f>IF(AND('Riesgos de Gestión'!$AF$17="Baja",'Riesgos de Gestión'!$AH$17="Leve"),CONCATENATE("R1C",'Riesgos de Gestión'!$V$17),"")</f>
        <v/>
      </c>
      <c r="O36" s="58" t="str">
        <f>IF(AND('Riesgos de Gestión'!$AF$18="Baja",'Riesgos de Gestión'!$AH$18="Leve"),CONCATENATE("R1C",'Riesgos de Gestión'!$V$18),"")</f>
        <v/>
      </c>
      <c r="P36" s="47" t="str">
        <f>IF(AND('Riesgos de Gestión'!$AF$13="Baja",'Riesgos de Gestión'!$AH$13="Menor"),CONCATENATE("R1C",'Riesgos de Gestión'!$V$13),"")</f>
        <v>R1C1</v>
      </c>
      <c r="Q36" s="48" t="str">
        <f>IF(AND('Riesgos de Gestión'!$AF$14="Baja",'Riesgos de Gestión'!$AH$14="Menor"),CONCATENATE("R1C",'Riesgos de Gestión'!$V$14),"")</f>
        <v/>
      </c>
      <c r="R36" s="48" t="str">
        <f>IF(AND('Riesgos de Gestión'!$AF$15="Baja",'Riesgos de Gestión'!$AH$15="Menor"),CONCATENATE("R1C",'Riesgos de Gestión'!$V$15),"")</f>
        <v/>
      </c>
      <c r="S36" s="48" t="str">
        <f>IF(AND('Riesgos de Gestión'!$AF$16="Baja",'Riesgos de Gestión'!$AH$16="Menor"),CONCATENATE("R1C",'Riesgos de Gestión'!$V$16),"")</f>
        <v/>
      </c>
      <c r="T36" s="48" t="str">
        <f>IF(AND('Riesgos de Gestión'!$AF$17="Baja",'Riesgos de Gestión'!$AH$17="Menor"),CONCATENATE("R1C",'Riesgos de Gestión'!$V$17),"")</f>
        <v/>
      </c>
      <c r="U36" s="49" t="str">
        <f>IF(AND('Riesgos de Gestión'!$AF$18="Baja",'Riesgos de Gestión'!$AH$18="Menor"),CONCATENATE("R1C",'Riesgos de Gestión'!$V$18),"")</f>
        <v/>
      </c>
      <c r="V36" s="47" t="str">
        <f>IF(AND('Riesgos de Gestión'!$AF$13="Baja",'Riesgos de Gestión'!$AH$13="Moderado"),CONCATENATE("R1C",'Riesgos de Gestión'!$V$13),"")</f>
        <v/>
      </c>
      <c r="W36" s="48" t="str">
        <f>IF(AND('Riesgos de Gestión'!$AF$14="Baja",'Riesgos de Gestión'!$AH$14="Moderado"),CONCATENATE("R1C",'Riesgos de Gestión'!$V$14),"")</f>
        <v/>
      </c>
      <c r="X36" s="48" t="str">
        <f>IF(AND('Riesgos de Gestión'!$AF$15="Baja",'Riesgos de Gestión'!$AH$15="Moderado"),CONCATENATE("R1C",'Riesgos de Gestión'!$V$15),"")</f>
        <v/>
      </c>
      <c r="Y36" s="48" t="str">
        <f>IF(AND('Riesgos de Gestión'!$AF$16="Baja",'Riesgos de Gestión'!$AH$16="Moderado"),CONCATENATE("R1C",'Riesgos de Gestión'!$V$16),"")</f>
        <v/>
      </c>
      <c r="Z36" s="48" t="str">
        <f>IF(AND('Riesgos de Gestión'!$AF$17="Baja",'Riesgos de Gestión'!$AH$17="Moderado"),CONCATENATE("R1C",'Riesgos de Gestión'!$V$17),"")</f>
        <v/>
      </c>
      <c r="AA36" s="49" t="str">
        <f>IF(AND('Riesgos de Gestión'!$AF$18="Baja",'Riesgos de Gestión'!$AH$18="Moderado"),CONCATENATE("R1C",'Riesgos de Gestión'!$V$18),"")</f>
        <v/>
      </c>
      <c r="AB36" s="29" t="str">
        <f>IF(AND('Riesgos de Gestión'!$AF$13="Baja",'Riesgos de Gestión'!$AH$13="Mayor"),CONCATENATE("R1C",'Riesgos de Gestión'!$V$13),"")</f>
        <v/>
      </c>
      <c r="AC36" s="30" t="str">
        <f>IF(AND('Riesgos de Gestión'!$AF$14="Baja",'Riesgos de Gestión'!$AH$14="Mayor"),CONCATENATE("R1C",'Riesgos de Gestión'!$V$14),"")</f>
        <v/>
      </c>
      <c r="AD36" s="30" t="str">
        <f>IF(AND('Riesgos de Gestión'!$AF$15="Baja",'Riesgos de Gestión'!$AH$15="Mayor"),CONCATENATE("R1C",'Riesgos de Gestión'!$V$15),"")</f>
        <v/>
      </c>
      <c r="AE36" s="30" t="str">
        <f>IF(AND('Riesgos de Gestión'!$AF$16="Baja",'Riesgos de Gestión'!$AH$16="Mayor"),CONCATENATE("R1C",'Riesgos de Gestión'!$V$16),"")</f>
        <v/>
      </c>
      <c r="AF36" s="30" t="str">
        <f>IF(AND('Riesgos de Gestión'!$AF$17="Baja",'Riesgos de Gestión'!$AH$17="Mayor"),CONCATENATE("R1C",'Riesgos de Gestión'!$V$17),"")</f>
        <v/>
      </c>
      <c r="AG36" s="31" t="str">
        <f>IF(AND('Riesgos de Gestión'!$AF$18="Baja",'Riesgos de Gestión'!$AH$18="Mayor"),CONCATENATE("R1C",'Riesgos de Gestión'!$V$18),"")</f>
        <v/>
      </c>
      <c r="AH36" s="32" t="str">
        <f>IF(AND('Riesgos de Gestión'!$AF$13="Baja",'Riesgos de Gestión'!$AH$13="Catastrófico"),CONCATENATE("R1C",'Riesgos de Gestión'!$V$13),"")</f>
        <v/>
      </c>
      <c r="AI36" s="33" t="str">
        <f>IF(AND('Riesgos de Gestión'!$AF$14="Baja",'Riesgos de Gestión'!$AH$14="Catastrófico"),CONCATENATE("R1C",'Riesgos de Gestión'!$V$14),"")</f>
        <v/>
      </c>
      <c r="AJ36" s="33" t="str">
        <f>IF(AND('Riesgos de Gestión'!$AF$15="Baja",'Riesgos de Gestión'!$AH$15="Catastrófico"),CONCATENATE("R1C",'Riesgos de Gestión'!$V$15),"")</f>
        <v/>
      </c>
      <c r="AK36" s="33" t="str">
        <f>IF(AND('Riesgos de Gestión'!$AF$16="Baja",'Riesgos de Gestión'!$AH$16="Catastrófico"),CONCATENATE("R1C",'Riesgos de Gestión'!$V$16),"")</f>
        <v/>
      </c>
      <c r="AL36" s="33" t="str">
        <f>IF(AND('Riesgos de Gestión'!$AF$17="Baja",'Riesgos de Gestión'!$AH$17="Catastrófico"),CONCATENATE("R1C",'Riesgos de Gestión'!$V$17),"")</f>
        <v/>
      </c>
      <c r="AM36" s="34" t="str">
        <f>IF(AND('Riesgos de Gestión'!$AF$18="Baja",'Riesgos de Gestión'!$AH$18="Catastrófico"),CONCATENATE("R1C",'Riesgos de Gestión'!$V$18),"")</f>
        <v/>
      </c>
      <c r="AN36" s="66"/>
      <c r="AO36" s="505" t="s">
        <v>303</v>
      </c>
      <c r="AP36" s="506"/>
      <c r="AQ36" s="506"/>
      <c r="AR36" s="506"/>
      <c r="AS36" s="506"/>
      <c r="AT36" s="507"/>
      <c r="AU36" s="66"/>
      <c r="AV36" s="66"/>
      <c r="AW36" s="66"/>
      <c r="AX36" s="66"/>
      <c r="AY36" s="66"/>
      <c r="AZ36" s="66"/>
      <c r="BA36" s="66"/>
      <c r="BB36" s="66"/>
      <c r="BC36" s="66"/>
      <c r="BD36" s="66"/>
      <c r="BE36" s="66"/>
      <c r="BF36" s="66"/>
      <c r="BG36" s="66"/>
      <c r="BH36" s="66"/>
      <c r="BI36" s="66"/>
      <c r="BJ36" s="66"/>
      <c r="BK36" s="66"/>
      <c r="BL36" s="66"/>
      <c r="BM36" s="66"/>
      <c r="BN36" s="66"/>
      <c r="BO36" s="66"/>
      <c r="BP36" s="66"/>
      <c r="BQ36" s="66"/>
      <c r="BR36" s="66"/>
      <c r="BS36" s="66"/>
      <c r="BT36" s="66"/>
      <c r="BU36" s="66"/>
      <c r="BV36" s="66"/>
      <c r="BW36" s="66"/>
      <c r="BX36" s="66"/>
    </row>
    <row r="37" spans="1:80" ht="15" customHeight="1" x14ac:dyDescent="0.3">
      <c r="A37" s="66"/>
      <c r="B37" s="436"/>
      <c r="C37" s="436"/>
      <c r="D37" s="437"/>
      <c r="E37" s="493"/>
      <c r="F37" s="478"/>
      <c r="G37" s="478"/>
      <c r="H37" s="478"/>
      <c r="I37" s="478"/>
      <c r="J37" s="59" t="str">
        <f>IF(AND('Riesgos de Gestión'!$AF$19="Baja",'Riesgos de Gestión'!$AH$19="Leve"),CONCATENATE("R2C",'Riesgos de Gestión'!$V$19),"")</f>
        <v/>
      </c>
      <c r="K37" s="60" t="str">
        <f>IF(AND('Riesgos de Gestión'!$AF$20="Baja",'Riesgos de Gestión'!$AH$20="Leve"),CONCATENATE("R2C",'Riesgos de Gestión'!$V$20),"")</f>
        <v/>
      </c>
      <c r="L37" s="60" t="str">
        <f>IF(AND('Riesgos de Gestión'!$AF$21="Baja",'Riesgos de Gestión'!$AH$21="Leve"),CONCATENATE("R2C",'Riesgos de Gestión'!$V$21),"")</f>
        <v/>
      </c>
      <c r="M37" s="60" t="str">
        <f>IF(AND('Riesgos de Gestión'!$AF$22="Baja",'Riesgos de Gestión'!$AH$22="Leve"),CONCATENATE("R2C",'Riesgos de Gestión'!$V$22),"")</f>
        <v/>
      </c>
      <c r="N37" s="60" t="str">
        <f>IF(AND('Riesgos de Gestión'!$AF$23="Baja",'Riesgos de Gestión'!$AH$23="Leve"),CONCATENATE("R2C",'Riesgos de Gestión'!$V$23),"")</f>
        <v/>
      </c>
      <c r="O37" s="61" t="str">
        <f>IF(AND('Riesgos de Gestión'!$AF$24="Baja",'Riesgos de Gestión'!$AH$24="Leve"),CONCATENATE("R2C",'Riesgos de Gestión'!$V$24),"")</f>
        <v/>
      </c>
      <c r="P37" s="50" t="str">
        <f>IF(AND('Riesgos de Gestión'!$AF$19="Baja",'Riesgos de Gestión'!$AH$19="Menor"),CONCATENATE("R2C",'Riesgos de Gestión'!$V$19),"")</f>
        <v/>
      </c>
      <c r="Q37" s="51" t="str">
        <f>IF(AND('Riesgos de Gestión'!$AF$20="Baja",'Riesgos de Gestión'!$AH$20="Menor"),CONCATENATE("R2C",'Riesgos de Gestión'!$V$20),"")</f>
        <v>R2C2</v>
      </c>
      <c r="R37" s="51" t="str">
        <f>IF(AND('Riesgos de Gestión'!$AF$21="Baja",'Riesgos de Gestión'!$AH$21="Menor"),CONCATENATE("R2C",'Riesgos de Gestión'!$V$21),"")</f>
        <v/>
      </c>
      <c r="S37" s="51" t="str">
        <f>IF(AND('Riesgos de Gestión'!$AF$22="Baja",'Riesgos de Gestión'!$AH$22="Menor"),CONCATENATE("R2C",'Riesgos de Gestión'!$V$22),"")</f>
        <v/>
      </c>
      <c r="T37" s="51" t="str">
        <f>IF(AND('Riesgos de Gestión'!$AF$23="Baja",'Riesgos de Gestión'!$AH$23="Menor"),CONCATENATE("R2C",'Riesgos de Gestión'!$V$23),"")</f>
        <v/>
      </c>
      <c r="U37" s="52" t="str">
        <f>IF(AND('Riesgos de Gestión'!$AF$24="Baja",'Riesgos de Gestión'!$AH$24="Menor"),CONCATENATE("R2C",'Riesgos de Gestión'!$V$24),"")</f>
        <v/>
      </c>
      <c r="V37" s="50" t="str">
        <f>IF(AND('Riesgos de Gestión'!$AF$19="Baja",'Riesgos de Gestión'!$AH$19="Moderado"),CONCATENATE("R2C",'Riesgos de Gestión'!$V$19),"")</f>
        <v/>
      </c>
      <c r="W37" s="51" t="str">
        <f>IF(AND('Riesgos de Gestión'!$AF$20="Baja",'Riesgos de Gestión'!$AH$20="Moderado"),CONCATENATE("R2C",'Riesgos de Gestión'!$V$20),"")</f>
        <v/>
      </c>
      <c r="X37" s="51" t="str">
        <f>IF(AND('Riesgos de Gestión'!$AF$21="Baja",'Riesgos de Gestión'!$AH$21="Moderado"),CONCATENATE("R2C",'Riesgos de Gestión'!$V$21),"")</f>
        <v/>
      </c>
      <c r="Y37" s="51" t="str">
        <f>IF(AND('Riesgos de Gestión'!$AF$22="Baja",'Riesgos de Gestión'!$AH$22="Moderado"),CONCATENATE("R2C",'Riesgos de Gestión'!$V$22),"")</f>
        <v/>
      </c>
      <c r="Z37" s="51" t="str">
        <f>IF(AND('Riesgos de Gestión'!$AF$23="Baja",'Riesgos de Gestión'!$AH$23="Moderado"),CONCATENATE("R2C",'Riesgos de Gestión'!$V$23),"")</f>
        <v/>
      </c>
      <c r="AA37" s="52" t="str">
        <f>IF(AND('Riesgos de Gestión'!$AF$24="Baja",'Riesgos de Gestión'!$AH$24="Moderado"),CONCATENATE("R2C",'Riesgos de Gestión'!$V$24),"")</f>
        <v/>
      </c>
      <c r="AB37" s="35" t="str">
        <f>IF(AND('Riesgos de Gestión'!$AF$19="Baja",'Riesgos de Gestión'!$AH$19="Mayor"),CONCATENATE("R2C",'Riesgos de Gestión'!$V$19),"")</f>
        <v/>
      </c>
      <c r="AC37" s="36" t="str">
        <f>IF(AND('Riesgos de Gestión'!$AF$20="Baja",'Riesgos de Gestión'!$AH$20="Mayor"),CONCATENATE("R2C",'Riesgos de Gestión'!$V$20),"")</f>
        <v/>
      </c>
      <c r="AD37" s="36" t="str">
        <f>IF(AND('Riesgos de Gestión'!$AF$21="Baja",'Riesgos de Gestión'!$AH$21="Mayor"),CONCATENATE("R2C",'Riesgos de Gestión'!$V$21),"")</f>
        <v/>
      </c>
      <c r="AE37" s="36" t="str">
        <f>IF(AND('Riesgos de Gestión'!$AF$22="Baja",'Riesgos de Gestión'!$AH$22="Mayor"),CONCATENATE("R2C",'Riesgos de Gestión'!$V$22),"")</f>
        <v/>
      </c>
      <c r="AF37" s="36" t="str">
        <f>IF(AND('Riesgos de Gestión'!$AF$23="Baja",'Riesgos de Gestión'!$AH$23="Mayor"),CONCATENATE("R2C",'Riesgos de Gestión'!$V$23),"")</f>
        <v/>
      </c>
      <c r="AG37" s="37" t="str">
        <f>IF(AND('Riesgos de Gestión'!$AF$24="Baja",'Riesgos de Gestión'!$AH$24="Mayor"),CONCATENATE("R2C",'Riesgos de Gestión'!$V$24),"")</f>
        <v/>
      </c>
      <c r="AH37" s="38" t="str">
        <f>IF(AND('Riesgos de Gestión'!$AF$19="Baja",'Riesgos de Gestión'!$AH$19="Catastrófico"),CONCATENATE("R2C",'Riesgos de Gestión'!$V$19),"")</f>
        <v/>
      </c>
      <c r="AI37" s="39" t="str">
        <f>IF(AND('Riesgos de Gestión'!$AF$20="Baja",'Riesgos de Gestión'!$AH$20="Catastrófico"),CONCATENATE("R2C",'Riesgos de Gestión'!$V$20),"")</f>
        <v/>
      </c>
      <c r="AJ37" s="39" t="str">
        <f>IF(AND('Riesgos de Gestión'!$AF$21="Baja",'Riesgos de Gestión'!$AH$21="Catastrófico"),CONCATENATE("R2C",'Riesgos de Gestión'!$V$21),"")</f>
        <v/>
      </c>
      <c r="AK37" s="39" t="str">
        <f>IF(AND('Riesgos de Gestión'!$AF$22="Baja",'Riesgos de Gestión'!$AH$22="Catastrófico"),CONCATENATE("R2C",'Riesgos de Gestión'!$V$22),"")</f>
        <v/>
      </c>
      <c r="AL37" s="39" t="str">
        <f>IF(AND('Riesgos de Gestión'!$AF$23="Baja",'Riesgos de Gestión'!$AH$23="Catastrófico"),CONCATENATE("R2C",'Riesgos de Gestión'!$V$23),"")</f>
        <v/>
      </c>
      <c r="AM37" s="40" t="str">
        <f>IF(AND('Riesgos de Gestión'!$AF$24="Baja",'Riesgos de Gestión'!$AH$24="Catastrófico"),CONCATENATE("R2C",'Riesgos de Gestión'!$V$24),"")</f>
        <v/>
      </c>
      <c r="AN37" s="66"/>
      <c r="AO37" s="508"/>
      <c r="AP37" s="509"/>
      <c r="AQ37" s="509"/>
      <c r="AR37" s="509"/>
      <c r="AS37" s="509"/>
      <c r="AT37" s="510"/>
      <c r="AU37" s="66"/>
      <c r="AV37" s="66"/>
      <c r="AW37" s="66"/>
      <c r="AX37" s="66"/>
      <c r="AY37" s="66"/>
      <c r="AZ37" s="66"/>
      <c r="BA37" s="66"/>
      <c r="BB37" s="66"/>
      <c r="BC37" s="66"/>
      <c r="BD37" s="66"/>
      <c r="BE37" s="66"/>
      <c r="BF37" s="66"/>
      <c r="BG37" s="66"/>
      <c r="BH37" s="66"/>
      <c r="BI37" s="66"/>
      <c r="BJ37" s="66"/>
      <c r="BK37" s="66"/>
      <c r="BL37" s="66"/>
      <c r="BM37" s="66"/>
      <c r="BN37" s="66"/>
      <c r="BO37" s="66"/>
      <c r="BP37" s="66"/>
      <c r="BQ37" s="66"/>
      <c r="BR37" s="66"/>
      <c r="BS37" s="66"/>
      <c r="BT37" s="66"/>
      <c r="BU37" s="66"/>
      <c r="BV37" s="66"/>
      <c r="BW37" s="66"/>
      <c r="BX37" s="66"/>
    </row>
    <row r="38" spans="1:80" ht="15" customHeight="1" x14ac:dyDescent="0.3">
      <c r="A38" s="66"/>
      <c r="B38" s="436"/>
      <c r="C38" s="436"/>
      <c r="D38" s="437"/>
      <c r="E38" s="477"/>
      <c r="F38" s="478"/>
      <c r="G38" s="478"/>
      <c r="H38" s="478"/>
      <c r="I38" s="478"/>
      <c r="J38" s="59" t="str">
        <f>IF(AND('Riesgos de Gestión'!$AF$25="Baja",'Riesgos de Gestión'!$AH$25="Leve"),CONCATENATE("R3C",'Riesgos de Gestión'!$V$25),"")</f>
        <v/>
      </c>
      <c r="K38" s="60" t="str">
        <f>IF(AND('Riesgos de Gestión'!$AF$26="Baja",'Riesgos de Gestión'!$AH$26="Leve"),CONCATENATE("R3C",'Riesgos de Gestión'!$V$26),"")</f>
        <v/>
      </c>
      <c r="L38" s="60" t="str">
        <f>IF(AND('Riesgos de Gestión'!$AF$27="Baja",'Riesgos de Gestión'!$AH$27="Leve"),CONCATENATE("R3C",'Riesgos de Gestión'!$V$27),"")</f>
        <v/>
      </c>
      <c r="M38" s="60" t="str">
        <f>IF(AND('Riesgos de Gestión'!$AF$28="Baja",'Riesgos de Gestión'!$AH$28="Leve"),CONCATENATE("R3C",'Riesgos de Gestión'!$V$28),"")</f>
        <v/>
      </c>
      <c r="N38" s="60" t="str">
        <f>IF(AND('Riesgos de Gestión'!$AF$29="Baja",'Riesgos de Gestión'!$AH$29="Leve"),CONCATENATE("R3C",'Riesgos de Gestión'!$V$29),"")</f>
        <v/>
      </c>
      <c r="O38" s="61" t="str">
        <f>IF(AND('Riesgos de Gestión'!$AF$30="Baja",'Riesgos de Gestión'!$AH$30="Leve"),CONCATENATE("R3C",'Riesgos de Gestión'!$V$30),"")</f>
        <v/>
      </c>
      <c r="P38" s="50" t="str">
        <f>IF(AND('Riesgos de Gestión'!$AF$25="Baja",'Riesgos de Gestión'!$AH$25="Menor"),CONCATENATE("R3C",'Riesgos de Gestión'!$V$25),"")</f>
        <v/>
      </c>
      <c r="Q38" s="51" t="str">
        <f>IF(AND('Riesgos de Gestión'!$AF$26="Baja",'Riesgos de Gestión'!$AH$26="Menor"),CONCATENATE("R3C",'Riesgos de Gestión'!$V$26),"")</f>
        <v/>
      </c>
      <c r="R38" s="51" t="str">
        <f>IF(AND('Riesgos de Gestión'!$AF$27="Baja",'Riesgos de Gestión'!$AH$27="Menor"),CONCATENATE("R3C",'Riesgos de Gestión'!$V$27),"")</f>
        <v/>
      </c>
      <c r="S38" s="51" t="str">
        <f>IF(AND('Riesgos de Gestión'!$AF$28="Baja",'Riesgos de Gestión'!$AH$28="Menor"),CONCATENATE("R3C",'Riesgos de Gestión'!$V$28),"")</f>
        <v/>
      </c>
      <c r="T38" s="51" t="str">
        <f>IF(AND('Riesgos de Gestión'!$AF$29="Baja",'Riesgos de Gestión'!$AH$29="Menor"),CONCATENATE("R3C",'Riesgos de Gestión'!$V$29),"")</f>
        <v/>
      </c>
      <c r="U38" s="52" t="str">
        <f>IF(AND('Riesgos de Gestión'!$AF$30="Baja",'Riesgos de Gestión'!$AH$30="Menor"),CONCATENATE("R3C",'Riesgos de Gestión'!$V$30),"")</f>
        <v/>
      </c>
      <c r="V38" s="50" t="str">
        <f>IF(AND('Riesgos de Gestión'!$AF$25="Baja",'Riesgos de Gestión'!$AH$25="Moderado"),CONCATENATE("R3C",'Riesgos de Gestión'!$V$25),"")</f>
        <v/>
      </c>
      <c r="W38" s="51" t="str">
        <f>IF(AND('Riesgos de Gestión'!$AF$26="Baja",'Riesgos de Gestión'!$AH$26="Moderado"),CONCATENATE("R3C",'Riesgos de Gestión'!$V$26),"")</f>
        <v/>
      </c>
      <c r="X38" s="51" t="str">
        <f>IF(AND('Riesgos de Gestión'!$AF$27="Baja",'Riesgos de Gestión'!$AH$27="Moderado"),CONCATENATE("R3C",'Riesgos de Gestión'!$V$27),"")</f>
        <v/>
      </c>
      <c r="Y38" s="51" t="str">
        <f>IF(AND('Riesgos de Gestión'!$AF$28="Baja",'Riesgos de Gestión'!$AH$28="Moderado"),CONCATENATE("R3C",'Riesgos de Gestión'!$V$28),"")</f>
        <v/>
      </c>
      <c r="Z38" s="51" t="str">
        <f>IF(AND('Riesgos de Gestión'!$AF$29="Baja",'Riesgos de Gestión'!$AH$29="Moderado"),CONCATENATE("R3C",'Riesgos de Gestión'!$V$29),"")</f>
        <v/>
      </c>
      <c r="AA38" s="52" t="str">
        <f>IF(AND('Riesgos de Gestión'!$AF$30="Baja",'Riesgos de Gestión'!$AH$30="Moderado"),CONCATENATE("R3C",'Riesgos de Gestión'!$V$30),"")</f>
        <v/>
      </c>
      <c r="AB38" s="35" t="str">
        <f>IF(AND('Riesgos de Gestión'!$AF$25="Baja",'Riesgos de Gestión'!$AH$25="Mayor"),CONCATENATE("R3C",'Riesgos de Gestión'!$V$25),"")</f>
        <v/>
      </c>
      <c r="AC38" s="36" t="str">
        <f>IF(AND('Riesgos de Gestión'!$AF$26="Baja",'Riesgos de Gestión'!$AH$26="Mayor"),CONCATENATE("R3C",'Riesgos de Gestión'!$V$26),"")</f>
        <v/>
      </c>
      <c r="AD38" s="36" t="str">
        <f>IF(AND('Riesgos de Gestión'!$AF$27="Baja",'Riesgos de Gestión'!$AH$27="Mayor"),CONCATENATE("R3C",'Riesgos de Gestión'!$V$27),"")</f>
        <v/>
      </c>
      <c r="AE38" s="36" t="str">
        <f>IF(AND('Riesgos de Gestión'!$AF$28="Baja",'Riesgos de Gestión'!$AH$28="Mayor"),CONCATENATE("R3C",'Riesgos de Gestión'!$V$28),"")</f>
        <v/>
      </c>
      <c r="AF38" s="36" t="str">
        <f>IF(AND('Riesgos de Gestión'!$AF$29="Baja",'Riesgos de Gestión'!$AH$29="Mayor"),CONCATENATE("R3C",'Riesgos de Gestión'!$V$29),"")</f>
        <v/>
      </c>
      <c r="AG38" s="37" t="str">
        <f>IF(AND('Riesgos de Gestión'!$AF$30="Baja",'Riesgos de Gestión'!$AH$30="Mayor"),CONCATENATE("R3C",'Riesgos de Gestión'!$V$30),"")</f>
        <v/>
      </c>
      <c r="AH38" s="38" t="str">
        <f>IF(AND('Riesgos de Gestión'!$AF$25="Baja",'Riesgos de Gestión'!$AH$25="Catastrófico"),CONCATENATE("R3C",'Riesgos de Gestión'!$V$25),"")</f>
        <v/>
      </c>
      <c r="AI38" s="39" t="str">
        <f>IF(AND('Riesgos de Gestión'!$AF$26="Baja",'Riesgos de Gestión'!$AH$26="Catastrófico"),CONCATENATE("R3C",'Riesgos de Gestión'!$V$26),"")</f>
        <v/>
      </c>
      <c r="AJ38" s="39" t="str">
        <f>IF(AND('Riesgos de Gestión'!$AF$27="Baja",'Riesgos de Gestión'!$AH$27="Catastrófico"),CONCATENATE("R3C",'Riesgos de Gestión'!$V$27),"")</f>
        <v/>
      </c>
      <c r="AK38" s="39" t="str">
        <f>IF(AND('Riesgos de Gestión'!$AF$28="Baja",'Riesgos de Gestión'!$AH$28="Catastrófico"),CONCATENATE("R3C",'Riesgos de Gestión'!$V$28),"")</f>
        <v/>
      </c>
      <c r="AL38" s="39" t="str">
        <f>IF(AND('Riesgos de Gestión'!$AF$29="Baja",'Riesgos de Gestión'!$AH$29="Catastrófico"),CONCATENATE("R3C",'Riesgos de Gestión'!$V$29),"")</f>
        <v/>
      </c>
      <c r="AM38" s="40" t="str">
        <f>IF(AND('Riesgos de Gestión'!$AF$30="Baja",'Riesgos de Gestión'!$AH$30="Catastrófico"),CONCATENATE("R3C",'Riesgos de Gestión'!$V$30),"")</f>
        <v/>
      </c>
      <c r="AN38" s="66"/>
      <c r="AO38" s="508"/>
      <c r="AP38" s="509"/>
      <c r="AQ38" s="509"/>
      <c r="AR38" s="509"/>
      <c r="AS38" s="509"/>
      <c r="AT38" s="510"/>
      <c r="AU38" s="66"/>
      <c r="AV38" s="66"/>
      <c r="AW38" s="66"/>
      <c r="AX38" s="66"/>
      <c r="AY38" s="66"/>
      <c r="AZ38" s="66"/>
      <c r="BA38" s="66"/>
      <c r="BB38" s="66"/>
      <c r="BC38" s="66"/>
      <c r="BD38" s="66"/>
      <c r="BE38" s="66"/>
      <c r="BF38" s="66"/>
      <c r="BG38" s="66"/>
      <c r="BH38" s="66"/>
      <c r="BI38" s="66"/>
      <c r="BJ38" s="66"/>
      <c r="BK38" s="66"/>
      <c r="BL38" s="66"/>
      <c r="BM38" s="66"/>
      <c r="BN38" s="66"/>
      <c r="BO38" s="66"/>
      <c r="BP38" s="66"/>
      <c r="BQ38" s="66"/>
      <c r="BR38" s="66"/>
      <c r="BS38" s="66"/>
      <c r="BT38" s="66"/>
      <c r="BU38" s="66"/>
      <c r="BV38" s="66"/>
      <c r="BW38" s="66"/>
      <c r="BX38" s="66"/>
    </row>
    <row r="39" spans="1:80" ht="15" customHeight="1" x14ac:dyDescent="0.3">
      <c r="A39" s="66"/>
      <c r="B39" s="436"/>
      <c r="C39" s="436"/>
      <c r="D39" s="437"/>
      <c r="E39" s="477"/>
      <c r="F39" s="478"/>
      <c r="G39" s="478"/>
      <c r="H39" s="478"/>
      <c r="I39" s="478"/>
      <c r="J39" s="59" t="str">
        <f>IF(AND('Riesgos de Gestión'!$AF$31="Baja",'Riesgos de Gestión'!$AH$31="Leve"),CONCATENATE("R4C",'Riesgos de Gestión'!$V$31),"")</f>
        <v/>
      </c>
      <c r="K39" s="60" t="str">
        <f>IF(AND('Riesgos de Gestión'!$AF$32="Baja",'Riesgos de Gestión'!$AH$32="Leve"),CONCATENATE("R4C",'Riesgos de Gestión'!$V$32),"")</f>
        <v/>
      </c>
      <c r="L39" s="60" t="str">
        <f>IF(AND('Riesgos de Gestión'!$AF$33="Baja",'Riesgos de Gestión'!$AH$33="Leve"),CONCATENATE("R4C",'Riesgos de Gestión'!$V$33),"")</f>
        <v/>
      </c>
      <c r="M39" s="60" t="str">
        <f>IF(AND('Riesgos de Gestión'!$AF$34="Baja",'Riesgos de Gestión'!$AH$34="Leve"),CONCATENATE("R4C",'Riesgos de Gestión'!$V$34),"")</f>
        <v/>
      </c>
      <c r="N39" s="60" t="str">
        <f>IF(AND('Riesgos de Gestión'!$AF$35="Baja",'Riesgos de Gestión'!$AH$35="Leve"),CONCATENATE("R4C",'Riesgos de Gestión'!$V$35),"")</f>
        <v/>
      </c>
      <c r="O39" s="61" t="str">
        <f>IF(AND('Riesgos de Gestión'!$AF$36="Baja",'Riesgos de Gestión'!$AH$36="Leve"),CONCATENATE("R4C",'Riesgos de Gestión'!$V$36),"")</f>
        <v/>
      </c>
      <c r="P39" s="50" t="str">
        <f>IF(AND('Riesgos de Gestión'!$AF$31="Baja",'Riesgos de Gestión'!$AH$31="Menor"),CONCATENATE("R4C",'Riesgos de Gestión'!$V$31),"")</f>
        <v/>
      </c>
      <c r="Q39" s="51" t="str">
        <f>IF(AND('Riesgos de Gestión'!$AF$32="Baja",'Riesgos de Gestión'!$AH$32="Menor"),CONCATENATE("R4C",'Riesgos de Gestión'!$V$32),"")</f>
        <v/>
      </c>
      <c r="R39" s="51" t="str">
        <f>IF(AND('Riesgos de Gestión'!$AF$33="Baja",'Riesgos de Gestión'!$AH$33="Menor"),CONCATENATE("R4C",'Riesgos de Gestión'!$V$33),"")</f>
        <v/>
      </c>
      <c r="S39" s="51" t="str">
        <f>IF(AND('Riesgos de Gestión'!$AF$34="Baja",'Riesgos de Gestión'!$AH$34="Menor"),CONCATENATE("R4C",'Riesgos de Gestión'!$V$34),"")</f>
        <v/>
      </c>
      <c r="T39" s="51" t="str">
        <f>IF(AND('Riesgos de Gestión'!$AF$35="Baja",'Riesgos de Gestión'!$AH$35="Menor"),CONCATENATE("R4C",'Riesgos de Gestión'!$V$35),"")</f>
        <v/>
      </c>
      <c r="U39" s="52" t="str">
        <f>IF(AND('Riesgos de Gestión'!$AF$36="Baja",'Riesgos de Gestión'!$AH$36="Menor"),CONCATENATE("R4C",'Riesgos de Gestión'!$V$36),"")</f>
        <v/>
      </c>
      <c r="V39" s="50" t="str">
        <f>IF(AND('Riesgos de Gestión'!$AF$31="Baja",'Riesgos de Gestión'!$AH$31="Moderado"),CONCATENATE("R4C",'Riesgos de Gestión'!$V$31),"")</f>
        <v/>
      </c>
      <c r="W39" s="51" t="str">
        <f>IF(AND('Riesgos de Gestión'!$AF$32="Baja",'Riesgos de Gestión'!$AH$32="Moderado"),CONCATENATE("R4C",'Riesgos de Gestión'!$V$32),"")</f>
        <v/>
      </c>
      <c r="X39" s="51" t="str">
        <f>IF(AND('Riesgos de Gestión'!$AF$33="Baja",'Riesgos de Gestión'!$AH$33="Moderado"),CONCATENATE("R4C",'Riesgos de Gestión'!$V$33),"")</f>
        <v/>
      </c>
      <c r="Y39" s="51" t="str">
        <f>IF(AND('Riesgos de Gestión'!$AF$34="Baja",'Riesgos de Gestión'!$AH$34="Moderado"),CONCATENATE("R4C",'Riesgos de Gestión'!$V$34),"")</f>
        <v/>
      </c>
      <c r="Z39" s="51" t="str">
        <f>IF(AND('Riesgos de Gestión'!$AF$35="Baja",'Riesgos de Gestión'!$AH$35="Moderado"),CONCATENATE("R4C",'Riesgos de Gestión'!$V$35),"")</f>
        <v/>
      </c>
      <c r="AA39" s="52" t="str">
        <f>IF(AND('Riesgos de Gestión'!$AF$36="Baja",'Riesgos de Gestión'!$AH$36="Moderado"),CONCATENATE("R4C",'Riesgos de Gestión'!$V$36),"")</f>
        <v/>
      </c>
      <c r="AB39" s="35" t="str">
        <f>IF(AND('Riesgos de Gestión'!$AF$31="Baja",'Riesgos de Gestión'!$AH$31="Mayor"),CONCATENATE("R4C",'Riesgos de Gestión'!$V$31),"")</f>
        <v/>
      </c>
      <c r="AC39" s="36" t="str">
        <f>IF(AND('Riesgos de Gestión'!$AF$32="Baja",'Riesgos de Gestión'!$AH$32="Mayor"),CONCATENATE("R4C",'Riesgos de Gestión'!$V$32),"")</f>
        <v/>
      </c>
      <c r="AD39" s="36" t="str">
        <f>IF(AND('Riesgos de Gestión'!$AF$33="Baja",'Riesgos de Gestión'!$AH$33="Mayor"),CONCATENATE("R4C",'Riesgos de Gestión'!$V$33),"")</f>
        <v/>
      </c>
      <c r="AE39" s="36" t="str">
        <f>IF(AND('Riesgos de Gestión'!$AF$34="Baja",'Riesgos de Gestión'!$AH$34="Mayor"),CONCATENATE("R4C",'Riesgos de Gestión'!$V$34),"")</f>
        <v/>
      </c>
      <c r="AF39" s="36" t="str">
        <f>IF(AND('Riesgos de Gestión'!$AF$35="Baja",'Riesgos de Gestión'!$AH$35="Mayor"),CONCATENATE("R4C",'Riesgos de Gestión'!$V$35),"")</f>
        <v/>
      </c>
      <c r="AG39" s="37" t="str">
        <f>IF(AND('Riesgos de Gestión'!$AF$36="Baja",'Riesgos de Gestión'!$AH$36="Mayor"),CONCATENATE("R4C",'Riesgos de Gestión'!$V$36),"")</f>
        <v/>
      </c>
      <c r="AH39" s="38" t="str">
        <f>IF(AND('Riesgos de Gestión'!$AF$31="Baja",'Riesgos de Gestión'!$AH$31="Catastrófico"),CONCATENATE("R4C",'Riesgos de Gestión'!$V$31),"")</f>
        <v/>
      </c>
      <c r="AI39" s="39" t="str">
        <f>IF(AND('Riesgos de Gestión'!$AF$32="Baja",'Riesgos de Gestión'!$AH$32="Catastrófico"),CONCATENATE("R4C",'Riesgos de Gestión'!$V$32),"")</f>
        <v/>
      </c>
      <c r="AJ39" s="39" t="str">
        <f>IF(AND('Riesgos de Gestión'!$AF$33="Baja",'Riesgos de Gestión'!$AH$33="Catastrófico"),CONCATENATE("R4C",'Riesgos de Gestión'!$V$33),"")</f>
        <v/>
      </c>
      <c r="AK39" s="39" t="str">
        <f>IF(AND('Riesgos de Gestión'!$AF$34="Baja",'Riesgos de Gestión'!$AH$34="Catastrófico"),CONCATENATE("R4C",'Riesgos de Gestión'!$V$34),"")</f>
        <v/>
      </c>
      <c r="AL39" s="39" t="str">
        <f>IF(AND('Riesgos de Gestión'!$AF$35="Baja",'Riesgos de Gestión'!$AH$35="Catastrófico"),CONCATENATE("R4C",'Riesgos de Gestión'!$V$35),"")</f>
        <v/>
      </c>
      <c r="AM39" s="40" t="str">
        <f>IF(AND('Riesgos de Gestión'!$AF$36="Baja",'Riesgos de Gestión'!$AH$36="Catastrófico"),CONCATENATE("R4C",'Riesgos de Gestión'!$V$36),"")</f>
        <v/>
      </c>
      <c r="AN39" s="66"/>
      <c r="AO39" s="508"/>
      <c r="AP39" s="509"/>
      <c r="AQ39" s="509"/>
      <c r="AR39" s="509"/>
      <c r="AS39" s="509"/>
      <c r="AT39" s="510"/>
      <c r="AU39" s="66"/>
      <c r="AV39" s="66"/>
      <c r="AW39" s="66"/>
      <c r="AX39" s="66"/>
      <c r="AY39" s="66"/>
      <c r="AZ39" s="66"/>
      <c r="BA39" s="66"/>
      <c r="BB39" s="66"/>
      <c r="BC39" s="66"/>
      <c r="BD39" s="66"/>
      <c r="BE39" s="66"/>
      <c r="BF39" s="66"/>
      <c r="BG39" s="66"/>
      <c r="BH39" s="66"/>
      <c r="BI39" s="66"/>
      <c r="BJ39" s="66"/>
      <c r="BK39" s="66"/>
      <c r="BL39" s="66"/>
      <c r="BM39" s="66"/>
      <c r="BN39" s="66"/>
      <c r="BO39" s="66"/>
      <c r="BP39" s="66"/>
      <c r="BQ39" s="66"/>
      <c r="BR39" s="66"/>
      <c r="BS39" s="66"/>
      <c r="BT39" s="66"/>
      <c r="BU39" s="66"/>
      <c r="BV39" s="66"/>
      <c r="BW39" s="66"/>
      <c r="BX39" s="66"/>
    </row>
    <row r="40" spans="1:80" ht="15" customHeight="1" x14ac:dyDescent="0.3">
      <c r="A40" s="66"/>
      <c r="B40" s="436"/>
      <c r="C40" s="436"/>
      <c r="D40" s="437"/>
      <c r="E40" s="477"/>
      <c r="F40" s="478"/>
      <c r="G40" s="478"/>
      <c r="H40" s="478"/>
      <c r="I40" s="478"/>
      <c r="J40" s="59" t="str">
        <f>IF(AND('Riesgos de Gestión'!$AF$37="Baja",'Riesgos de Gestión'!$AH$37="Leve"),CONCATENATE("R5C",'Riesgos de Gestión'!$V$37),"")</f>
        <v/>
      </c>
      <c r="K40" s="60" t="str">
        <f>IF(AND('Riesgos de Gestión'!$AF$38="Baja",'Riesgos de Gestión'!$AH$38="Leve"),CONCATENATE("R5C",'Riesgos de Gestión'!$V$38),"")</f>
        <v/>
      </c>
      <c r="L40" s="60" t="str">
        <f>IF(AND('Riesgos de Gestión'!$AF$39="Baja",'Riesgos de Gestión'!$AH$39="Leve"),CONCATENATE("R5C",'Riesgos de Gestión'!$V$39),"")</f>
        <v/>
      </c>
      <c r="M40" s="60" t="str">
        <f>IF(AND('Riesgos de Gestión'!$AF$40="Baja",'Riesgos de Gestión'!$AH$40="Leve"),CONCATENATE("R5C",'Riesgos de Gestión'!$V$40),"")</f>
        <v/>
      </c>
      <c r="N40" s="60" t="str">
        <f>IF(AND('Riesgos de Gestión'!$AF$41="Baja",'Riesgos de Gestión'!$AH$41="Leve"),CONCATENATE("R5C",'Riesgos de Gestión'!$V$41),"")</f>
        <v/>
      </c>
      <c r="O40" s="61" t="str">
        <f>IF(AND('Riesgos de Gestión'!$AF$42="Baja",'Riesgos de Gestión'!$AH$42="Leve"),CONCATENATE("R5C",'Riesgos de Gestión'!$V$42),"")</f>
        <v/>
      </c>
      <c r="P40" s="50" t="str">
        <f>IF(AND('Riesgos de Gestión'!$AF$37="Baja",'Riesgos de Gestión'!$AH$37="Menor"),CONCATENATE("R5C",'Riesgos de Gestión'!$V$37),"")</f>
        <v/>
      </c>
      <c r="Q40" s="51" t="str">
        <f>IF(AND('Riesgos de Gestión'!$AF$38="Baja",'Riesgos de Gestión'!$AH$38="Menor"),CONCATENATE("R5C",'Riesgos de Gestión'!$V$38),"")</f>
        <v/>
      </c>
      <c r="R40" s="51" t="str">
        <f>IF(AND('Riesgos de Gestión'!$AF$39="Baja",'Riesgos de Gestión'!$AH$39="Menor"),CONCATENATE("R5C",'Riesgos de Gestión'!$V$39),"")</f>
        <v/>
      </c>
      <c r="S40" s="51" t="str">
        <f>IF(AND('Riesgos de Gestión'!$AF$40="Baja",'Riesgos de Gestión'!$AH$40="Menor"),CONCATENATE("R5C",'Riesgos de Gestión'!$V$40),"")</f>
        <v/>
      </c>
      <c r="T40" s="51" t="str">
        <f>IF(AND('Riesgos de Gestión'!$AF$41="Baja",'Riesgos de Gestión'!$AH$41="Menor"),CONCATENATE("R5C",'Riesgos de Gestión'!$V$41),"")</f>
        <v/>
      </c>
      <c r="U40" s="52" t="str">
        <f>IF(AND('Riesgos de Gestión'!$AF$42="Baja",'Riesgos de Gestión'!$AH$42="Menor"),CONCATENATE("R5C",'Riesgos de Gestión'!$V$42),"")</f>
        <v/>
      </c>
      <c r="V40" s="50" t="str">
        <f>IF(AND('Riesgos de Gestión'!$AF$37="Baja",'Riesgos de Gestión'!$AH$37="Moderado"),CONCATENATE("R5C",'Riesgos de Gestión'!$V$37),"")</f>
        <v/>
      </c>
      <c r="W40" s="51" t="str">
        <f>IF(AND('Riesgos de Gestión'!$AF$38="Baja",'Riesgos de Gestión'!$AH$38="Moderado"),CONCATENATE("R5C",'Riesgos de Gestión'!$V$38),"")</f>
        <v/>
      </c>
      <c r="X40" s="51" t="str">
        <f>IF(AND('Riesgos de Gestión'!$AF$39="Baja",'Riesgos de Gestión'!$AH$39="Moderado"),CONCATENATE("R5C",'Riesgos de Gestión'!$V$39),"")</f>
        <v/>
      </c>
      <c r="Y40" s="51" t="str">
        <f>IF(AND('Riesgos de Gestión'!$AF$40="Baja",'Riesgos de Gestión'!$AH$40="Moderado"),CONCATENATE("R5C",'Riesgos de Gestión'!$V$40),"")</f>
        <v/>
      </c>
      <c r="Z40" s="51" t="str">
        <f>IF(AND('Riesgos de Gestión'!$AF$41="Baja",'Riesgos de Gestión'!$AH$41="Moderado"),CONCATENATE("R5C",'Riesgos de Gestión'!$V$41),"")</f>
        <v/>
      </c>
      <c r="AA40" s="52" t="str">
        <f>IF(AND('Riesgos de Gestión'!$AF$42="Baja",'Riesgos de Gestión'!$AH$42="Moderado"),CONCATENATE("R5C",'Riesgos de Gestión'!$V$42),"")</f>
        <v/>
      </c>
      <c r="AB40" s="35" t="str">
        <f>IF(AND('Riesgos de Gestión'!$AF$37="Baja",'Riesgos de Gestión'!$AH$37="Mayor"),CONCATENATE("R5C",'Riesgos de Gestión'!$V$37),"")</f>
        <v/>
      </c>
      <c r="AC40" s="36" t="str">
        <f>IF(AND('Riesgos de Gestión'!$AF$38="Baja",'Riesgos de Gestión'!$AH$38="Mayor"),CONCATENATE("R5C",'Riesgos de Gestión'!$V$38),"")</f>
        <v/>
      </c>
      <c r="AD40" s="36" t="str">
        <f>IF(AND('Riesgos de Gestión'!$AF$39="Baja",'Riesgos de Gestión'!$AH$39="Mayor"),CONCATENATE("R5C",'Riesgos de Gestión'!$V$39),"")</f>
        <v/>
      </c>
      <c r="AE40" s="36" t="str">
        <f>IF(AND('Riesgos de Gestión'!$AF$40="Baja",'Riesgos de Gestión'!$AH$40="Mayor"),CONCATENATE("R5C",'Riesgos de Gestión'!$V$40),"")</f>
        <v/>
      </c>
      <c r="AF40" s="36" t="str">
        <f>IF(AND('Riesgos de Gestión'!$AF$41="Baja",'Riesgos de Gestión'!$AH$41="Mayor"),CONCATENATE("R5C",'Riesgos de Gestión'!$V$41),"")</f>
        <v/>
      </c>
      <c r="AG40" s="37" t="str">
        <f>IF(AND('Riesgos de Gestión'!$AF$42="Baja",'Riesgos de Gestión'!$AH$42="Mayor"),CONCATENATE("R5C",'Riesgos de Gestión'!$V$42),"")</f>
        <v/>
      </c>
      <c r="AH40" s="38" t="str">
        <f>IF(AND('Riesgos de Gestión'!$AF$37="Baja",'Riesgos de Gestión'!$AH$37="Catastrófico"),CONCATENATE("R5C",'Riesgos de Gestión'!$V$37),"")</f>
        <v/>
      </c>
      <c r="AI40" s="39" t="str">
        <f>IF(AND('Riesgos de Gestión'!$AF$38="Baja",'Riesgos de Gestión'!$AH$38="Catastrófico"),CONCATENATE("R5C",'Riesgos de Gestión'!$V$38),"")</f>
        <v/>
      </c>
      <c r="AJ40" s="39" t="str">
        <f>IF(AND('Riesgos de Gestión'!$AF$39="Baja",'Riesgos de Gestión'!$AH$39="Catastrófico"),CONCATENATE("R5C",'Riesgos de Gestión'!$V$39),"")</f>
        <v/>
      </c>
      <c r="AK40" s="39" t="str">
        <f>IF(AND('Riesgos de Gestión'!$AF$40="Baja",'Riesgos de Gestión'!$AH$40="Catastrófico"),CONCATENATE("R5C",'Riesgos de Gestión'!$V$40),"")</f>
        <v/>
      </c>
      <c r="AL40" s="39" t="str">
        <f>IF(AND('Riesgos de Gestión'!$AF$41="Baja",'Riesgos de Gestión'!$AH$41="Catastrófico"),CONCATENATE("R5C",'Riesgos de Gestión'!$V$41),"")</f>
        <v/>
      </c>
      <c r="AM40" s="40" t="str">
        <f>IF(AND('Riesgos de Gestión'!$AF$42="Baja",'Riesgos de Gestión'!$AH$42="Catastrófico"),CONCATENATE("R5C",'Riesgos de Gestión'!$V$42),"")</f>
        <v/>
      </c>
      <c r="AN40" s="66"/>
      <c r="AO40" s="508"/>
      <c r="AP40" s="509"/>
      <c r="AQ40" s="509"/>
      <c r="AR40" s="509"/>
      <c r="AS40" s="509"/>
      <c r="AT40" s="510"/>
      <c r="AU40" s="66"/>
      <c r="AV40" s="66"/>
      <c r="AW40" s="66"/>
      <c r="AX40" s="66"/>
      <c r="AY40" s="66"/>
      <c r="AZ40" s="66"/>
      <c r="BA40" s="66"/>
      <c r="BB40" s="66"/>
      <c r="BC40" s="66"/>
      <c r="BD40" s="66"/>
      <c r="BE40" s="66"/>
      <c r="BF40" s="66"/>
      <c r="BG40" s="66"/>
      <c r="BH40" s="66"/>
      <c r="BI40" s="66"/>
      <c r="BJ40" s="66"/>
      <c r="BK40" s="66"/>
      <c r="BL40" s="66"/>
      <c r="BM40" s="66"/>
      <c r="BN40" s="66"/>
      <c r="BO40" s="66"/>
      <c r="BP40" s="66"/>
      <c r="BQ40" s="66"/>
      <c r="BR40" s="66"/>
      <c r="BS40" s="66"/>
      <c r="BT40" s="66"/>
      <c r="BU40" s="66"/>
      <c r="BV40" s="66"/>
      <c r="BW40" s="66"/>
      <c r="BX40" s="66"/>
    </row>
    <row r="41" spans="1:80" ht="15" customHeight="1" x14ac:dyDescent="0.3">
      <c r="A41" s="66"/>
      <c r="B41" s="436"/>
      <c r="C41" s="436"/>
      <c r="D41" s="437"/>
      <c r="E41" s="477"/>
      <c r="F41" s="478"/>
      <c r="G41" s="478"/>
      <c r="H41" s="478"/>
      <c r="I41" s="478"/>
      <c r="J41" s="59" t="str">
        <f>IF(AND('Riesgos de Gestión'!$AF$43="Baja",'Riesgos de Gestión'!$AH$43="Leve"),CONCATENATE("R6C",'Riesgos de Gestión'!$V$43),"")</f>
        <v/>
      </c>
      <c r="K41" s="60" t="str">
        <f>IF(AND('Riesgos de Gestión'!$AF$44="Baja",'Riesgos de Gestión'!$AH$44="Leve"),CONCATENATE("R6C",'Riesgos de Gestión'!$V$44),"")</f>
        <v/>
      </c>
      <c r="L41" s="60" t="str">
        <f>IF(AND('Riesgos de Gestión'!$AF$45="Baja",'Riesgos de Gestión'!$AH$45="Leve"),CONCATENATE("R6C",'Riesgos de Gestión'!$V$45),"")</f>
        <v/>
      </c>
      <c r="M41" s="60" t="str">
        <f>IF(AND('Riesgos de Gestión'!$AF$46="Baja",'Riesgos de Gestión'!$AH$46="Leve"),CONCATENATE("R6C",'Riesgos de Gestión'!$V$46),"")</f>
        <v/>
      </c>
      <c r="N41" s="60" t="str">
        <f>IF(AND('Riesgos de Gestión'!$AF$47="Baja",'Riesgos de Gestión'!$AH$47="Leve"),CONCATENATE("R6C",'Riesgos de Gestión'!$V$47),"")</f>
        <v/>
      </c>
      <c r="O41" s="61" t="str">
        <f>IF(AND('Riesgos de Gestión'!$AF$48="Baja",'Riesgos de Gestión'!$AH$48="Leve"),CONCATENATE("R6C",'Riesgos de Gestión'!$V$48),"")</f>
        <v/>
      </c>
      <c r="P41" s="50" t="str">
        <f>IF(AND('Riesgos de Gestión'!$AF$43="Baja",'Riesgos de Gestión'!$AH$43="Menor"),CONCATENATE("R6C",'Riesgos de Gestión'!$V$43),"")</f>
        <v/>
      </c>
      <c r="Q41" s="51" t="str">
        <f>IF(AND('Riesgos de Gestión'!$AF$44="Baja",'Riesgos de Gestión'!$AH$44="Menor"),CONCATENATE("R6C",'Riesgos de Gestión'!$V$44),"")</f>
        <v/>
      </c>
      <c r="R41" s="51" t="str">
        <f>IF(AND('Riesgos de Gestión'!$AF$45="Baja",'Riesgos de Gestión'!$AH$45="Menor"),CONCATENATE("R6C",'Riesgos de Gestión'!$V$45),"")</f>
        <v/>
      </c>
      <c r="S41" s="51" t="str">
        <f>IF(AND('Riesgos de Gestión'!$AF$46="Baja",'Riesgos de Gestión'!$AH$46="Menor"),CONCATENATE("R6C",'Riesgos de Gestión'!$V$46),"")</f>
        <v/>
      </c>
      <c r="T41" s="51" t="str">
        <f>IF(AND('Riesgos de Gestión'!$AF$47="Baja",'Riesgos de Gestión'!$AH$47="Menor"),CONCATENATE("R6C",'Riesgos de Gestión'!$V$47),"")</f>
        <v/>
      </c>
      <c r="U41" s="52" t="str">
        <f>IF(AND('Riesgos de Gestión'!$AF$48="Baja",'Riesgos de Gestión'!$AH$48="Menor"),CONCATENATE("R6C",'Riesgos de Gestión'!$V$48),"")</f>
        <v/>
      </c>
      <c r="V41" s="50" t="str">
        <f>IF(AND('Riesgos de Gestión'!$AF$43="Baja",'Riesgos de Gestión'!$AH$43="Moderado"),CONCATENATE("R6C",'Riesgos de Gestión'!$V$43),"")</f>
        <v/>
      </c>
      <c r="W41" s="51" t="str">
        <f>IF(AND('Riesgos de Gestión'!$AF$44="Baja",'Riesgos de Gestión'!$AH$44="Moderado"),CONCATENATE("R6C",'Riesgos de Gestión'!$V$44),"")</f>
        <v/>
      </c>
      <c r="X41" s="51" t="str">
        <f>IF(AND('Riesgos de Gestión'!$AF$45="Baja",'Riesgos de Gestión'!$AH$45="Moderado"),CONCATENATE("R6C",'Riesgos de Gestión'!$V$45),"")</f>
        <v/>
      </c>
      <c r="Y41" s="51" t="str">
        <f>IF(AND('Riesgos de Gestión'!$AF$46="Baja",'Riesgos de Gestión'!$AH$46="Moderado"),CONCATENATE("R6C",'Riesgos de Gestión'!$V$46),"")</f>
        <v/>
      </c>
      <c r="Z41" s="51" t="str">
        <f>IF(AND('Riesgos de Gestión'!$AF$47="Baja",'Riesgos de Gestión'!$AH$47="Moderado"),CONCATENATE("R6C",'Riesgos de Gestión'!$V$47),"")</f>
        <v/>
      </c>
      <c r="AA41" s="52" t="str">
        <f>IF(AND('Riesgos de Gestión'!$AF$48="Baja",'Riesgos de Gestión'!$AH$48="Moderado"),CONCATENATE("R6C",'Riesgos de Gestión'!$V$48),"")</f>
        <v/>
      </c>
      <c r="AB41" s="35" t="str">
        <f>IF(AND('Riesgos de Gestión'!$AF$43="Baja",'Riesgos de Gestión'!$AH$43="Mayor"),CONCATENATE("R6C",'Riesgos de Gestión'!$V$43),"")</f>
        <v/>
      </c>
      <c r="AC41" s="36" t="str">
        <f>IF(AND('Riesgos de Gestión'!$AF$44="Baja",'Riesgos de Gestión'!$AH$44="Mayor"),CONCATENATE("R6C",'Riesgos de Gestión'!$V$44),"")</f>
        <v/>
      </c>
      <c r="AD41" s="36" t="str">
        <f>IF(AND('Riesgos de Gestión'!$AF$45="Baja",'Riesgos de Gestión'!$AH$45="Mayor"),CONCATENATE("R6C",'Riesgos de Gestión'!$V$45),"")</f>
        <v/>
      </c>
      <c r="AE41" s="36" t="str">
        <f>IF(AND('Riesgos de Gestión'!$AF$46="Baja",'Riesgos de Gestión'!$AH$46="Mayor"),CONCATENATE("R6C",'Riesgos de Gestión'!$V$46),"")</f>
        <v/>
      </c>
      <c r="AF41" s="36" t="str">
        <f>IF(AND('Riesgos de Gestión'!$AF$47="Baja",'Riesgos de Gestión'!$AH$47="Mayor"),CONCATENATE("R6C",'Riesgos de Gestión'!$V$47),"")</f>
        <v/>
      </c>
      <c r="AG41" s="37" t="str">
        <f>IF(AND('Riesgos de Gestión'!$AF$48="Baja",'Riesgos de Gestión'!$AH$48="Mayor"),CONCATENATE("R6C",'Riesgos de Gestión'!$V$48),"")</f>
        <v/>
      </c>
      <c r="AH41" s="38" t="str">
        <f>IF(AND('Riesgos de Gestión'!$AF$43="Baja",'Riesgos de Gestión'!$AH$43="Catastrófico"),CONCATENATE("R6C",'Riesgos de Gestión'!$V$43),"")</f>
        <v/>
      </c>
      <c r="AI41" s="39" t="str">
        <f>IF(AND('Riesgos de Gestión'!$AF$44="Baja",'Riesgos de Gestión'!$AH$44="Catastrófico"),CONCATENATE("R6C",'Riesgos de Gestión'!$V$44),"")</f>
        <v/>
      </c>
      <c r="AJ41" s="39" t="str">
        <f>IF(AND('Riesgos de Gestión'!$AF$45="Baja",'Riesgos de Gestión'!$AH$45="Catastrófico"),CONCATENATE("R6C",'Riesgos de Gestión'!$V$45),"")</f>
        <v/>
      </c>
      <c r="AK41" s="39" t="str">
        <f>IF(AND('Riesgos de Gestión'!$AF$46="Baja",'Riesgos de Gestión'!$AH$46="Catastrófico"),CONCATENATE("R6C",'Riesgos de Gestión'!$V$46),"")</f>
        <v/>
      </c>
      <c r="AL41" s="39" t="str">
        <f>IF(AND('Riesgos de Gestión'!$AF$47="Baja",'Riesgos de Gestión'!$AH$47="Catastrófico"),CONCATENATE("R6C",'Riesgos de Gestión'!$V$47),"")</f>
        <v/>
      </c>
      <c r="AM41" s="40" t="str">
        <f>IF(AND('Riesgos de Gestión'!$AF$48="Baja",'Riesgos de Gestión'!$AH$48="Catastrófico"),CONCATENATE("R6C",'Riesgos de Gestión'!$V$48),"")</f>
        <v/>
      </c>
      <c r="AN41" s="66"/>
      <c r="AO41" s="508"/>
      <c r="AP41" s="509"/>
      <c r="AQ41" s="509"/>
      <c r="AR41" s="509"/>
      <c r="AS41" s="509"/>
      <c r="AT41" s="510"/>
      <c r="AU41" s="66"/>
      <c r="AV41" s="66"/>
      <c r="AW41" s="66"/>
      <c r="AX41" s="66"/>
      <c r="AY41" s="66"/>
      <c r="AZ41" s="66"/>
      <c r="BA41" s="66"/>
      <c r="BB41" s="66"/>
      <c r="BC41" s="66"/>
      <c r="BD41" s="66"/>
      <c r="BE41" s="66"/>
      <c r="BF41" s="66"/>
      <c r="BG41" s="66"/>
      <c r="BH41" s="66"/>
      <c r="BI41" s="66"/>
      <c r="BJ41" s="66"/>
      <c r="BK41" s="66"/>
      <c r="BL41" s="66"/>
      <c r="BM41" s="66"/>
      <c r="BN41" s="66"/>
      <c r="BO41" s="66"/>
      <c r="BP41" s="66"/>
      <c r="BQ41" s="66"/>
      <c r="BR41" s="66"/>
      <c r="BS41" s="66"/>
      <c r="BT41" s="66"/>
      <c r="BU41" s="66"/>
      <c r="BV41" s="66"/>
      <c r="BW41" s="66"/>
      <c r="BX41" s="66"/>
    </row>
    <row r="42" spans="1:80" ht="15" customHeight="1" x14ac:dyDescent="0.3">
      <c r="A42" s="66"/>
      <c r="B42" s="436"/>
      <c r="C42" s="436"/>
      <c r="D42" s="437"/>
      <c r="E42" s="477"/>
      <c r="F42" s="478"/>
      <c r="G42" s="478"/>
      <c r="H42" s="478"/>
      <c r="I42" s="478"/>
      <c r="J42" s="59" t="str">
        <f>IF(AND('Riesgos de Gestión'!$AF$49="Baja",'Riesgos de Gestión'!$AH$49="Leve"),CONCATENATE("R7C",'Riesgos de Gestión'!$V$49),"")</f>
        <v/>
      </c>
      <c r="K42" s="60" t="str">
        <f>IF(AND('Riesgos de Gestión'!$AF$50="Baja",'Riesgos de Gestión'!$AH$50="Leve"),CONCATENATE("R7C",'Riesgos de Gestión'!$V$50),"")</f>
        <v/>
      </c>
      <c r="L42" s="60" t="str">
        <f>IF(AND('Riesgos de Gestión'!$AF$51="Baja",'Riesgos de Gestión'!$AH$51="Leve"),CONCATENATE("R7C",'Riesgos de Gestión'!$V$51),"")</f>
        <v/>
      </c>
      <c r="M42" s="60" t="str">
        <f>IF(AND('Riesgos de Gestión'!$AF$52="Baja",'Riesgos de Gestión'!$AH$52="Leve"),CONCATENATE("R7C",'Riesgos de Gestión'!$V$52),"")</f>
        <v/>
      </c>
      <c r="N42" s="60" t="str">
        <f>IF(AND('Riesgos de Gestión'!$AF$53="Baja",'Riesgos de Gestión'!$AH$53="Leve"),CONCATENATE("R7C",'Riesgos de Gestión'!$V$53),"")</f>
        <v/>
      </c>
      <c r="O42" s="61" t="str">
        <f>IF(AND('Riesgos de Gestión'!$AF$54="Baja",'Riesgos de Gestión'!$AH$54="Leve"),CONCATENATE("R7C",'Riesgos de Gestión'!$V$54),"")</f>
        <v/>
      </c>
      <c r="P42" s="50" t="str">
        <f>IF(AND('Riesgos de Gestión'!$AF$49="Baja",'Riesgos de Gestión'!$AH$49="Menor"),CONCATENATE("R7C",'Riesgos de Gestión'!$V$49),"")</f>
        <v/>
      </c>
      <c r="Q42" s="51" t="str">
        <f>IF(AND('Riesgos de Gestión'!$AF$50="Baja",'Riesgos de Gestión'!$AH$50="Menor"),CONCATENATE("R7C",'Riesgos de Gestión'!$V$50),"")</f>
        <v/>
      </c>
      <c r="R42" s="51" t="str">
        <f>IF(AND('Riesgos de Gestión'!$AF$51="Baja",'Riesgos de Gestión'!$AH$51="Menor"),CONCATENATE("R7C",'Riesgos de Gestión'!$V$51),"")</f>
        <v/>
      </c>
      <c r="S42" s="51" t="str">
        <f>IF(AND('Riesgos de Gestión'!$AF$52="Baja",'Riesgos de Gestión'!$AH$52="Menor"),CONCATENATE("R7C",'Riesgos de Gestión'!$V$52),"")</f>
        <v/>
      </c>
      <c r="T42" s="51" t="str">
        <f>IF(AND('Riesgos de Gestión'!$AF$53="Baja",'Riesgos de Gestión'!$AH$53="Menor"),CONCATENATE("R7C",'Riesgos de Gestión'!$V$53),"")</f>
        <v/>
      </c>
      <c r="U42" s="52" t="str">
        <f>IF(AND('Riesgos de Gestión'!$AF$54="Baja",'Riesgos de Gestión'!$AH$54="Menor"),CONCATENATE("R7C",'Riesgos de Gestión'!$V$54),"")</f>
        <v/>
      </c>
      <c r="V42" s="50" t="str">
        <f>IF(AND('Riesgos de Gestión'!$AF$49="Baja",'Riesgos de Gestión'!$AH$49="Moderado"),CONCATENATE("R7C",'Riesgos de Gestión'!$V$49),"")</f>
        <v/>
      </c>
      <c r="W42" s="51" t="str">
        <f>IF(AND('Riesgos de Gestión'!$AF$50="Baja",'Riesgos de Gestión'!$AH$50="Moderado"),CONCATENATE("R7C",'Riesgos de Gestión'!$V$50),"")</f>
        <v/>
      </c>
      <c r="X42" s="51" t="str">
        <f>IF(AND('Riesgos de Gestión'!$AF$51="Baja",'Riesgos de Gestión'!$AH$51="Moderado"),CONCATENATE("R7C",'Riesgos de Gestión'!$V$51),"")</f>
        <v/>
      </c>
      <c r="Y42" s="51" t="str">
        <f>IF(AND('Riesgos de Gestión'!$AF$52="Baja",'Riesgos de Gestión'!$AH$52="Moderado"),CONCATENATE("R7C",'Riesgos de Gestión'!$V$52),"")</f>
        <v/>
      </c>
      <c r="Z42" s="51" t="str">
        <f>IF(AND('Riesgos de Gestión'!$AF$53="Baja",'Riesgos de Gestión'!$AH$53="Moderado"),CONCATENATE("R7C",'Riesgos de Gestión'!$V$53),"")</f>
        <v/>
      </c>
      <c r="AA42" s="52" t="str">
        <f>IF(AND('Riesgos de Gestión'!$AF$54="Baja",'Riesgos de Gestión'!$AH$54="Moderado"),CONCATENATE("R7C",'Riesgos de Gestión'!$V$54),"")</f>
        <v/>
      </c>
      <c r="AB42" s="35" t="str">
        <f>IF(AND('Riesgos de Gestión'!$AF$49="Baja",'Riesgos de Gestión'!$AH$49="Mayor"),CONCATENATE("R7C",'Riesgos de Gestión'!$V$49),"")</f>
        <v/>
      </c>
      <c r="AC42" s="36" t="str">
        <f>IF(AND('Riesgos de Gestión'!$AF$50="Baja",'Riesgos de Gestión'!$AH$50="Mayor"),CONCATENATE("R7C",'Riesgos de Gestión'!$V$50),"")</f>
        <v/>
      </c>
      <c r="AD42" s="36" t="str">
        <f>IF(AND('Riesgos de Gestión'!$AF$51="Baja",'Riesgos de Gestión'!$AH$51="Mayor"),CONCATENATE("R7C",'Riesgos de Gestión'!$V$51),"")</f>
        <v/>
      </c>
      <c r="AE42" s="36" t="str">
        <f>IF(AND('Riesgos de Gestión'!$AF$52="Baja",'Riesgos de Gestión'!$AH$52="Mayor"),CONCATENATE("R7C",'Riesgos de Gestión'!$V$52),"")</f>
        <v/>
      </c>
      <c r="AF42" s="36" t="str">
        <f>IF(AND('Riesgos de Gestión'!$AF$53="Baja",'Riesgos de Gestión'!$AH$53="Mayor"),CONCATENATE("R7C",'Riesgos de Gestión'!$V$53),"")</f>
        <v/>
      </c>
      <c r="AG42" s="37" t="str">
        <f>IF(AND('Riesgos de Gestión'!$AF$54="Baja",'Riesgos de Gestión'!$AH$54="Mayor"),CONCATENATE("R7C",'Riesgos de Gestión'!$V$54),"")</f>
        <v/>
      </c>
      <c r="AH42" s="38" t="str">
        <f>IF(AND('Riesgos de Gestión'!$AF$49="Baja",'Riesgos de Gestión'!$AH$49="Catastrófico"),CONCATENATE("R7C",'Riesgos de Gestión'!$V$49),"")</f>
        <v/>
      </c>
      <c r="AI42" s="39" t="str">
        <f>IF(AND('Riesgos de Gestión'!$AF$50="Baja",'Riesgos de Gestión'!$AH$50="Catastrófico"),CONCATENATE("R7C",'Riesgos de Gestión'!$V$50),"")</f>
        <v/>
      </c>
      <c r="AJ42" s="39" t="str">
        <f>IF(AND('Riesgos de Gestión'!$AF$51="Baja",'Riesgos de Gestión'!$AH$51="Catastrófico"),CONCATENATE("R7C",'Riesgos de Gestión'!$V$51),"")</f>
        <v/>
      </c>
      <c r="AK42" s="39" t="str">
        <f>IF(AND('Riesgos de Gestión'!$AF$52="Baja",'Riesgos de Gestión'!$AH$52="Catastrófico"),CONCATENATE("R7C",'Riesgos de Gestión'!$V$52),"")</f>
        <v/>
      </c>
      <c r="AL42" s="39" t="str">
        <f>IF(AND('Riesgos de Gestión'!$AF$53="Baja",'Riesgos de Gestión'!$AH$53="Catastrófico"),CONCATENATE("R7C",'Riesgos de Gestión'!$V$53),"")</f>
        <v/>
      </c>
      <c r="AM42" s="40" t="str">
        <f>IF(AND('Riesgos de Gestión'!$AF$54="Baja",'Riesgos de Gestión'!$AH$54="Catastrófico"),CONCATENATE("R7C",'Riesgos de Gestión'!$V$54),"")</f>
        <v/>
      </c>
      <c r="AN42" s="66"/>
      <c r="AO42" s="508"/>
      <c r="AP42" s="509"/>
      <c r="AQ42" s="509"/>
      <c r="AR42" s="509"/>
      <c r="AS42" s="509"/>
      <c r="AT42" s="510"/>
      <c r="AU42" s="66"/>
      <c r="AV42" s="66"/>
      <c r="AW42" s="66"/>
      <c r="AX42" s="66"/>
      <c r="AY42" s="66"/>
      <c r="AZ42" s="66"/>
      <c r="BA42" s="66"/>
      <c r="BB42" s="66"/>
      <c r="BC42" s="66"/>
      <c r="BD42" s="66"/>
      <c r="BE42" s="66"/>
      <c r="BF42" s="66"/>
      <c r="BG42" s="66"/>
      <c r="BH42" s="66"/>
      <c r="BI42" s="66"/>
      <c r="BJ42" s="66"/>
      <c r="BK42" s="66"/>
      <c r="BL42" s="66"/>
      <c r="BM42" s="66"/>
      <c r="BN42" s="66"/>
      <c r="BO42" s="66"/>
      <c r="BP42" s="66"/>
      <c r="BQ42" s="66"/>
      <c r="BR42" s="66"/>
      <c r="BS42" s="66"/>
      <c r="BT42" s="66"/>
      <c r="BU42" s="66"/>
      <c r="BV42" s="66"/>
      <c r="BW42" s="66"/>
      <c r="BX42" s="66"/>
    </row>
    <row r="43" spans="1:80" ht="15" customHeight="1" x14ac:dyDescent="0.3">
      <c r="A43" s="66"/>
      <c r="B43" s="436"/>
      <c r="C43" s="436"/>
      <c r="D43" s="437"/>
      <c r="E43" s="477"/>
      <c r="F43" s="478"/>
      <c r="G43" s="478"/>
      <c r="H43" s="478"/>
      <c r="I43" s="478"/>
      <c r="J43" s="59" t="str">
        <f>IF(AND('Riesgos de Gestión'!$AF$55="Baja",'Riesgos de Gestión'!$AH$55="Leve"),CONCATENATE("R8C",'Riesgos de Gestión'!$V$55),"")</f>
        <v/>
      </c>
      <c r="K43" s="60" t="str">
        <f>IF(AND('Riesgos de Gestión'!$AF$56="Baja",'Riesgos de Gestión'!$AH$56="Leve"),CONCATENATE("R8C",'Riesgos de Gestión'!$V$56),"")</f>
        <v/>
      </c>
      <c r="L43" s="60" t="str">
        <f>IF(AND('Riesgos de Gestión'!$AF$57="Baja",'Riesgos de Gestión'!$AH$57="Leve"),CONCATENATE("R8C",'Riesgos de Gestión'!$V$57),"")</f>
        <v/>
      </c>
      <c r="M43" s="60" t="str">
        <f>IF(AND('Riesgos de Gestión'!$AF$58="Baja",'Riesgos de Gestión'!$AH$58="Leve"),CONCATENATE("R8C",'Riesgos de Gestión'!$V$58),"")</f>
        <v/>
      </c>
      <c r="N43" s="60" t="str">
        <f>IF(AND('Riesgos de Gestión'!$AF$59="Baja",'Riesgos de Gestión'!$AH$59="Leve"),CONCATENATE("R8C",'Riesgos de Gestión'!$V$59),"")</f>
        <v/>
      </c>
      <c r="O43" s="61" t="str">
        <f>IF(AND('Riesgos de Gestión'!$AF$60="Baja",'Riesgos de Gestión'!$AH$60="Leve"),CONCATENATE("R8C",'Riesgos de Gestión'!$V$60),"")</f>
        <v/>
      </c>
      <c r="P43" s="50" t="str">
        <f>IF(AND('Riesgos de Gestión'!$AF$55="Baja",'Riesgos de Gestión'!$AH$55="Menor"),CONCATENATE("R8C",'Riesgos de Gestión'!$V$55),"")</f>
        <v/>
      </c>
      <c r="Q43" s="51" t="str">
        <f>IF(AND('Riesgos de Gestión'!$AF$56="Baja",'Riesgos de Gestión'!$AH$56="Menor"),CONCATENATE("R8C",'Riesgos de Gestión'!$V$56),"")</f>
        <v/>
      </c>
      <c r="R43" s="51" t="str">
        <f>IF(AND('Riesgos de Gestión'!$AF$57="Baja",'Riesgos de Gestión'!$AH$57="Menor"),CONCATENATE("R8C",'Riesgos de Gestión'!$V$57),"")</f>
        <v/>
      </c>
      <c r="S43" s="51" t="str">
        <f>IF(AND('Riesgos de Gestión'!$AF$58="Baja",'Riesgos de Gestión'!$AH$58="Menor"),CONCATENATE("R8C",'Riesgos de Gestión'!$V$58),"")</f>
        <v/>
      </c>
      <c r="T43" s="51" t="str">
        <f>IF(AND('Riesgos de Gestión'!$AF$59="Baja",'Riesgos de Gestión'!$AH$59="Menor"),CONCATENATE("R8C",'Riesgos de Gestión'!$V$59),"")</f>
        <v/>
      </c>
      <c r="U43" s="52" t="str">
        <f>IF(AND('Riesgos de Gestión'!$AF$60="Baja",'Riesgos de Gestión'!$AH$60="Menor"),CONCATENATE("R8C",'Riesgos de Gestión'!$V$60),"")</f>
        <v/>
      </c>
      <c r="V43" s="50" t="str">
        <f>IF(AND('Riesgos de Gestión'!$AF$55="Baja",'Riesgos de Gestión'!$AH$55="Moderado"),CONCATENATE("R8C",'Riesgos de Gestión'!$V$55),"")</f>
        <v/>
      </c>
      <c r="W43" s="51" t="str">
        <f>IF(AND('Riesgos de Gestión'!$AF$56="Baja",'Riesgos de Gestión'!$AH$56="Moderado"),CONCATENATE("R8C",'Riesgos de Gestión'!$V$56),"")</f>
        <v/>
      </c>
      <c r="X43" s="51" t="str">
        <f>IF(AND('Riesgos de Gestión'!$AF$57="Baja",'Riesgos de Gestión'!$AH$57="Moderado"),CONCATENATE("R8C",'Riesgos de Gestión'!$V$57),"")</f>
        <v/>
      </c>
      <c r="Y43" s="51" t="str">
        <f>IF(AND('Riesgos de Gestión'!$AF$58="Baja",'Riesgos de Gestión'!$AH$58="Moderado"),CONCATENATE("R8C",'Riesgos de Gestión'!$V$58),"")</f>
        <v/>
      </c>
      <c r="Z43" s="51" t="str">
        <f>IF(AND('Riesgos de Gestión'!$AF$59="Baja",'Riesgos de Gestión'!$AH$59="Moderado"),CONCATENATE("R8C",'Riesgos de Gestión'!$V$59),"")</f>
        <v/>
      </c>
      <c r="AA43" s="52" t="str">
        <f>IF(AND('Riesgos de Gestión'!$AF$60="Baja",'Riesgos de Gestión'!$AH$60="Moderado"),CONCATENATE("R8C",'Riesgos de Gestión'!$V$60),"")</f>
        <v/>
      </c>
      <c r="AB43" s="35" t="str">
        <f>IF(AND('Riesgos de Gestión'!$AF$55="Baja",'Riesgos de Gestión'!$AH$55="Mayor"),CONCATENATE("R8C",'Riesgos de Gestión'!$V$55),"")</f>
        <v/>
      </c>
      <c r="AC43" s="36" t="str">
        <f>IF(AND('Riesgos de Gestión'!$AF$56="Baja",'Riesgos de Gestión'!$AH$56="Mayor"),CONCATENATE("R8C",'Riesgos de Gestión'!$V$56),"")</f>
        <v/>
      </c>
      <c r="AD43" s="36" t="str">
        <f>IF(AND('Riesgos de Gestión'!$AF$57="Baja",'Riesgos de Gestión'!$AH$57="Mayor"),CONCATENATE("R8C",'Riesgos de Gestión'!$V$57),"")</f>
        <v/>
      </c>
      <c r="AE43" s="36" t="str">
        <f>IF(AND('Riesgos de Gestión'!$AF$58="Baja",'Riesgos de Gestión'!$AH$58="Mayor"),CONCATENATE("R8C",'Riesgos de Gestión'!$V$58),"")</f>
        <v/>
      </c>
      <c r="AF43" s="36" t="str">
        <f>IF(AND('Riesgos de Gestión'!$AF$59="Baja",'Riesgos de Gestión'!$AH$59="Mayor"),CONCATENATE("R8C",'Riesgos de Gestión'!$V$59),"")</f>
        <v/>
      </c>
      <c r="AG43" s="37" t="str">
        <f>IF(AND('Riesgos de Gestión'!$AF$60="Baja",'Riesgos de Gestión'!$AH$60="Mayor"),CONCATENATE("R8C",'Riesgos de Gestión'!$V$60),"")</f>
        <v/>
      </c>
      <c r="AH43" s="38" t="str">
        <f>IF(AND('Riesgos de Gestión'!$AF$55="Baja",'Riesgos de Gestión'!$AH$55="Catastrófico"),CONCATENATE("R8C",'Riesgos de Gestión'!$V$55),"")</f>
        <v/>
      </c>
      <c r="AI43" s="39" t="str">
        <f>IF(AND('Riesgos de Gestión'!$AF$56="Baja",'Riesgos de Gestión'!$AH$56="Catastrófico"),CONCATENATE("R8C",'Riesgos de Gestión'!$V$56),"")</f>
        <v/>
      </c>
      <c r="AJ43" s="39" t="str">
        <f>IF(AND('Riesgos de Gestión'!$AF$57="Baja",'Riesgos de Gestión'!$AH$57="Catastrófico"),CONCATENATE("R8C",'Riesgos de Gestión'!$V$57),"")</f>
        <v/>
      </c>
      <c r="AK43" s="39" t="str">
        <f>IF(AND('Riesgos de Gestión'!$AF$58="Baja",'Riesgos de Gestión'!$AH$58="Catastrófico"),CONCATENATE("R8C",'Riesgos de Gestión'!$V$58),"")</f>
        <v/>
      </c>
      <c r="AL43" s="39" t="str">
        <f>IF(AND('Riesgos de Gestión'!$AF$59="Baja",'Riesgos de Gestión'!$AH$59="Catastrófico"),CONCATENATE("R8C",'Riesgos de Gestión'!$V$59),"")</f>
        <v/>
      </c>
      <c r="AM43" s="40" t="str">
        <f>IF(AND('Riesgos de Gestión'!$AF$60="Baja",'Riesgos de Gestión'!$AH$60="Catastrófico"),CONCATENATE("R8C",'Riesgos de Gestión'!$V$60),"")</f>
        <v/>
      </c>
      <c r="AN43" s="66"/>
      <c r="AO43" s="508"/>
      <c r="AP43" s="509"/>
      <c r="AQ43" s="509"/>
      <c r="AR43" s="509"/>
      <c r="AS43" s="509"/>
      <c r="AT43" s="510"/>
      <c r="AU43" s="66"/>
      <c r="AV43" s="66"/>
      <c r="AW43" s="66"/>
      <c r="AX43" s="66"/>
      <c r="AY43" s="66"/>
      <c r="AZ43" s="66"/>
      <c r="BA43" s="66"/>
      <c r="BB43" s="66"/>
      <c r="BC43" s="66"/>
      <c r="BD43" s="66"/>
      <c r="BE43" s="66"/>
      <c r="BF43" s="66"/>
      <c r="BG43" s="66"/>
      <c r="BH43" s="66"/>
      <c r="BI43" s="66"/>
      <c r="BJ43" s="66"/>
      <c r="BK43" s="66"/>
      <c r="BL43" s="66"/>
      <c r="BM43" s="66"/>
      <c r="BN43" s="66"/>
      <c r="BO43" s="66"/>
      <c r="BP43" s="66"/>
      <c r="BQ43" s="66"/>
      <c r="BR43" s="66"/>
      <c r="BS43" s="66"/>
      <c r="BT43" s="66"/>
      <c r="BU43" s="66"/>
      <c r="BV43" s="66"/>
      <c r="BW43" s="66"/>
      <c r="BX43" s="66"/>
    </row>
    <row r="44" spans="1:80" ht="15" customHeight="1" x14ac:dyDescent="0.3">
      <c r="A44" s="66"/>
      <c r="B44" s="436"/>
      <c r="C44" s="436"/>
      <c r="D44" s="437"/>
      <c r="E44" s="477"/>
      <c r="F44" s="478"/>
      <c r="G44" s="478"/>
      <c r="H44" s="478"/>
      <c r="I44" s="478"/>
      <c r="J44" s="59" t="str">
        <f>IF(AND('Riesgos de Gestión'!$AF$61="Baja",'Riesgos de Gestión'!$AH$61="Leve"),CONCATENATE("R9C",'Riesgos de Gestión'!$V$61),"")</f>
        <v/>
      </c>
      <c r="K44" s="60" t="str">
        <f>IF(AND('Riesgos de Gestión'!$AF$62="Baja",'Riesgos de Gestión'!$AH$62="Leve"),CONCATENATE("R9C",'Riesgos de Gestión'!$V$62),"")</f>
        <v/>
      </c>
      <c r="L44" s="60" t="str">
        <f>IF(AND('Riesgos de Gestión'!$AF$63="Baja",'Riesgos de Gestión'!$AH$63="Leve"),CONCATENATE("R9C",'Riesgos de Gestión'!$V$63),"")</f>
        <v/>
      </c>
      <c r="M44" s="60" t="str">
        <f>IF(AND('Riesgos de Gestión'!$AF$64="Baja",'Riesgos de Gestión'!$AH$64="Leve"),CONCATENATE("R9C",'Riesgos de Gestión'!$V$64),"")</f>
        <v/>
      </c>
      <c r="N44" s="60" t="str">
        <f>IF(AND('Riesgos de Gestión'!$AF$65="Baja",'Riesgos de Gestión'!$AH$65="Leve"),CONCATENATE("R9C",'Riesgos de Gestión'!$V$65),"")</f>
        <v/>
      </c>
      <c r="O44" s="61" t="str">
        <f>IF(AND('Riesgos de Gestión'!$AF$66="Baja",'Riesgos de Gestión'!$AH$66="Leve"),CONCATENATE("R9C",'Riesgos de Gestión'!$V$66),"")</f>
        <v/>
      </c>
      <c r="P44" s="50" t="str">
        <f>IF(AND('Riesgos de Gestión'!$AF$61="Baja",'Riesgos de Gestión'!$AH$61="Menor"),CONCATENATE("R9C",'Riesgos de Gestión'!$V$61),"")</f>
        <v/>
      </c>
      <c r="Q44" s="51" t="str">
        <f>IF(AND('Riesgos de Gestión'!$AF$62="Baja",'Riesgos de Gestión'!$AH$62="Menor"),CONCATENATE("R9C",'Riesgos de Gestión'!$V$62),"")</f>
        <v/>
      </c>
      <c r="R44" s="51" t="str">
        <f>IF(AND('Riesgos de Gestión'!$AF$63="Baja",'Riesgos de Gestión'!$AH$63="Menor"),CONCATENATE("R9C",'Riesgos de Gestión'!$V$63),"")</f>
        <v/>
      </c>
      <c r="S44" s="51" t="str">
        <f>IF(AND('Riesgos de Gestión'!$AF$64="Baja",'Riesgos de Gestión'!$AH$64="Menor"),CONCATENATE("R9C",'Riesgos de Gestión'!$V$64),"")</f>
        <v/>
      </c>
      <c r="T44" s="51" t="str">
        <f>IF(AND('Riesgos de Gestión'!$AF$65="Baja",'Riesgos de Gestión'!$AH$65="Menor"),CONCATENATE("R9C",'Riesgos de Gestión'!$V$65),"")</f>
        <v/>
      </c>
      <c r="U44" s="52" t="str">
        <f>IF(AND('Riesgos de Gestión'!$AF$66="Baja",'Riesgos de Gestión'!$AH$66="Menor"),CONCATENATE("R9C",'Riesgos de Gestión'!$V$66),"")</f>
        <v/>
      </c>
      <c r="V44" s="50" t="str">
        <f>IF(AND('Riesgos de Gestión'!$AF$61="Baja",'Riesgos de Gestión'!$AH$61="Moderado"),CONCATENATE("R9C",'Riesgos de Gestión'!$V$61),"")</f>
        <v/>
      </c>
      <c r="W44" s="51" t="str">
        <f>IF(AND('Riesgos de Gestión'!$AF$62="Baja",'Riesgos de Gestión'!$AH$62="Moderado"),CONCATENATE("R9C",'Riesgos de Gestión'!$V$62),"")</f>
        <v/>
      </c>
      <c r="X44" s="51" t="str">
        <f>IF(AND('Riesgos de Gestión'!$AF$63="Baja",'Riesgos de Gestión'!$AH$63="Moderado"),CONCATENATE("R9C",'Riesgos de Gestión'!$V$63),"")</f>
        <v/>
      </c>
      <c r="Y44" s="51" t="str">
        <f>IF(AND('Riesgos de Gestión'!$AF$64="Baja",'Riesgos de Gestión'!$AH$64="Moderado"),CONCATENATE("R9C",'Riesgos de Gestión'!$V$64),"")</f>
        <v/>
      </c>
      <c r="Z44" s="51" t="str">
        <f>IF(AND('Riesgos de Gestión'!$AF$65="Baja",'Riesgos de Gestión'!$AH$65="Moderado"),CONCATENATE("R9C",'Riesgos de Gestión'!$V$65),"")</f>
        <v/>
      </c>
      <c r="AA44" s="52" t="str">
        <f>IF(AND('Riesgos de Gestión'!$AF$66="Baja",'Riesgos de Gestión'!$AH$66="Moderado"),CONCATENATE("R9C",'Riesgos de Gestión'!$V$66),"")</f>
        <v/>
      </c>
      <c r="AB44" s="35" t="str">
        <f>IF(AND('Riesgos de Gestión'!$AF$61="Baja",'Riesgos de Gestión'!$AH$61="Mayor"),CONCATENATE("R9C",'Riesgos de Gestión'!$V$61),"")</f>
        <v/>
      </c>
      <c r="AC44" s="36" t="str">
        <f>IF(AND('Riesgos de Gestión'!$AF$62="Baja",'Riesgos de Gestión'!$AH$62="Mayor"),CONCATENATE("R9C",'Riesgos de Gestión'!$V$62),"")</f>
        <v/>
      </c>
      <c r="AD44" s="36" t="str">
        <f>IF(AND('Riesgos de Gestión'!$AF$63="Baja",'Riesgos de Gestión'!$AH$63="Mayor"),CONCATENATE("R9C",'Riesgos de Gestión'!$V$63),"")</f>
        <v/>
      </c>
      <c r="AE44" s="36" t="str">
        <f>IF(AND('Riesgos de Gestión'!$AF$64="Baja",'Riesgos de Gestión'!$AH$64="Mayor"),CONCATENATE("R9C",'Riesgos de Gestión'!$V$64),"")</f>
        <v/>
      </c>
      <c r="AF44" s="36" t="str">
        <f>IF(AND('Riesgos de Gestión'!$AF$65="Baja",'Riesgos de Gestión'!$AH$65="Mayor"),CONCATENATE("R9C",'Riesgos de Gestión'!$V$65),"")</f>
        <v/>
      </c>
      <c r="AG44" s="37" t="str">
        <f>IF(AND('Riesgos de Gestión'!$AF$66="Baja",'Riesgos de Gestión'!$AH$66="Mayor"),CONCATENATE("R9C",'Riesgos de Gestión'!$V$66),"")</f>
        <v/>
      </c>
      <c r="AH44" s="38" t="str">
        <f>IF(AND('Riesgos de Gestión'!$AF$61="Baja",'Riesgos de Gestión'!$AH$61="Catastrófico"),CONCATENATE("R9C",'Riesgos de Gestión'!$V$61),"")</f>
        <v/>
      </c>
      <c r="AI44" s="39" t="str">
        <f>IF(AND('Riesgos de Gestión'!$AF$62="Baja",'Riesgos de Gestión'!$AH$62="Catastrófico"),CONCATENATE("R9C",'Riesgos de Gestión'!$V$62),"")</f>
        <v/>
      </c>
      <c r="AJ44" s="39" t="str">
        <f>IF(AND('Riesgos de Gestión'!$AF$63="Baja",'Riesgos de Gestión'!$AH$63="Catastrófico"),CONCATENATE("R9C",'Riesgos de Gestión'!$V$63),"")</f>
        <v/>
      </c>
      <c r="AK44" s="39" t="str">
        <f>IF(AND('Riesgos de Gestión'!$AF$64="Baja",'Riesgos de Gestión'!$AH$64="Catastrófico"),CONCATENATE("R9C",'Riesgos de Gestión'!$V$64),"")</f>
        <v/>
      </c>
      <c r="AL44" s="39" t="str">
        <f>IF(AND('Riesgos de Gestión'!$AF$65="Baja",'Riesgos de Gestión'!$AH$65="Catastrófico"),CONCATENATE("R9C",'Riesgos de Gestión'!$V$65),"")</f>
        <v/>
      </c>
      <c r="AM44" s="40" t="str">
        <f>IF(AND('Riesgos de Gestión'!$AF$66="Baja",'Riesgos de Gestión'!$AH$66="Catastrófico"),CONCATENATE("R9C",'Riesgos de Gestión'!$V$66),"")</f>
        <v/>
      </c>
      <c r="AN44" s="66"/>
      <c r="AO44" s="508"/>
      <c r="AP44" s="509"/>
      <c r="AQ44" s="509"/>
      <c r="AR44" s="509"/>
      <c r="AS44" s="509"/>
      <c r="AT44" s="510"/>
      <c r="AU44" s="66"/>
      <c r="AV44" s="66"/>
      <c r="AW44" s="66"/>
      <c r="AX44" s="66"/>
      <c r="AY44" s="66"/>
      <c r="AZ44" s="66"/>
      <c r="BA44" s="66"/>
      <c r="BB44" s="66"/>
      <c r="BC44" s="66"/>
      <c r="BD44" s="66"/>
      <c r="BE44" s="66"/>
      <c r="BF44" s="66"/>
      <c r="BG44" s="66"/>
      <c r="BH44" s="66"/>
      <c r="BI44" s="66"/>
      <c r="BJ44" s="66"/>
      <c r="BK44" s="66"/>
      <c r="BL44" s="66"/>
      <c r="BM44" s="66"/>
      <c r="BN44" s="66"/>
      <c r="BO44" s="66"/>
      <c r="BP44" s="66"/>
      <c r="BQ44" s="66"/>
      <c r="BR44" s="66"/>
      <c r="BS44" s="66"/>
      <c r="BT44" s="66"/>
      <c r="BU44" s="66"/>
      <c r="BV44" s="66"/>
      <c r="BW44" s="66"/>
      <c r="BX44" s="66"/>
    </row>
    <row r="45" spans="1:80" ht="15.75" customHeight="1" thickBot="1" x14ac:dyDescent="0.35">
      <c r="A45" s="66"/>
      <c r="B45" s="436"/>
      <c r="C45" s="436"/>
      <c r="D45" s="437"/>
      <c r="E45" s="480"/>
      <c r="F45" s="481"/>
      <c r="G45" s="481"/>
      <c r="H45" s="481"/>
      <c r="I45" s="481"/>
      <c r="J45" s="62" t="str">
        <f>IF(AND('Riesgos de Gestión'!$AF$67="Baja",'Riesgos de Gestión'!$AH$67="Leve"),CONCATENATE("R10C",'Riesgos de Gestión'!$V$67),"")</f>
        <v/>
      </c>
      <c r="K45" s="63" t="str">
        <f>IF(AND('Riesgos de Gestión'!$AF$68="Baja",'Riesgos de Gestión'!$AH$68="Leve"),CONCATENATE("R10C",'Riesgos de Gestión'!$V$68),"")</f>
        <v/>
      </c>
      <c r="L45" s="63" t="str">
        <f>IF(AND('Riesgos de Gestión'!$AF$69="Baja",'Riesgos de Gestión'!$AH$69="Leve"),CONCATENATE("R10C",'Riesgos de Gestión'!$V$69),"")</f>
        <v/>
      </c>
      <c r="M45" s="63" t="str">
        <f>IF(AND('Riesgos de Gestión'!$AF$70="Baja",'Riesgos de Gestión'!$AH$70="Leve"),CONCATENATE("R10C",'Riesgos de Gestión'!$V$70),"")</f>
        <v/>
      </c>
      <c r="N45" s="63" t="str">
        <f>IF(AND('Riesgos de Gestión'!$AF$71="Baja",'Riesgos de Gestión'!$AH$71="Leve"),CONCATENATE("R10C",'Riesgos de Gestión'!$V$71),"")</f>
        <v/>
      </c>
      <c r="O45" s="64" t="str">
        <f>IF(AND('Riesgos de Gestión'!$AF$72="Baja",'Riesgos de Gestión'!$AH$72="Leve"),CONCATENATE("R10C",'Riesgos de Gestión'!$V$72),"")</f>
        <v/>
      </c>
      <c r="P45" s="50" t="str">
        <f>IF(AND('Riesgos de Gestión'!$AF$67="Baja",'Riesgos de Gestión'!$AH$67="Menor"),CONCATENATE("R10C",'Riesgos de Gestión'!$V$67),"")</f>
        <v/>
      </c>
      <c r="Q45" s="51" t="str">
        <f>IF(AND('Riesgos de Gestión'!$AF$68="Baja",'Riesgos de Gestión'!$AH$68="Menor"),CONCATENATE("R10C",'Riesgos de Gestión'!$V$68),"")</f>
        <v/>
      </c>
      <c r="R45" s="51" t="str">
        <f>IF(AND('Riesgos de Gestión'!$AF$69="Baja",'Riesgos de Gestión'!$AH$69="Menor"),CONCATENATE("R10C",'Riesgos de Gestión'!$V$69),"")</f>
        <v/>
      </c>
      <c r="S45" s="51" t="str">
        <f>IF(AND('Riesgos de Gestión'!$AF$70="Baja",'Riesgos de Gestión'!$AH$70="Menor"),CONCATENATE("R10C",'Riesgos de Gestión'!$V$70),"")</f>
        <v/>
      </c>
      <c r="T45" s="51" t="str">
        <f>IF(AND('Riesgos de Gestión'!$AF$71="Baja",'Riesgos de Gestión'!$AH$71="Menor"),CONCATENATE("R10C",'Riesgos de Gestión'!$V$71),"")</f>
        <v/>
      </c>
      <c r="U45" s="52" t="str">
        <f>IF(AND('Riesgos de Gestión'!$AF$72="Baja",'Riesgos de Gestión'!$AH$72="Menor"),CONCATENATE("R10C",'Riesgos de Gestión'!$V$72),"")</f>
        <v/>
      </c>
      <c r="V45" s="53" t="str">
        <f>IF(AND('Riesgos de Gestión'!$AF$67="Baja",'Riesgos de Gestión'!$AH$67="Moderado"),CONCATENATE("R10C",'Riesgos de Gestión'!$V$67),"")</f>
        <v/>
      </c>
      <c r="W45" s="54" t="str">
        <f>IF(AND('Riesgos de Gestión'!$AF$68="Baja",'Riesgos de Gestión'!$AH$68="Moderado"),CONCATENATE("R10C",'Riesgos de Gestión'!$V$68),"")</f>
        <v/>
      </c>
      <c r="X45" s="54" t="str">
        <f>IF(AND('Riesgos de Gestión'!$AF$69="Baja",'Riesgos de Gestión'!$AH$69="Moderado"),CONCATENATE("R10C",'Riesgos de Gestión'!$V$69),"")</f>
        <v/>
      </c>
      <c r="Y45" s="54" t="str">
        <f>IF(AND('Riesgos de Gestión'!$AF$70="Baja",'Riesgos de Gestión'!$AH$70="Moderado"),CONCATENATE("R10C",'Riesgos de Gestión'!$V$70),"")</f>
        <v/>
      </c>
      <c r="Z45" s="54" t="str">
        <f>IF(AND('Riesgos de Gestión'!$AF$71="Baja",'Riesgos de Gestión'!$AH$71="Moderado"),CONCATENATE("R10C",'Riesgos de Gestión'!$V$71),"")</f>
        <v/>
      </c>
      <c r="AA45" s="55" t="str">
        <f>IF(AND('Riesgos de Gestión'!$AF$72="Baja",'Riesgos de Gestión'!$AH$72="Moderado"),CONCATENATE("R10C",'Riesgos de Gestión'!$V$72),"")</f>
        <v/>
      </c>
      <c r="AB45" s="41" t="str">
        <f>IF(AND('Riesgos de Gestión'!$AF$67="Baja",'Riesgos de Gestión'!$AH$67="Mayor"),CONCATENATE("R10C",'Riesgos de Gestión'!$V$67),"")</f>
        <v/>
      </c>
      <c r="AC45" s="42" t="str">
        <f>IF(AND('Riesgos de Gestión'!$AF$68="Baja",'Riesgos de Gestión'!$AH$68="Mayor"),CONCATENATE("R10C",'Riesgos de Gestión'!$V$68),"")</f>
        <v/>
      </c>
      <c r="AD45" s="42" t="str">
        <f>IF(AND('Riesgos de Gestión'!$AF$69="Baja",'Riesgos de Gestión'!$AH$69="Mayor"),CONCATENATE("R10C",'Riesgos de Gestión'!$V$69),"")</f>
        <v/>
      </c>
      <c r="AE45" s="42" t="str">
        <f>IF(AND('Riesgos de Gestión'!$AF$70="Baja",'Riesgos de Gestión'!$AH$70="Mayor"),CONCATENATE("R10C",'Riesgos de Gestión'!$V$70),"")</f>
        <v/>
      </c>
      <c r="AF45" s="42" t="str">
        <f>IF(AND('Riesgos de Gestión'!$AF$71="Baja",'Riesgos de Gestión'!$AH$71="Mayor"),CONCATENATE("R10C",'Riesgos de Gestión'!$V$71),"")</f>
        <v/>
      </c>
      <c r="AG45" s="43" t="str">
        <f>IF(AND('Riesgos de Gestión'!$AF$72="Baja",'Riesgos de Gestión'!$AH$72="Mayor"),CONCATENATE("R10C",'Riesgos de Gestión'!$V$72),"")</f>
        <v/>
      </c>
      <c r="AH45" s="44" t="str">
        <f>IF(AND('Riesgos de Gestión'!$AF$67="Baja",'Riesgos de Gestión'!$AH$67="Catastrófico"),CONCATENATE("R10C",'Riesgos de Gestión'!$V$67),"")</f>
        <v/>
      </c>
      <c r="AI45" s="45" t="str">
        <f>IF(AND('Riesgos de Gestión'!$AF$68="Baja",'Riesgos de Gestión'!$AH$68="Catastrófico"),CONCATENATE("R10C",'Riesgos de Gestión'!$V$68),"")</f>
        <v/>
      </c>
      <c r="AJ45" s="45" t="str">
        <f>IF(AND('Riesgos de Gestión'!$AF$69="Baja",'Riesgos de Gestión'!$AH$69="Catastrófico"),CONCATENATE("R10C",'Riesgos de Gestión'!$V$69),"")</f>
        <v/>
      </c>
      <c r="AK45" s="45" t="str">
        <f>IF(AND('Riesgos de Gestión'!$AF$70="Baja",'Riesgos de Gestión'!$AH$70="Catastrófico"),CONCATENATE("R10C",'Riesgos de Gestión'!$V$70),"")</f>
        <v/>
      </c>
      <c r="AL45" s="45" t="str">
        <f>IF(AND('Riesgos de Gestión'!$AF$71="Baja",'Riesgos de Gestión'!$AH$71="Catastrófico"),CONCATENATE("R10C",'Riesgos de Gestión'!$V$71),"")</f>
        <v/>
      </c>
      <c r="AM45" s="46" t="str">
        <f>IF(AND('Riesgos de Gestión'!$AF$72="Baja",'Riesgos de Gestión'!$AH$72="Catastrófico"),CONCATENATE("R10C",'Riesgos de Gestión'!$V$72),"")</f>
        <v/>
      </c>
      <c r="AN45" s="66"/>
      <c r="AO45" s="511"/>
      <c r="AP45" s="512"/>
      <c r="AQ45" s="512"/>
      <c r="AR45" s="512"/>
      <c r="AS45" s="512"/>
      <c r="AT45" s="513"/>
    </row>
    <row r="46" spans="1:80" ht="46.5" customHeight="1" x14ac:dyDescent="0.45">
      <c r="A46" s="66"/>
      <c r="B46" s="436"/>
      <c r="C46" s="436"/>
      <c r="D46" s="437"/>
      <c r="E46" s="474" t="s">
        <v>304</v>
      </c>
      <c r="F46" s="475"/>
      <c r="G46" s="475"/>
      <c r="H46" s="475"/>
      <c r="I46" s="476"/>
      <c r="J46" s="56" t="str">
        <f>IF(AND('Riesgos de Gestión'!$AF$13="Muy Baja",'Riesgos de Gestión'!$AH$13="Leve"),CONCATENATE("R1C",'Riesgos de Gestión'!$V$13),"")</f>
        <v/>
      </c>
      <c r="K46" s="57" t="str">
        <f>IF(AND('Riesgos de Gestión'!$AF$14="Muy Baja",'Riesgos de Gestión'!$AH$14="Leve"),CONCATENATE("R1C",'Riesgos de Gestión'!$V$14),"")</f>
        <v/>
      </c>
      <c r="L46" s="57" t="str">
        <f>IF(AND('Riesgos de Gestión'!$AF$15="Muy Baja",'Riesgos de Gestión'!$AH$15="Leve"),CONCATENATE("R1C",'Riesgos de Gestión'!$V$15),"")</f>
        <v/>
      </c>
      <c r="M46" s="57" t="str">
        <f>IF(AND('Riesgos de Gestión'!$AF$16="Muy Baja",'Riesgos de Gestión'!$AH$16="Leve"),CONCATENATE("R1C",'Riesgos de Gestión'!$V$16),"")</f>
        <v/>
      </c>
      <c r="N46" s="57" t="str">
        <f>IF(AND('Riesgos de Gestión'!$AF$17="Muy Baja",'Riesgos de Gestión'!$AH$17="Leve"),CONCATENATE("R1C",'Riesgos de Gestión'!$V$17),"")</f>
        <v/>
      </c>
      <c r="O46" s="58" t="str">
        <f>IF(AND('Riesgos de Gestión'!$AF$18="Muy Baja",'Riesgos de Gestión'!$AH$18="Leve"),CONCATENATE("R1C",'Riesgos de Gestión'!$V$18),"")</f>
        <v/>
      </c>
      <c r="P46" s="56" t="str">
        <f>IF(AND('Riesgos de Gestión'!$AF$13="Muy Baja",'Riesgos de Gestión'!$AH$13="Menor"),CONCATENATE("R1C",'Riesgos de Gestión'!$V$13),"")</f>
        <v/>
      </c>
      <c r="Q46" s="57" t="str">
        <f>IF(AND('Riesgos de Gestión'!$AF$14="Muy Baja",'Riesgos de Gestión'!$AH$14="Menor"),CONCATENATE("R1C",'Riesgos de Gestión'!$V$14),"")</f>
        <v/>
      </c>
      <c r="R46" s="57" t="str">
        <f>IF(AND('Riesgos de Gestión'!$AF$15="Muy Baja",'Riesgos de Gestión'!$AH$15="Menor"),CONCATENATE("R1C",'Riesgos de Gestión'!$V$15),"")</f>
        <v/>
      </c>
      <c r="S46" s="57" t="str">
        <f>IF(AND('Riesgos de Gestión'!$AF$16="Muy Baja",'Riesgos de Gestión'!$AH$16="Menor"),CONCATENATE("R1C",'Riesgos de Gestión'!$V$16),"")</f>
        <v/>
      </c>
      <c r="T46" s="57" t="str">
        <f>IF(AND('Riesgos de Gestión'!$AF$17="Muy Baja",'Riesgos de Gestión'!$AH$17="Menor"),CONCATENATE("R1C",'Riesgos de Gestión'!$V$17),"")</f>
        <v/>
      </c>
      <c r="U46" s="58" t="str">
        <f>IF(AND('Riesgos de Gestión'!$AF$18="Muy Baja",'Riesgos de Gestión'!$AH$18="Menor"),CONCATENATE("R1C",'Riesgos de Gestión'!$V$18),"")</f>
        <v/>
      </c>
      <c r="V46" s="47" t="str">
        <f>IF(AND('Riesgos de Gestión'!$AF$13="Muy Baja",'Riesgos de Gestión'!$AH$13="Moderado"),CONCATENATE("R1C",'Riesgos de Gestión'!$V$13),"")</f>
        <v/>
      </c>
      <c r="W46" s="65" t="str">
        <f>IF(AND('Riesgos de Gestión'!$AF$14="Muy Baja",'Riesgos de Gestión'!$AH$14="Moderado"),CONCATENATE("R1C",'Riesgos de Gestión'!$V$14),"")</f>
        <v/>
      </c>
      <c r="X46" s="48" t="str">
        <f>IF(AND('Riesgos de Gestión'!$AF$15="Muy Baja",'Riesgos de Gestión'!$AH$15="Moderado"),CONCATENATE("R1C",'Riesgos de Gestión'!$V$15),"")</f>
        <v/>
      </c>
      <c r="Y46" s="48" t="str">
        <f>IF(AND('Riesgos de Gestión'!$AF$16="Muy Baja",'Riesgos de Gestión'!$AH$16="Moderado"),CONCATENATE("R1C",'Riesgos de Gestión'!$V$16),"")</f>
        <v/>
      </c>
      <c r="Z46" s="48" t="str">
        <f>IF(AND('Riesgos de Gestión'!$AF$17="Muy Baja",'Riesgos de Gestión'!$AH$17="Moderado"),CONCATENATE("R1C",'Riesgos de Gestión'!$V$17),"")</f>
        <v/>
      </c>
      <c r="AA46" s="49" t="str">
        <f>IF(AND('Riesgos de Gestión'!$AF$18="Muy Baja",'Riesgos de Gestión'!$AH$18="Moderado"),CONCATENATE("R1C",'Riesgos de Gestión'!$V$18),"")</f>
        <v/>
      </c>
      <c r="AB46" s="29" t="str">
        <f>IF(AND('Riesgos de Gestión'!$AF$13="Muy Baja",'Riesgos de Gestión'!$AH$13="Mayor"),CONCATENATE("R1C",'Riesgos de Gestión'!$V$13),"")</f>
        <v/>
      </c>
      <c r="AC46" s="30" t="str">
        <f>IF(AND('Riesgos de Gestión'!$AF$14="Muy Baja",'Riesgos de Gestión'!$AH$14="Mayor"),CONCATENATE("R1C",'Riesgos de Gestión'!$V$14),"")</f>
        <v/>
      </c>
      <c r="AD46" s="30" t="str">
        <f>IF(AND('Riesgos de Gestión'!$AF$15="Muy Baja",'Riesgos de Gestión'!$AH$15="Mayor"),CONCATENATE("R1C",'Riesgos de Gestión'!$V$15),"")</f>
        <v/>
      </c>
      <c r="AE46" s="30" t="str">
        <f>IF(AND('Riesgos de Gestión'!$AF$16="Muy Baja",'Riesgos de Gestión'!$AH$16="Mayor"),CONCATENATE("R1C",'Riesgos de Gestión'!$V$16),"")</f>
        <v/>
      </c>
      <c r="AF46" s="30" t="str">
        <f>IF(AND('Riesgos de Gestión'!$AF$17="Muy Baja",'Riesgos de Gestión'!$AH$17="Mayor"),CONCATENATE("R1C",'Riesgos de Gestión'!$V$17),"")</f>
        <v/>
      </c>
      <c r="AG46" s="31" t="str">
        <f>IF(AND('Riesgos de Gestión'!$AF$18="Muy Baja",'Riesgos de Gestión'!$AH$18="Mayor"),CONCATENATE("R1C",'Riesgos de Gestión'!$V$18),"")</f>
        <v/>
      </c>
      <c r="AH46" s="32" t="str">
        <f>IF(AND('Riesgos de Gestión'!$AF$13="Muy Baja",'Riesgos de Gestión'!$AH$13="Catastrófico"),CONCATENATE("R1C",'Riesgos de Gestión'!$V$13),"")</f>
        <v/>
      </c>
      <c r="AI46" s="33" t="str">
        <f>IF(AND('Riesgos de Gestión'!$AF$14="Muy Baja",'Riesgos de Gestión'!$AH$14="Catastrófico"),CONCATENATE("R1C",'Riesgos de Gestión'!$V$14),"")</f>
        <v/>
      </c>
      <c r="AJ46" s="33" t="str">
        <f>IF(AND('Riesgos de Gestión'!$AF$15="Muy Baja",'Riesgos de Gestión'!$AH$15="Catastrófico"),CONCATENATE("R1C",'Riesgos de Gestión'!$V$15),"")</f>
        <v/>
      </c>
      <c r="AK46" s="33" t="str">
        <f>IF(AND('Riesgos de Gestión'!$AF$16="Muy Baja",'Riesgos de Gestión'!$AH$16="Catastrófico"),CONCATENATE("R1C",'Riesgos de Gestión'!$V$16),"")</f>
        <v/>
      </c>
      <c r="AL46" s="33" t="str">
        <f>IF(AND('Riesgos de Gestión'!$AF$17="Muy Baja",'Riesgos de Gestión'!$AH$17="Catastrófico"),CONCATENATE("R1C",'Riesgos de Gestión'!$V$17),"")</f>
        <v/>
      </c>
      <c r="AM46" s="34" t="str">
        <f>IF(AND('Riesgos de Gestión'!$AF$18="Muy Baja",'Riesgos de Gestión'!$AH$18="Catastrófico"),CONCATENATE("R1C",'Riesgos de Gestión'!$V$18),"")</f>
        <v/>
      </c>
      <c r="AN46" s="66"/>
      <c r="AO46" s="66"/>
      <c r="AP46" s="66"/>
      <c r="AQ46" s="66"/>
      <c r="AR46" s="66"/>
      <c r="AS46" s="66"/>
      <c r="AT46" s="66"/>
      <c r="AU46" s="66"/>
      <c r="AV46" s="66"/>
      <c r="AW46" s="66"/>
      <c r="AX46" s="66"/>
      <c r="AY46" s="66"/>
      <c r="AZ46" s="66"/>
      <c r="BA46" s="66"/>
      <c r="BB46" s="66"/>
      <c r="BC46" s="66"/>
      <c r="BD46" s="66"/>
      <c r="BE46" s="66"/>
      <c r="BF46" s="66"/>
      <c r="BG46" s="66"/>
      <c r="BH46" s="66"/>
      <c r="BI46" s="66"/>
      <c r="BJ46" s="66"/>
      <c r="BK46" s="66"/>
      <c r="BL46" s="66"/>
      <c r="BM46" s="66"/>
      <c r="BN46" s="66"/>
      <c r="BO46" s="66"/>
      <c r="BP46" s="66"/>
      <c r="BQ46" s="66"/>
      <c r="BR46" s="66"/>
      <c r="BS46" s="66"/>
      <c r="BT46" s="66"/>
      <c r="BU46" s="66"/>
      <c r="BV46" s="66"/>
      <c r="BW46" s="66"/>
      <c r="BX46" s="66"/>
      <c r="BY46" s="66"/>
      <c r="BZ46" s="66"/>
      <c r="CA46" s="66"/>
      <c r="CB46" s="66"/>
    </row>
    <row r="47" spans="1:80" ht="46.5" customHeight="1" x14ac:dyDescent="0.3">
      <c r="A47" s="66"/>
      <c r="B47" s="436"/>
      <c r="C47" s="436"/>
      <c r="D47" s="437"/>
      <c r="E47" s="493"/>
      <c r="F47" s="478"/>
      <c r="G47" s="478"/>
      <c r="H47" s="478"/>
      <c r="I47" s="479"/>
      <c r="J47" s="59" t="str">
        <f>IF(AND('Riesgos de Gestión'!$AF$19="Muy Baja",'Riesgos de Gestión'!$AH$19="Leve"),CONCATENATE("R2C",'Riesgos de Gestión'!$V$19),"")</f>
        <v/>
      </c>
      <c r="K47" s="60" t="str">
        <f>IF(AND('Riesgos de Gestión'!$AF$20="Muy Baja",'Riesgos de Gestión'!$AH$20="Leve"),CONCATENATE("R2C",'Riesgos de Gestión'!$V$20),"")</f>
        <v/>
      </c>
      <c r="L47" s="60" t="str">
        <f>IF(AND('Riesgos de Gestión'!$AF$21="Muy Baja",'Riesgos de Gestión'!$AH$21="Leve"),CONCATENATE("R2C",'Riesgos de Gestión'!$V$21),"")</f>
        <v/>
      </c>
      <c r="M47" s="60" t="str">
        <f>IF(AND('Riesgos de Gestión'!$AF$22="Muy Baja",'Riesgos de Gestión'!$AH$22="Leve"),CONCATENATE("R2C",'Riesgos de Gestión'!$V$22),"")</f>
        <v/>
      </c>
      <c r="N47" s="60" t="str">
        <f>IF(AND('Riesgos de Gestión'!$AF$23="Muy Baja",'Riesgos de Gestión'!$AH$23="Leve"),CONCATENATE("R2C",'Riesgos de Gestión'!$V$23),"")</f>
        <v/>
      </c>
      <c r="O47" s="61" t="str">
        <f>IF(AND('Riesgos de Gestión'!$AF$24="Muy Baja",'Riesgos de Gestión'!$AH$24="Leve"),CONCATENATE("R2C",'Riesgos de Gestión'!$V$24),"")</f>
        <v/>
      </c>
      <c r="P47" s="59" t="str">
        <f>IF(AND('Riesgos de Gestión'!$AF$19="Muy Baja",'Riesgos de Gestión'!$AH$19="Menor"),CONCATENATE("R2C",'Riesgos de Gestión'!$V$19),"")</f>
        <v/>
      </c>
      <c r="Q47" s="60" t="str">
        <f>IF(AND('Riesgos de Gestión'!$AF$20="Muy Baja",'Riesgos de Gestión'!$AH$20="Menor"),CONCATENATE("R2C",'Riesgos de Gestión'!$V$20),"")</f>
        <v/>
      </c>
      <c r="R47" s="60" t="str">
        <f>IF(AND('Riesgos de Gestión'!$AF$21="Muy Baja",'Riesgos de Gestión'!$AH$21="Menor"),CONCATENATE("R2C",'Riesgos de Gestión'!$V$21),"")</f>
        <v>R2C3</v>
      </c>
      <c r="S47" s="60" t="str">
        <f>IF(AND('Riesgos de Gestión'!$AF$22="Muy Baja",'Riesgos de Gestión'!$AH$22="Menor"),CONCATENATE("R2C",'Riesgos de Gestión'!$V$22),"")</f>
        <v>R2C4</v>
      </c>
      <c r="T47" s="60" t="str">
        <f>IF(AND('Riesgos de Gestión'!$AF$23="Muy Baja",'Riesgos de Gestión'!$AH$23="Menor"),CONCATENATE("R2C",'Riesgos de Gestión'!$V$23),"")</f>
        <v>R2C5</v>
      </c>
      <c r="U47" s="61" t="str">
        <f>IF(AND('Riesgos de Gestión'!$AF$24="Muy Baja",'Riesgos de Gestión'!$AH$24="Menor"),CONCATENATE("R2C",'Riesgos de Gestión'!$V$24),"")</f>
        <v/>
      </c>
      <c r="V47" s="50" t="str">
        <f>IF(AND('Riesgos de Gestión'!$AF$19="Muy Baja",'Riesgos de Gestión'!$AH$19="Moderado"),CONCATENATE("R2C",'Riesgos de Gestión'!$V$19),"")</f>
        <v/>
      </c>
      <c r="W47" s="51" t="str">
        <f>IF(AND('Riesgos de Gestión'!$AF$20="Muy Baja",'Riesgos de Gestión'!$AH$20="Moderado"),CONCATENATE("R2C",'Riesgos de Gestión'!$V$20),"")</f>
        <v/>
      </c>
      <c r="X47" s="51" t="str">
        <f>IF(AND('Riesgos de Gestión'!$AF$21="Muy Baja",'Riesgos de Gestión'!$AH$21="Moderado"),CONCATENATE("R2C",'Riesgos de Gestión'!$V$21),"")</f>
        <v/>
      </c>
      <c r="Y47" s="51" t="str">
        <f>IF(AND('Riesgos de Gestión'!$AF$22="Muy Baja",'Riesgos de Gestión'!$AH$22="Moderado"),CONCATENATE("R2C",'Riesgos de Gestión'!$V$22),"")</f>
        <v/>
      </c>
      <c r="Z47" s="51" t="str">
        <f>IF(AND('Riesgos de Gestión'!$AF$23="Muy Baja",'Riesgos de Gestión'!$AH$23="Moderado"),CONCATENATE("R2C",'Riesgos de Gestión'!$V$23),"")</f>
        <v/>
      </c>
      <c r="AA47" s="52" t="str">
        <f>IF(AND('Riesgos de Gestión'!$AF$24="Muy Baja",'Riesgos de Gestión'!$AH$24="Moderado"),CONCATENATE("R2C",'Riesgos de Gestión'!$V$24),"")</f>
        <v/>
      </c>
      <c r="AB47" s="35" t="str">
        <f>IF(AND('Riesgos de Gestión'!$AF$19="Muy Baja",'Riesgos de Gestión'!$AH$19="Mayor"),CONCATENATE("R2C",'Riesgos de Gestión'!$V$19),"")</f>
        <v/>
      </c>
      <c r="AC47" s="36" t="str">
        <f>IF(AND('Riesgos de Gestión'!$AF$20="Muy Baja",'Riesgos de Gestión'!$AH$20="Mayor"),CONCATENATE("R2C",'Riesgos de Gestión'!$V$20),"")</f>
        <v/>
      </c>
      <c r="AD47" s="36" t="str">
        <f>IF(AND('Riesgos de Gestión'!$AF$21="Muy Baja",'Riesgos de Gestión'!$AH$21="Mayor"),CONCATENATE("R2C",'Riesgos de Gestión'!$V$21),"")</f>
        <v/>
      </c>
      <c r="AE47" s="36" t="str">
        <f>IF(AND('Riesgos de Gestión'!$AF$22="Muy Baja",'Riesgos de Gestión'!$AH$22="Mayor"),CONCATENATE("R2C",'Riesgos de Gestión'!$V$22),"")</f>
        <v/>
      </c>
      <c r="AF47" s="36" t="str">
        <f>IF(AND('Riesgos de Gestión'!$AF$23="Muy Baja",'Riesgos de Gestión'!$AH$23="Mayor"),CONCATENATE("R2C",'Riesgos de Gestión'!$V$23),"")</f>
        <v/>
      </c>
      <c r="AG47" s="37" t="str">
        <f>IF(AND('Riesgos de Gestión'!$AF$24="Muy Baja",'Riesgos de Gestión'!$AH$24="Mayor"),CONCATENATE("R2C",'Riesgos de Gestión'!$V$24),"")</f>
        <v/>
      </c>
      <c r="AH47" s="38" t="str">
        <f>IF(AND('Riesgos de Gestión'!$AF$19="Muy Baja",'Riesgos de Gestión'!$AH$19="Catastrófico"),CONCATENATE("R2C",'Riesgos de Gestión'!$V$19),"")</f>
        <v/>
      </c>
      <c r="AI47" s="39" t="str">
        <f>IF(AND('Riesgos de Gestión'!$AF$20="Muy Baja",'Riesgos de Gestión'!$AH$20="Catastrófico"),CONCATENATE("R2C",'Riesgos de Gestión'!$V$20),"")</f>
        <v/>
      </c>
      <c r="AJ47" s="39" t="str">
        <f>IF(AND('Riesgos de Gestión'!$AF$21="Muy Baja",'Riesgos de Gestión'!$AH$21="Catastrófico"),CONCATENATE("R2C",'Riesgos de Gestión'!$V$21),"")</f>
        <v/>
      </c>
      <c r="AK47" s="39" t="str">
        <f>IF(AND('Riesgos de Gestión'!$AF$22="Muy Baja",'Riesgos de Gestión'!$AH$22="Catastrófico"),CONCATENATE("R2C",'Riesgos de Gestión'!$V$22),"")</f>
        <v/>
      </c>
      <c r="AL47" s="39" t="str">
        <f>IF(AND('Riesgos de Gestión'!$AF$23="Muy Baja",'Riesgos de Gestión'!$AH$23="Catastrófico"),CONCATENATE("R2C",'Riesgos de Gestión'!$V$23),"")</f>
        <v/>
      </c>
      <c r="AM47" s="40" t="str">
        <f>IF(AND('Riesgos de Gestión'!$AF$24="Muy Baja",'Riesgos de Gestión'!$AH$24="Catastrófico"),CONCATENATE("R2C",'Riesgos de Gestión'!$V$24),"")</f>
        <v/>
      </c>
      <c r="AN47" s="66"/>
      <c r="AO47" s="66"/>
      <c r="AP47" s="66"/>
      <c r="AQ47" s="66"/>
      <c r="AR47" s="66"/>
      <c r="AS47" s="66"/>
      <c r="AT47" s="66"/>
      <c r="AU47" s="66"/>
      <c r="AV47" s="66"/>
      <c r="AW47" s="66"/>
      <c r="AX47" s="66"/>
      <c r="AY47" s="66"/>
      <c r="AZ47" s="66"/>
      <c r="BA47" s="66"/>
      <c r="BB47" s="66"/>
      <c r="BC47" s="66"/>
      <c r="BD47" s="66"/>
      <c r="BE47" s="66"/>
      <c r="BF47" s="66"/>
      <c r="BG47" s="66"/>
      <c r="BH47" s="66"/>
      <c r="BI47" s="66"/>
      <c r="BJ47" s="66"/>
      <c r="BK47" s="66"/>
      <c r="BL47" s="66"/>
      <c r="BM47" s="66"/>
      <c r="BN47" s="66"/>
      <c r="BO47" s="66"/>
      <c r="BP47" s="66"/>
      <c r="BQ47" s="66"/>
      <c r="BR47" s="66"/>
      <c r="BS47" s="66"/>
      <c r="BT47" s="66"/>
      <c r="BU47" s="66"/>
      <c r="BV47" s="66"/>
      <c r="BW47" s="66"/>
      <c r="BX47" s="66"/>
      <c r="BY47" s="66"/>
      <c r="BZ47" s="66"/>
      <c r="CA47" s="66"/>
      <c r="CB47" s="66"/>
    </row>
    <row r="48" spans="1:80" ht="15" customHeight="1" x14ac:dyDescent="0.3">
      <c r="A48" s="66"/>
      <c r="B48" s="436"/>
      <c r="C48" s="436"/>
      <c r="D48" s="437"/>
      <c r="E48" s="493"/>
      <c r="F48" s="478"/>
      <c r="G48" s="478"/>
      <c r="H48" s="478"/>
      <c r="I48" s="479"/>
      <c r="J48" s="59" t="str">
        <f>IF(AND('Riesgos de Gestión'!$AF$25="Muy Baja",'Riesgos de Gestión'!$AH$25="Leve"),CONCATENATE("R3C",'Riesgos de Gestión'!$V$25),"")</f>
        <v/>
      </c>
      <c r="K48" s="60" t="str">
        <f>IF(AND('Riesgos de Gestión'!$AF$26="Muy Baja",'Riesgos de Gestión'!$AH$26="Leve"),CONCATENATE("R3C",'Riesgos de Gestión'!$V$26),"")</f>
        <v/>
      </c>
      <c r="L48" s="60" t="str">
        <f>IF(AND('Riesgos de Gestión'!$AF$27="Muy Baja",'Riesgos de Gestión'!$AH$27="Leve"),CONCATENATE("R3C",'Riesgos de Gestión'!$V$27),"")</f>
        <v/>
      </c>
      <c r="M48" s="60" t="str">
        <f>IF(AND('Riesgos de Gestión'!$AF$28="Muy Baja",'Riesgos de Gestión'!$AH$28="Leve"),CONCATENATE("R3C",'Riesgos de Gestión'!$V$28),"")</f>
        <v/>
      </c>
      <c r="N48" s="60" t="str">
        <f>IF(AND('Riesgos de Gestión'!$AF$29="Muy Baja",'Riesgos de Gestión'!$AH$29="Leve"),CONCATENATE("R3C",'Riesgos de Gestión'!$V$29),"")</f>
        <v/>
      </c>
      <c r="O48" s="61" t="str">
        <f>IF(AND('Riesgos de Gestión'!$AF$30="Muy Baja",'Riesgos de Gestión'!$AH$30="Leve"),CONCATENATE("R3C",'Riesgos de Gestión'!$V$30),"")</f>
        <v/>
      </c>
      <c r="P48" s="59" t="str">
        <f>IF(AND('Riesgos de Gestión'!$AF$25="Muy Baja",'Riesgos de Gestión'!$AH$25="Menor"),CONCATENATE("R3C",'Riesgos de Gestión'!$V$25),"")</f>
        <v/>
      </c>
      <c r="Q48" s="60" t="str">
        <f>IF(AND('Riesgos de Gestión'!$AF$26="Muy Baja",'Riesgos de Gestión'!$AH$26="Menor"),CONCATENATE("R3C",'Riesgos de Gestión'!$V$26),"")</f>
        <v/>
      </c>
      <c r="R48" s="60" t="str">
        <f>IF(AND('Riesgos de Gestión'!$AF$27="Muy Baja",'Riesgos de Gestión'!$AH$27="Menor"),CONCATENATE("R3C",'Riesgos de Gestión'!$V$27),"")</f>
        <v/>
      </c>
      <c r="S48" s="60" t="str">
        <f>IF(AND('Riesgos de Gestión'!$AF$28="Muy Baja",'Riesgos de Gestión'!$AH$28="Menor"),CONCATENATE("R3C",'Riesgos de Gestión'!$V$28),"")</f>
        <v/>
      </c>
      <c r="T48" s="60" t="str">
        <f>IF(AND('Riesgos de Gestión'!$AF$29="Muy Baja",'Riesgos de Gestión'!$AH$29="Menor"),CONCATENATE("R3C",'Riesgos de Gestión'!$V$29),"")</f>
        <v/>
      </c>
      <c r="U48" s="61" t="str">
        <f>IF(AND('Riesgos de Gestión'!$AF$30="Muy Baja",'Riesgos de Gestión'!$AH$30="Menor"),CONCATENATE("R3C",'Riesgos de Gestión'!$V$30),"")</f>
        <v/>
      </c>
      <c r="V48" s="50" t="str">
        <f>IF(AND('Riesgos de Gestión'!$AF$25="Muy Baja",'Riesgos de Gestión'!$AH$25="Moderado"),CONCATENATE("R3C",'Riesgos de Gestión'!$V$25),"")</f>
        <v/>
      </c>
      <c r="W48" s="51" t="str">
        <f>IF(AND('Riesgos de Gestión'!$AF$26="Muy Baja",'Riesgos de Gestión'!$AH$26="Moderado"),CONCATENATE("R3C",'Riesgos de Gestión'!$V$26),"")</f>
        <v/>
      </c>
      <c r="X48" s="51" t="str">
        <f>IF(AND('Riesgos de Gestión'!$AF$27="Muy Baja",'Riesgos de Gestión'!$AH$27="Moderado"),CONCATENATE("R3C",'Riesgos de Gestión'!$V$27),"")</f>
        <v/>
      </c>
      <c r="Y48" s="51" t="str">
        <f>IF(AND('Riesgos de Gestión'!$AF$28="Muy Baja",'Riesgos de Gestión'!$AH$28="Moderado"),CONCATENATE("R3C",'Riesgos de Gestión'!$V$28),"")</f>
        <v/>
      </c>
      <c r="Z48" s="51" t="str">
        <f>IF(AND('Riesgos de Gestión'!$AF$29="Muy Baja",'Riesgos de Gestión'!$AH$29="Moderado"),CONCATENATE("R3C",'Riesgos de Gestión'!$V$29),"")</f>
        <v/>
      </c>
      <c r="AA48" s="52" t="str">
        <f>IF(AND('Riesgos de Gestión'!$AF$30="Muy Baja",'Riesgos de Gestión'!$AH$30="Moderado"),CONCATENATE("R3C",'Riesgos de Gestión'!$V$30),"")</f>
        <v/>
      </c>
      <c r="AB48" s="35" t="str">
        <f>IF(AND('Riesgos de Gestión'!$AF$25="Muy Baja",'Riesgos de Gestión'!$AH$25="Mayor"),CONCATENATE("R3C",'Riesgos de Gestión'!$V$25),"")</f>
        <v/>
      </c>
      <c r="AC48" s="36" t="str">
        <f>IF(AND('Riesgos de Gestión'!$AF$26="Muy Baja",'Riesgos de Gestión'!$AH$26="Mayor"),CONCATENATE("R3C",'Riesgos de Gestión'!$V$26),"")</f>
        <v/>
      </c>
      <c r="AD48" s="36" t="str">
        <f>IF(AND('Riesgos de Gestión'!$AF$27="Muy Baja",'Riesgos de Gestión'!$AH$27="Mayor"),CONCATENATE("R3C",'Riesgos de Gestión'!$V$27),"")</f>
        <v/>
      </c>
      <c r="AE48" s="36" t="str">
        <f>IF(AND('Riesgos de Gestión'!$AF$28="Muy Baja",'Riesgos de Gestión'!$AH$28="Mayor"),CONCATENATE("R3C",'Riesgos de Gestión'!$V$28),"")</f>
        <v/>
      </c>
      <c r="AF48" s="36" t="str">
        <f>IF(AND('Riesgos de Gestión'!$AF$29="Muy Baja",'Riesgos de Gestión'!$AH$29="Mayor"),CONCATENATE("R3C",'Riesgos de Gestión'!$V$29),"")</f>
        <v/>
      </c>
      <c r="AG48" s="37" t="str">
        <f>IF(AND('Riesgos de Gestión'!$AF$30="Muy Baja",'Riesgos de Gestión'!$AH$30="Mayor"),CONCATENATE("R3C",'Riesgos de Gestión'!$V$30),"")</f>
        <v/>
      </c>
      <c r="AH48" s="38" t="str">
        <f>IF(AND('Riesgos de Gestión'!$AF$25="Muy Baja",'Riesgos de Gestión'!$AH$25="Catastrófico"),CONCATENATE("R3C",'Riesgos de Gestión'!$V$25),"")</f>
        <v/>
      </c>
      <c r="AI48" s="39" t="str">
        <f>IF(AND('Riesgos de Gestión'!$AF$26="Muy Baja",'Riesgos de Gestión'!$AH$26="Catastrófico"),CONCATENATE("R3C",'Riesgos de Gestión'!$V$26),"")</f>
        <v/>
      </c>
      <c r="AJ48" s="39" t="str">
        <f>IF(AND('Riesgos de Gestión'!$AF$27="Muy Baja",'Riesgos de Gestión'!$AH$27="Catastrófico"),CONCATENATE("R3C",'Riesgos de Gestión'!$V$27),"")</f>
        <v/>
      </c>
      <c r="AK48" s="39" t="str">
        <f>IF(AND('Riesgos de Gestión'!$AF$28="Muy Baja",'Riesgos de Gestión'!$AH$28="Catastrófico"),CONCATENATE("R3C",'Riesgos de Gestión'!$V$28),"")</f>
        <v/>
      </c>
      <c r="AL48" s="39" t="str">
        <f>IF(AND('Riesgos de Gestión'!$AF$29="Muy Baja",'Riesgos de Gestión'!$AH$29="Catastrófico"),CONCATENATE("R3C",'Riesgos de Gestión'!$V$29),"")</f>
        <v/>
      </c>
      <c r="AM48" s="40" t="str">
        <f>IF(AND('Riesgos de Gestión'!$AF$30="Muy Baja",'Riesgos de Gestión'!$AH$30="Catastrófico"),CONCATENATE("R3C",'Riesgos de Gestión'!$V$30),"")</f>
        <v/>
      </c>
      <c r="AN48" s="66"/>
      <c r="AO48" s="66"/>
      <c r="AP48" s="66"/>
      <c r="AQ48" s="66"/>
      <c r="AR48" s="66"/>
      <c r="AS48" s="66"/>
      <c r="AT48" s="66"/>
      <c r="AU48" s="66"/>
      <c r="AV48" s="66"/>
      <c r="AW48" s="66"/>
      <c r="AX48" s="66"/>
      <c r="AY48" s="66"/>
      <c r="AZ48" s="66"/>
      <c r="BA48" s="66"/>
      <c r="BB48" s="66"/>
      <c r="BC48" s="66"/>
      <c r="BD48" s="66"/>
      <c r="BE48" s="66"/>
      <c r="BF48" s="66"/>
      <c r="BG48" s="66"/>
      <c r="BH48" s="66"/>
      <c r="BI48" s="66"/>
      <c r="BJ48" s="66"/>
      <c r="BK48" s="66"/>
      <c r="BL48" s="66"/>
      <c r="BM48" s="66"/>
      <c r="BN48" s="66"/>
      <c r="BO48" s="66"/>
      <c r="BP48" s="66"/>
      <c r="BQ48" s="66"/>
      <c r="BR48" s="66"/>
      <c r="BS48" s="66"/>
      <c r="BT48" s="66"/>
      <c r="BU48" s="66"/>
      <c r="BV48" s="66"/>
      <c r="BW48" s="66"/>
      <c r="BX48" s="66"/>
      <c r="BY48" s="66"/>
      <c r="BZ48" s="66"/>
      <c r="CA48" s="66"/>
      <c r="CB48" s="66"/>
    </row>
    <row r="49" spans="1:80" ht="15" customHeight="1" x14ac:dyDescent="0.3">
      <c r="A49" s="66"/>
      <c r="B49" s="436"/>
      <c r="C49" s="436"/>
      <c r="D49" s="437"/>
      <c r="E49" s="477"/>
      <c r="F49" s="478"/>
      <c r="G49" s="478"/>
      <c r="H49" s="478"/>
      <c r="I49" s="479"/>
      <c r="J49" s="59" t="str">
        <f>IF(AND('Riesgos de Gestión'!$AF$31="Muy Baja",'Riesgos de Gestión'!$AH$31="Leve"),CONCATENATE("R4C",'Riesgos de Gestión'!$V$31),"")</f>
        <v/>
      </c>
      <c r="K49" s="60" t="str">
        <f>IF(AND('Riesgos de Gestión'!$AF$32="Muy Baja",'Riesgos de Gestión'!$AH$32="Leve"),CONCATENATE("R4C",'Riesgos de Gestión'!$V$32),"")</f>
        <v/>
      </c>
      <c r="L49" s="60" t="str">
        <f>IF(AND('Riesgos de Gestión'!$AF$33="Muy Baja",'Riesgos de Gestión'!$AH$33="Leve"),CONCATENATE("R4C",'Riesgos de Gestión'!$V$33),"")</f>
        <v/>
      </c>
      <c r="M49" s="60" t="str">
        <f>IF(AND('Riesgos de Gestión'!$AF$34="Muy Baja",'Riesgos de Gestión'!$AH$34="Leve"),CONCATENATE("R4C",'Riesgos de Gestión'!$V$34),"")</f>
        <v/>
      </c>
      <c r="N49" s="60" t="str">
        <f>IF(AND('Riesgos de Gestión'!$AF$35="Muy Baja",'Riesgos de Gestión'!$AH$35="Leve"),CONCATENATE("R4C",'Riesgos de Gestión'!$V$35),"")</f>
        <v/>
      </c>
      <c r="O49" s="61" t="str">
        <f>IF(AND('Riesgos de Gestión'!$AF$36="Muy Baja",'Riesgos de Gestión'!$AH$36="Leve"),CONCATENATE("R4C",'Riesgos de Gestión'!$V$36),"")</f>
        <v/>
      </c>
      <c r="P49" s="59" t="str">
        <f>IF(AND('Riesgos de Gestión'!$AF$31="Muy Baja",'Riesgos de Gestión'!$AH$31="Menor"),CONCATENATE("R4C",'Riesgos de Gestión'!$V$31),"")</f>
        <v/>
      </c>
      <c r="Q49" s="60" t="str">
        <f>IF(AND('Riesgos de Gestión'!$AF$32="Muy Baja",'Riesgos de Gestión'!$AH$32="Menor"),CONCATENATE("R4C",'Riesgos de Gestión'!$V$32),"")</f>
        <v/>
      </c>
      <c r="R49" s="60" t="str">
        <f>IF(AND('Riesgos de Gestión'!$AF$33="Muy Baja",'Riesgos de Gestión'!$AH$33="Menor"),CONCATENATE("R4C",'Riesgos de Gestión'!$V$33),"")</f>
        <v/>
      </c>
      <c r="S49" s="60" t="str">
        <f>IF(AND('Riesgos de Gestión'!$AF$34="Muy Baja",'Riesgos de Gestión'!$AH$34="Menor"),CONCATENATE("R4C",'Riesgos de Gestión'!$V$34),"")</f>
        <v/>
      </c>
      <c r="T49" s="60" t="str">
        <f>IF(AND('Riesgos de Gestión'!$AF$35="Muy Baja",'Riesgos de Gestión'!$AH$35="Menor"),CONCATENATE("R4C",'Riesgos de Gestión'!$V$35),"")</f>
        <v/>
      </c>
      <c r="U49" s="61" t="str">
        <f>IF(AND('Riesgos de Gestión'!$AF$36="Muy Baja",'Riesgos de Gestión'!$AH$36="Menor"),CONCATENATE("R4C",'Riesgos de Gestión'!$V$36),"")</f>
        <v/>
      </c>
      <c r="V49" s="50" t="str">
        <f>IF(AND('Riesgos de Gestión'!$AF$31="Muy Baja",'Riesgos de Gestión'!$AH$31="Moderado"),CONCATENATE("R4C",'Riesgos de Gestión'!$V$31),"")</f>
        <v/>
      </c>
      <c r="W49" s="51" t="str">
        <f>IF(AND('Riesgos de Gestión'!$AF$32="Muy Baja",'Riesgos de Gestión'!$AH$32="Moderado"),CONCATENATE("R4C",'Riesgos de Gestión'!$V$32),"")</f>
        <v/>
      </c>
      <c r="X49" s="51" t="str">
        <f>IF(AND('Riesgos de Gestión'!$AF$33="Muy Baja",'Riesgos de Gestión'!$AH$33="Moderado"),CONCATENATE("R4C",'Riesgos de Gestión'!$V$33),"")</f>
        <v/>
      </c>
      <c r="Y49" s="51" t="str">
        <f>IF(AND('Riesgos de Gestión'!$AF$34="Muy Baja",'Riesgos de Gestión'!$AH$34="Moderado"),CONCATENATE("R4C",'Riesgos de Gestión'!$V$34),"")</f>
        <v/>
      </c>
      <c r="Z49" s="51" t="str">
        <f>IF(AND('Riesgos de Gestión'!$AF$35="Muy Baja",'Riesgos de Gestión'!$AH$35="Moderado"),CONCATENATE("R4C",'Riesgos de Gestión'!$V$35),"")</f>
        <v/>
      </c>
      <c r="AA49" s="52" t="str">
        <f>IF(AND('Riesgos de Gestión'!$AF$36="Muy Baja",'Riesgos de Gestión'!$AH$36="Moderado"),CONCATENATE("R4C",'Riesgos de Gestión'!$V$36),"")</f>
        <v/>
      </c>
      <c r="AB49" s="35" t="str">
        <f>IF(AND('Riesgos de Gestión'!$AF$31="Muy Baja",'Riesgos de Gestión'!$AH$31="Mayor"),CONCATENATE("R4C",'Riesgos de Gestión'!$V$31),"")</f>
        <v/>
      </c>
      <c r="AC49" s="36" t="str">
        <f>IF(AND('Riesgos de Gestión'!$AF$32="Muy Baja",'Riesgos de Gestión'!$AH$32="Mayor"),CONCATENATE("R4C",'Riesgos de Gestión'!$V$32),"")</f>
        <v/>
      </c>
      <c r="AD49" s="36" t="str">
        <f>IF(AND('Riesgos de Gestión'!$AF$33="Muy Baja",'Riesgos de Gestión'!$AH$33="Mayor"),CONCATENATE("R4C",'Riesgos de Gestión'!$V$33),"")</f>
        <v/>
      </c>
      <c r="AE49" s="36" t="str">
        <f>IF(AND('Riesgos de Gestión'!$AF$34="Muy Baja",'Riesgos de Gestión'!$AH$34="Mayor"),CONCATENATE("R4C",'Riesgos de Gestión'!$V$34),"")</f>
        <v/>
      </c>
      <c r="AF49" s="36" t="str">
        <f>IF(AND('Riesgos de Gestión'!$AF$35="Muy Baja",'Riesgos de Gestión'!$AH$35="Mayor"),CONCATENATE("R4C",'Riesgos de Gestión'!$V$35),"")</f>
        <v/>
      </c>
      <c r="AG49" s="37" t="str">
        <f>IF(AND('Riesgos de Gestión'!$AF$36="Muy Baja",'Riesgos de Gestión'!$AH$36="Mayor"),CONCATENATE("R4C",'Riesgos de Gestión'!$V$36),"")</f>
        <v/>
      </c>
      <c r="AH49" s="38" t="str">
        <f>IF(AND('Riesgos de Gestión'!$AF$31="Muy Baja",'Riesgos de Gestión'!$AH$31="Catastrófico"),CONCATENATE("R4C",'Riesgos de Gestión'!$V$31),"")</f>
        <v/>
      </c>
      <c r="AI49" s="39" t="str">
        <f>IF(AND('Riesgos de Gestión'!$AF$32="Muy Baja",'Riesgos de Gestión'!$AH$32="Catastrófico"),CONCATENATE("R4C",'Riesgos de Gestión'!$V$32),"")</f>
        <v/>
      </c>
      <c r="AJ49" s="39" t="str">
        <f>IF(AND('Riesgos de Gestión'!$AF$33="Muy Baja",'Riesgos de Gestión'!$AH$33="Catastrófico"),CONCATENATE("R4C",'Riesgos de Gestión'!$V$33),"")</f>
        <v/>
      </c>
      <c r="AK49" s="39" t="str">
        <f>IF(AND('Riesgos de Gestión'!$AF$34="Muy Baja",'Riesgos de Gestión'!$AH$34="Catastrófico"),CONCATENATE("R4C",'Riesgos de Gestión'!$V$34),"")</f>
        <v/>
      </c>
      <c r="AL49" s="39" t="str">
        <f>IF(AND('Riesgos de Gestión'!$AF$35="Muy Baja",'Riesgos de Gestión'!$AH$35="Catastrófico"),CONCATENATE("R4C",'Riesgos de Gestión'!$V$35),"")</f>
        <v/>
      </c>
      <c r="AM49" s="40" t="str">
        <f>IF(AND('Riesgos de Gestión'!$AF$36="Muy Baja",'Riesgos de Gestión'!$AH$36="Catastrófico"),CONCATENATE("R4C",'Riesgos de Gestión'!$V$36),"")</f>
        <v/>
      </c>
      <c r="AN49" s="66"/>
      <c r="AO49" s="66"/>
      <c r="AP49" s="66"/>
      <c r="AQ49" s="66"/>
      <c r="AR49" s="66"/>
      <c r="AS49" s="66"/>
      <c r="AT49" s="66"/>
      <c r="AU49" s="66"/>
      <c r="AV49" s="66"/>
      <c r="AW49" s="66"/>
      <c r="AX49" s="66"/>
      <c r="AY49" s="66"/>
      <c r="AZ49" s="66"/>
      <c r="BA49" s="66"/>
      <c r="BB49" s="66"/>
      <c r="BC49" s="66"/>
      <c r="BD49" s="66"/>
      <c r="BE49" s="66"/>
      <c r="BF49" s="66"/>
      <c r="BG49" s="66"/>
      <c r="BH49" s="66"/>
      <c r="BI49" s="66"/>
      <c r="BJ49" s="66"/>
      <c r="BK49" s="66"/>
      <c r="BL49" s="66"/>
      <c r="BM49" s="66"/>
      <c r="BN49" s="66"/>
      <c r="BO49" s="66"/>
      <c r="BP49" s="66"/>
      <c r="BQ49" s="66"/>
      <c r="BR49" s="66"/>
      <c r="BS49" s="66"/>
      <c r="BT49" s="66"/>
      <c r="BU49" s="66"/>
      <c r="BV49" s="66"/>
      <c r="BW49" s="66"/>
      <c r="BX49" s="66"/>
      <c r="BY49" s="66"/>
      <c r="BZ49" s="66"/>
      <c r="CA49" s="66"/>
      <c r="CB49" s="66"/>
    </row>
    <row r="50" spans="1:80" ht="15" customHeight="1" x14ac:dyDescent="0.3">
      <c r="A50" s="66"/>
      <c r="B50" s="436"/>
      <c r="C50" s="436"/>
      <c r="D50" s="437"/>
      <c r="E50" s="477"/>
      <c r="F50" s="478"/>
      <c r="G50" s="478"/>
      <c r="H50" s="478"/>
      <c r="I50" s="479"/>
      <c r="J50" s="59" t="str">
        <f>IF(AND('Riesgos de Gestión'!$AF$37="Muy Baja",'Riesgos de Gestión'!$AH$37="Leve"),CONCATENATE("R5C",'Riesgos de Gestión'!$V$37),"")</f>
        <v/>
      </c>
      <c r="K50" s="60" t="str">
        <f>IF(AND('Riesgos de Gestión'!$AF$38="Muy Baja",'Riesgos de Gestión'!$AH$38="Leve"),CONCATENATE("R5C",'Riesgos de Gestión'!$V$38),"")</f>
        <v/>
      </c>
      <c r="L50" s="60" t="str">
        <f>IF(AND('Riesgos de Gestión'!$AF$39="Muy Baja",'Riesgos de Gestión'!$AH$39="Leve"),CONCATENATE("R5C",'Riesgos de Gestión'!$V$39),"")</f>
        <v/>
      </c>
      <c r="M50" s="60" t="str">
        <f>IF(AND('Riesgos de Gestión'!$AF$40="Muy Baja",'Riesgos de Gestión'!$AH$40="Leve"),CONCATENATE("R5C",'Riesgos de Gestión'!$V$40),"")</f>
        <v/>
      </c>
      <c r="N50" s="60" t="str">
        <f>IF(AND('Riesgos de Gestión'!$AF$41="Muy Baja",'Riesgos de Gestión'!$AH$41="Leve"),CONCATENATE("R5C",'Riesgos de Gestión'!$V$41),"")</f>
        <v/>
      </c>
      <c r="O50" s="61" t="str">
        <f>IF(AND('Riesgos de Gestión'!$AF$42="Muy Baja",'Riesgos de Gestión'!$AH$42="Leve"),CONCATENATE("R5C",'Riesgos de Gestión'!$V$42),"")</f>
        <v/>
      </c>
      <c r="P50" s="59" t="str">
        <f>IF(AND('Riesgos de Gestión'!$AF$37="Muy Baja",'Riesgos de Gestión'!$AH$37="Menor"),CONCATENATE("R5C",'Riesgos de Gestión'!$V$37),"")</f>
        <v/>
      </c>
      <c r="Q50" s="60" t="str">
        <f>IF(AND('Riesgos de Gestión'!$AF$38="Muy Baja",'Riesgos de Gestión'!$AH$38="Menor"),CONCATENATE("R5C",'Riesgos de Gestión'!$V$38),"")</f>
        <v/>
      </c>
      <c r="R50" s="60" t="str">
        <f>IF(AND('Riesgos de Gestión'!$AF$39="Muy Baja",'Riesgos de Gestión'!$AH$39="Menor"),CONCATENATE("R5C",'Riesgos de Gestión'!$V$39),"")</f>
        <v/>
      </c>
      <c r="S50" s="60" t="str">
        <f>IF(AND('Riesgos de Gestión'!$AF$40="Muy Baja",'Riesgos de Gestión'!$AH$40="Menor"),CONCATENATE("R5C",'Riesgos de Gestión'!$V$40),"")</f>
        <v/>
      </c>
      <c r="T50" s="60" t="str">
        <f>IF(AND('Riesgos de Gestión'!$AF$41="Muy Baja",'Riesgos de Gestión'!$AH$41="Menor"),CONCATENATE("R5C",'Riesgos de Gestión'!$V$41),"")</f>
        <v/>
      </c>
      <c r="U50" s="61" t="str">
        <f>IF(AND('Riesgos de Gestión'!$AF$42="Muy Baja",'Riesgos de Gestión'!$AH$42="Menor"),CONCATENATE("R5C",'Riesgos de Gestión'!$V$42),"")</f>
        <v/>
      </c>
      <c r="V50" s="50" t="str">
        <f>IF(AND('Riesgos de Gestión'!$AF$37="Muy Baja",'Riesgos de Gestión'!$AH$37="Moderado"),CONCATENATE("R5C",'Riesgos de Gestión'!$V$37),"")</f>
        <v/>
      </c>
      <c r="W50" s="51" t="str">
        <f>IF(AND('Riesgos de Gestión'!$AF$38="Muy Baja",'Riesgos de Gestión'!$AH$38="Moderado"),CONCATENATE("R5C",'Riesgos de Gestión'!$V$38),"")</f>
        <v/>
      </c>
      <c r="X50" s="51" t="str">
        <f>IF(AND('Riesgos de Gestión'!$AF$39="Muy Baja",'Riesgos de Gestión'!$AH$39="Moderado"),CONCATENATE("R5C",'Riesgos de Gestión'!$V$39),"")</f>
        <v/>
      </c>
      <c r="Y50" s="51" t="str">
        <f>IF(AND('Riesgos de Gestión'!$AF$40="Muy Baja",'Riesgos de Gestión'!$AH$40="Moderado"),CONCATENATE("R5C",'Riesgos de Gestión'!$V$40),"")</f>
        <v/>
      </c>
      <c r="Z50" s="51" t="str">
        <f>IF(AND('Riesgos de Gestión'!$AF$41="Muy Baja",'Riesgos de Gestión'!$AH$41="Moderado"),CONCATENATE("R5C",'Riesgos de Gestión'!$V$41),"")</f>
        <v/>
      </c>
      <c r="AA50" s="52" t="str">
        <f>IF(AND('Riesgos de Gestión'!$AF$42="Muy Baja",'Riesgos de Gestión'!$AH$42="Moderado"),CONCATENATE("R5C",'Riesgos de Gestión'!$V$42),"")</f>
        <v/>
      </c>
      <c r="AB50" s="35" t="str">
        <f>IF(AND('Riesgos de Gestión'!$AF$37="Muy Baja",'Riesgos de Gestión'!$AH$37="Mayor"),CONCATENATE("R5C",'Riesgos de Gestión'!$V$37),"")</f>
        <v/>
      </c>
      <c r="AC50" s="36" t="str">
        <f>IF(AND('Riesgos de Gestión'!$AF$38="Muy Baja",'Riesgos de Gestión'!$AH$38="Mayor"),CONCATENATE("R5C",'Riesgos de Gestión'!$V$38),"")</f>
        <v/>
      </c>
      <c r="AD50" s="36" t="str">
        <f>IF(AND('Riesgos de Gestión'!$AF$39="Muy Baja",'Riesgos de Gestión'!$AH$39="Mayor"),CONCATENATE("R5C",'Riesgos de Gestión'!$V$39),"")</f>
        <v/>
      </c>
      <c r="AE50" s="36" t="str">
        <f>IF(AND('Riesgos de Gestión'!$AF$40="Muy Baja",'Riesgos de Gestión'!$AH$40="Mayor"),CONCATENATE("R5C",'Riesgos de Gestión'!$V$40),"")</f>
        <v/>
      </c>
      <c r="AF50" s="36" t="str">
        <f>IF(AND('Riesgos de Gestión'!$AF$41="Muy Baja",'Riesgos de Gestión'!$AH$41="Mayor"),CONCATENATE("R5C",'Riesgos de Gestión'!$V$41),"")</f>
        <v/>
      </c>
      <c r="AG50" s="37" t="str">
        <f>IF(AND('Riesgos de Gestión'!$AF$42="Muy Baja",'Riesgos de Gestión'!$AH$42="Mayor"),CONCATENATE("R5C",'Riesgos de Gestión'!$V$42),"")</f>
        <v/>
      </c>
      <c r="AH50" s="38" t="str">
        <f>IF(AND('Riesgos de Gestión'!$AF$37="Muy Baja",'Riesgos de Gestión'!$AH$37="Catastrófico"),CONCATENATE("R5C",'Riesgos de Gestión'!$V$37),"")</f>
        <v/>
      </c>
      <c r="AI50" s="39" t="str">
        <f>IF(AND('Riesgos de Gestión'!$AF$38="Muy Baja",'Riesgos de Gestión'!$AH$38="Catastrófico"),CONCATENATE("R5C",'Riesgos de Gestión'!$V$38),"")</f>
        <v/>
      </c>
      <c r="AJ50" s="39" t="str">
        <f>IF(AND('Riesgos de Gestión'!$AF$39="Muy Baja",'Riesgos de Gestión'!$AH$39="Catastrófico"),CONCATENATE("R5C",'Riesgos de Gestión'!$V$39),"")</f>
        <v/>
      </c>
      <c r="AK50" s="39" t="str">
        <f>IF(AND('Riesgos de Gestión'!$AF$40="Muy Baja",'Riesgos de Gestión'!$AH$40="Catastrófico"),CONCATENATE("R5C",'Riesgos de Gestión'!$V$40),"")</f>
        <v/>
      </c>
      <c r="AL50" s="39" t="str">
        <f>IF(AND('Riesgos de Gestión'!$AF$41="Muy Baja",'Riesgos de Gestión'!$AH$41="Catastrófico"),CONCATENATE("R5C",'Riesgos de Gestión'!$V$41),"")</f>
        <v/>
      </c>
      <c r="AM50" s="40" t="str">
        <f>IF(AND('Riesgos de Gestión'!$AF$42="Muy Baja",'Riesgos de Gestión'!$AH$42="Catastrófico"),CONCATENATE("R5C",'Riesgos de Gestión'!$V$42),"")</f>
        <v/>
      </c>
      <c r="AN50" s="66"/>
      <c r="AO50" s="66"/>
      <c r="AP50" s="66"/>
      <c r="AQ50" s="66"/>
      <c r="AR50" s="66"/>
      <c r="AS50" s="66"/>
      <c r="AT50" s="66"/>
      <c r="AU50" s="66"/>
      <c r="AV50" s="66"/>
      <c r="AW50" s="66"/>
      <c r="AX50" s="66"/>
      <c r="AY50" s="66"/>
      <c r="AZ50" s="66"/>
      <c r="BA50" s="66"/>
      <c r="BB50" s="66"/>
      <c r="BC50" s="66"/>
      <c r="BD50" s="66"/>
      <c r="BE50" s="66"/>
      <c r="BF50" s="66"/>
      <c r="BG50" s="66"/>
      <c r="BH50" s="66"/>
      <c r="BI50" s="66"/>
      <c r="BJ50" s="66"/>
      <c r="BK50" s="66"/>
      <c r="BL50" s="66"/>
      <c r="BM50" s="66"/>
      <c r="BN50" s="66"/>
      <c r="BO50" s="66"/>
      <c r="BP50" s="66"/>
      <c r="BQ50" s="66"/>
      <c r="BR50" s="66"/>
      <c r="BS50" s="66"/>
      <c r="BT50" s="66"/>
      <c r="BU50" s="66"/>
      <c r="BV50" s="66"/>
      <c r="BW50" s="66"/>
      <c r="BX50" s="66"/>
      <c r="BY50" s="66"/>
      <c r="BZ50" s="66"/>
      <c r="CA50" s="66"/>
      <c r="CB50" s="66"/>
    </row>
    <row r="51" spans="1:80" ht="15" customHeight="1" x14ac:dyDescent="0.3">
      <c r="A51" s="66"/>
      <c r="B51" s="436"/>
      <c r="C51" s="436"/>
      <c r="D51" s="437"/>
      <c r="E51" s="477"/>
      <c r="F51" s="478"/>
      <c r="G51" s="478"/>
      <c r="H51" s="478"/>
      <c r="I51" s="479"/>
      <c r="J51" s="59" t="str">
        <f>IF(AND('Riesgos de Gestión'!$AF$43="Muy Baja",'Riesgos de Gestión'!$AH$43="Leve"),CONCATENATE("R6C",'Riesgos de Gestión'!$V$43),"")</f>
        <v/>
      </c>
      <c r="K51" s="60" t="str">
        <f>IF(AND('Riesgos de Gestión'!$AF$44="Muy Baja",'Riesgos de Gestión'!$AH$44="Leve"),CONCATENATE("R6C",'Riesgos de Gestión'!$V$44),"")</f>
        <v/>
      </c>
      <c r="L51" s="60" t="str">
        <f>IF(AND('Riesgos de Gestión'!$AF$45="Muy Baja",'Riesgos de Gestión'!$AH$45="Leve"),CONCATENATE("R6C",'Riesgos de Gestión'!$V$45),"")</f>
        <v/>
      </c>
      <c r="M51" s="60" t="str">
        <f>IF(AND('Riesgos de Gestión'!$AF$46="Muy Baja",'Riesgos de Gestión'!$AH$46="Leve"),CONCATENATE("R6C",'Riesgos de Gestión'!$V$46),"")</f>
        <v/>
      </c>
      <c r="N51" s="60" t="str">
        <f>IF(AND('Riesgos de Gestión'!$AF$47="Muy Baja",'Riesgos de Gestión'!$AH$47="Leve"),CONCATENATE("R6C",'Riesgos de Gestión'!$V$47),"")</f>
        <v/>
      </c>
      <c r="O51" s="61" t="str">
        <f>IF(AND('Riesgos de Gestión'!$AF$48="Muy Baja",'Riesgos de Gestión'!$AH$48="Leve"),CONCATENATE("R6C",'Riesgos de Gestión'!$V$48),"")</f>
        <v/>
      </c>
      <c r="P51" s="59" t="str">
        <f>IF(AND('Riesgos de Gestión'!$AF$43="Muy Baja",'Riesgos de Gestión'!$AH$43="Menor"),CONCATENATE("R6C",'Riesgos de Gestión'!$V$43),"")</f>
        <v/>
      </c>
      <c r="Q51" s="60" t="str">
        <f>IF(AND('Riesgos de Gestión'!$AF$44="Muy Baja",'Riesgos de Gestión'!$AH$44="Menor"),CONCATENATE("R6C",'Riesgos de Gestión'!$V$44),"")</f>
        <v/>
      </c>
      <c r="R51" s="60" t="str">
        <f>IF(AND('Riesgos de Gestión'!$AF$45="Muy Baja",'Riesgos de Gestión'!$AH$45="Menor"),CONCATENATE("R6C",'Riesgos de Gestión'!$V$45),"")</f>
        <v/>
      </c>
      <c r="S51" s="60" t="str">
        <f>IF(AND('Riesgos de Gestión'!$AF$46="Muy Baja",'Riesgos de Gestión'!$AH$46="Menor"),CONCATENATE("R6C",'Riesgos de Gestión'!$V$46),"")</f>
        <v/>
      </c>
      <c r="T51" s="60" t="str">
        <f>IF(AND('Riesgos de Gestión'!$AF$47="Muy Baja",'Riesgos de Gestión'!$AH$47="Menor"),CONCATENATE("R6C",'Riesgos de Gestión'!$V$47),"")</f>
        <v/>
      </c>
      <c r="U51" s="61" t="str">
        <f>IF(AND('Riesgos de Gestión'!$AF$48="Muy Baja",'Riesgos de Gestión'!$AH$48="Menor"),CONCATENATE("R6C",'Riesgos de Gestión'!$V$48),"")</f>
        <v/>
      </c>
      <c r="V51" s="50" t="str">
        <f>IF(AND('Riesgos de Gestión'!$AF$43="Muy Baja",'Riesgos de Gestión'!$AH$43="Moderado"),CONCATENATE("R6C",'Riesgos de Gestión'!$V$43),"")</f>
        <v/>
      </c>
      <c r="W51" s="51" t="str">
        <f>IF(AND('Riesgos de Gestión'!$AF$44="Muy Baja",'Riesgos de Gestión'!$AH$44="Moderado"),CONCATENATE("R6C",'Riesgos de Gestión'!$V$44),"")</f>
        <v/>
      </c>
      <c r="X51" s="51" t="str">
        <f>IF(AND('Riesgos de Gestión'!$AF$45="Muy Baja",'Riesgos de Gestión'!$AH$45="Moderado"),CONCATENATE("R6C",'Riesgos de Gestión'!$V$45),"")</f>
        <v/>
      </c>
      <c r="Y51" s="51" t="str">
        <f>IF(AND('Riesgos de Gestión'!$AF$46="Muy Baja",'Riesgos de Gestión'!$AH$46="Moderado"),CONCATENATE("R6C",'Riesgos de Gestión'!$V$46),"")</f>
        <v/>
      </c>
      <c r="Z51" s="51" t="str">
        <f>IF(AND('Riesgos de Gestión'!$AF$47="Muy Baja",'Riesgos de Gestión'!$AH$47="Moderado"),CONCATENATE("R6C",'Riesgos de Gestión'!$V$47),"")</f>
        <v/>
      </c>
      <c r="AA51" s="52" t="str">
        <f>IF(AND('Riesgos de Gestión'!$AF$48="Muy Baja",'Riesgos de Gestión'!$AH$48="Moderado"),CONCATENATE("R6C",'Riesgos de Gestión'!$V$48),"")</f>
        <v/>
      </c>
      <c r="AB51" s="35" t="str">
        <f>IF(AND('Riesgos de Gestión'!$AF$43="Muy Baja",'Riesgos de Gestión'!$AH$43="Mayor"),CONCATENATE("R6C",'Riesgos de Gestión'!$V$43),"")</f>
        <v/>
      </c>
      <c r="AC51" s="36" t="str">
        <f>IF(AND('Riesgos de Gestión'!$AF$44="Muy Baja",'Riesgos de Gestión'!$AH$44="Mayor"),CONCATENATE("R6C",'Riesgos de Gestión'!$V$44),"")</f>
        <v/>
      </c>
      <c r="AD51" s="36" t="str">
        <f>IF(AND('Riesgos de Gestión'!$AF$45="Muy Baja",'Riesgos de Gestión'!$AH$45="Mayor"),CONCATENATE("R6C",'Riesgos de Gestión'!$V$45),"")</f>
        <v/>
      </c>
      <c r="AE51" s="36" t="str">
        <f>IF(AND('Riesgos de Gestión'!$AF$46="Muy Baja",'Riesgos de Gestión'!$AH$46="Mayor"),CONCATENATE("R6C",'Riesgos de Gestión'!$V$46),"")</f>
        <v/>
      </c>
      <c r="AF51" s="36" t="str">
        <f>IF(AND('Riesgos de Gestión'!$AF$47="Muy Baja",'Riesgos de Gestión'!$AH$47="Mayor"),CONCATENATE("R6C",'Riesgos de Gestión'!$V$47),"")</f>
        <v/>
      </c>
      <c r="AG51" s="37" t="str">
        <f>IF(AND('Riesgos de Gestión'!$AF$48="Muy Baja",'Riesgos de Gestión'!$AH$48="Mayor"),CONCATENATE("R6C",'Riesgos de Gestión'!$V$48),"")</f>
        <v/>
      </c>
      <c r="AH51" s="38" t="str">
        <f>IF(AND('Riesgos de Gestión'!$AF$43="Muy Baja",'Riesgos de Gestión'!$AH$43="Catastrófico"),CONCATENATE("R6C",'Riesgos de Gestión'!$V$43),"")</f>
        <v/>
      </c>
      <c r="AI51" s="39" t="str">
        <f>IF(AND('Riesgos de Gestión'!$AF$44="Muy Baja",'Riesgos de Gestión'!$AH$44="Catastrófico"),CONCATENATE("R6C",'Riesgos de Gestión'!$V$44),"")</f>
        <v/>
      </c>
      <c r="AJ51" s="39" t="str">
        <f>IF(AND('Riesgos de Gestión'!$AF$45="Muy Baja",'Riesgos de Gestión'!$AH$45="Catastrófico"),CONCATENATE("R6C",'Riesgos de Gestión'!$V$45),"")</f>
        <v/>
      </c>
      <c r="AK51" s="39" t="str">
        <f>IF(AND('Riesgos de Gestión'!$AF$46="Muy Baja",'Riesgos de Gestión'!$AH$46="Catastrófico"),CONCATENATE("R6C",'Riesgos de Gestión'!$V$46),"")</f>
        <v/>
      </c>
      <c r="AL51" s="39" t="str">
        <f>IF(AND('Riesgos de Gestión'!$AF$47="Muy Baja",'Riesgos de Gestión'!$AH$47="Catastrófico"),CONCATENATE("R6C",'Riesgos de Gestión'!$V$47),"")</f>
        <v/>
      </c>
      <c r="AM51" s="40" t="str">
        <f>IF(AND('Riesgos de Gestión'!$AF$48="Muy Baja",'Riesgos de Gestión'!$AH$48="Catastrófico"),CONCATENATE("R6C",'Riesgos de Gestión'!$V$48),"")</f>
        <v/>
      </c>
      <c r="AN51" s="66"/>
      <c r="AO51" s="66"/>
      <c r="AP51" s="66"/>
      <c r="AQ51" s="66"/>
      <c r="AR51" s="66"/>
      <c r="AS51" s="66"/>
      <c r="AT51" s="66"/>
      <c r="AU51" s="66"/>
      <c r="AV51" s="66"/>
      <c r="AW51" s="66"/>
      <c r="AX51" s="66"/>
      <c r="AY51" s="66"/>
      <c r="AZ51" s="66"/>
      <c r="BA51" s="66"/>
      <c r="BB51" s="66"/>
      <c r="BC51" s="66"/>
      <c r="BD51" s="66"/>
      <c r="BE51" s="66"/>
      <c r="BF51" s="66"/>
      <c r="BG51" s="66"/>
      <c r="BH51" s="66"/>
      <c r="BI51" s="66"/>
      <c r="BJ51" s="66"/>
      <c r="BK51" s="66"/>
      <c r="BL51" s="66"/>
      <c r="BM51" s="66"/>
      <c r="BN51" s="66"/>
      <c r="BO51" s="66"/>
      <c r="BP51" s="66"/>
      <c r="BQ51" s="66"/>
      <c r="BR51" s="66"/>
      <c r="BS51" s="66"/>
      <c r="BT51" s="66"/>
      <c r="BU51" s="66"/>
      <c r="BV51" s="66"/>
      <c r="BW51" s="66"/>
      <c r="BX51" s="66"/>
      <c r="BY51" s="66"/>
      <c r="BZ51" s="66"/>
      <c r="CA51" s="66"/>
      <c r="CB51" s="66"/>
    </row>
    <row r="52" spans="1:80" ht="15" customHeight="1" x14ac:dyDescent="0.3">
      <c r="A52" s="66"/>
      <c r="B52" s="436"/>
      <c r="C52" s="436"/>
      <c r="D52" s="437"/>
      <c r="E52" s="477"/>
      <c r="F52" s="478"/>
      <c r="G52" s="478"/>
      <c r="H52" s="478"/>
      <c r="I52" s="479"/>
      <c r="J52" s="59" t="str">
        <f>IF(AND('Riesgos de Gestión'!$AF$49="Muy Baja",'Riesgos de Gestión'!$AH$49="Leve"),CONCATENATE("R7C",'Riesgos de Gestión'!$V$49),"")</f>
        <v/>
      </c>
      <c r="K52" s="60" t="str">
        <f>IF(AND('Riesgos de Gestión'!$AF$50="Muy Baja",'Riesgos de Gestión'!$AH$50="Leve"),CONCATENATE("R7C",'Riesgos de Gestión'!$V$50),"")</f>
        <v/>
      </c>
      <c r="L52" s="60" t="str">
        <f>IF(AND('Riesgos de Gestión'!$AF$51="Muy Baja",'Riesgos de Gestión'!$AH$51="Leve"),CONCATENATE("R7C",'Riesgos de Gestión'!$V$51),"")</f>
        <v/>
      </c>
      <c r="M52" s="60" t="str">
        <f>IF(AND('Riesgos de Gestión'!$AF$52="Muy Baja",'Riesgos de Gestión'!$AH$52="Leve"),CONCATENATE("R7C",'Riesgos de Gestión'!$V$52),"")</f>
        <v/>
      </c>
      <c r="N52" s="60" t="str">
        <f>IF(AND('Riesgos de Gestión'!$AF$53="Muy Baja",'Riesgos de Gestión'!$AH$53="Leve"),CONCATENATE("R7C",'Riesgos de Gestión'!$V$53),"")</f>
        <v/>
      </c>
      <c r="O52" s="61" t="str">
        <f>IF(AND('Riesgos de Gestión'!$AF$54="Muy Baja",'Riesgos de Gestión'!$AH$54="Leve"),CONCATENATE("R7C",'Riesgos de Gestión'!$V$54),"")</f>
        <v/>
      </c>
      <c r="P52" s="59" t="str">
        <f>IF(AND('Riesgos de Gestión'!$AF$49="Muy Baja",'Riesgos de Gestión'!$AH$49="Menor"),CONCATENATE("R7C",'Riesgos de Gestión'!$V$49),"")</f>
        <v/>
      </c>
      <c r="Q52" s="60" t="str">
        <f>IF(AND('Riesgos de Gestión'!$AF$50="Muy Baja",'Riesgos de Gestión'!$AH$50="Menor"),CONCATENATE("R7C",'Riesgos de Gestión'!$V$50),"")</f>
        <v/>
      </c>
      <c r="R52" s="60" t="str">
        <f>IF(AND('Riesgos de Gestión'!$AF$51="Muy Baja",'Riesgos de Gestión'!$AH$51="Menor"),CONCATENATE("R7C",'Riesgos de Gestión'!$V$51),"")</f>
        <v/>
      </c>
      <c r="S52" s="60" t="str">
        <f>IF(AND('Riesgos de Gestión'!$AF$52="Muy Baja",'Riesgos de Gestión'!$AH$52="Menor"),CONCATENATE("R7C",'Riesgos de Gestión'!$V$52),"")</f>
        <v/>
      </c>
      <c r="T52" s="60" t="str">
        <f>IF(AND('Riesgos de Gestión'!$AF$53="Muy Baja",'Riesgos de Gestión'!$AH$53="Menor"),CONCATENATE("R7C",'Riesgos de Gestión'!$V$53),"")</f>
        <v/>
      </c>
      <c r="U52" s="61" t="str">
        <f>IF(AND('Riesgos de Gestión'!$AF$54="Muy Baja",'Riesgos de Gestión'!$AH$54="Menor"),CONCATENATE("R7C",'Riesgos de Gestión'!$V$54),"")</f>
        <v/>
      </c>
      <c r="V52" s="50" t="str">
        <f>IF(AND('Riesgos de Gestión'!$AF$49="Muy Baja",'Riesgos de Gestión'!$AH$49="Moderado"),CONCATENATE("R7C",'Riesgos de Gestión'!$V$49),"")</f>
        <v/>
      </c>
      <c r="W52" s="51" t="str">
        <f>IF(AND('Riesgos de Gestión'!$AF$50="Muy Baja",'Riesgos de Gestión'!$AH$50="Moderado"),CONCATENATE("R7C",'Riesgos de Gestión'!$V$50),"")</f>
        <v/>
      </c>
      <c r="X52" s="51" t="str">
        <f>IF(AND('Riesgos de Gestión'!$AF$51="Muy Baja",'Riesgos de Gestión'!$AH$51="Moderado"),CONCATENATE("R7C",'Riesgos de Gestión'!$V$51),"")</f>
        <v/>
      </c>
      <c r="Y52" s="51" t="str">
        <f>IF(AND('Riesgos de Gestión'!$AF$52="Muy Baja",'Riesgos de Gestión'!$AH$52="Moderado"),CONCATENATE("R7C",'Riesgos de Gestión'!$V$52),"")</f>
        <v/>
      </c>
      <c r="Z52" s="51" t="str">
        <f>IF(AND('Riesgos de Gestión'!$AF$53="Muy Baja",'Riesgos de Gestión'!$AH$53="Moderado"),CONCATENATE("R7C",'Riesgos de Gestión'!$V$53),"")</f>
        <v/>
      </c>
      <c r="AA52" s="52" t="str">
        <f>IF(AND('Riesgos de Gestión'!$AF$54="Muy Baja",'Riesgos de Gestión'!$AH$54="Moderado"),CONCATENATE("R7C",'Riesgos de Gestión'!$V$54),"")</f>
        <v/>
      </c>
      <c r="AB52" s="35" t="str">
        <f>IF(AND('Riesgos de Gestión'!$AF$49="Muy Baja",'Riesgos de Gestión'!$AH$49="Mayor"),CONCATENATE("R7C",'Riesgos de Gestión'!$V$49),"")</f>
        <v/>
      </c>
      <c r="AC52" s="36" t="str">
        <f>IF(AND('Riesgos de Gestión'!$AF$50="Muy Baja",'Riesgos de Gestión'!$AH$50="Mayor"),CONCATENATE("R7C",'Riesgos de Gestión'!$V$50),"")</f>
        <v/>
      </c>
      <c r="AD52" s="36" t="str">
        <f>IF(AND('Riesgos de Gestión'!$AF$51="Muy Baja",'Riesgos de Gestión'!$AH$51="Mayor"),CONCATENATE("R7C",'Riesgos de Gestión'!$V$51),"")</f>
        <v/>
      </c>
      <c r="AE52" s="36" t="str">
        <f>IF(AND('Riesgos de Gestión'!$AF$52="Muy Baja",'Riesgos de Gestión'!$AH$52="Mayor"),CONCATENATE("R7C",'Riesgos de Gestión'!$V$52),"")</f>
        <v/>
      </c>
      <c r="AF52" s="36" t="str">
        <f>IF(AND('Riesgos de Gestión'!$AF$53="Muy Baja",'Riesgos de Gestión'!$AH$53="Mayor"),CONCATENATE("R7C",'Riesgos de Gestión'!$V$53),"")</f>
        <v/>
      </c>
      <c r="AG52" s="37" t="str">
        <f>IF(AND('Riesgos de Gestión'!$AF$54="Muy Baja",'Riesgos de Gestión'!$AH$54="Mayor"),CONCATENATE("R7C",'Riesgos de Gestión'!$V$54),"")</f>
        <v/>
      </c>
      <c r="AH52" s="38" t="str">
        <f>IF(AND('Riesgos de Gestión'!$AF$49="Muy Baja",'Riesgos de Gestión'!$AH$49="Catastrófico"),CONCATENATE("R7C",'Riesgos de Gestión'!$V$49),"")</f>
        <v/>
      </c>
      <c r="AI52" s="39" t="str">
        <f>IF(AND('Riesgos de Gestión'!$AF$50="Muy Baja",'Riesgos de Gestión'!$AH$50="Catastrófico"),CONCATENATE("R7C",'Riesgos de Gestión'!$V$50),"")</f>
        <v/>
      </c>
      <c r="AJ52" s="39" t="str">
        <f>IF(AND('Riesgos de Gestión'!$AF$51="Muy Baja",'Riesgos de Gestión'!$AH$51="Catastrófico"),CONCATENATE("R7C",'Riesgos de Gestión'!$V$51),"")</f>
        <v/>
      </c>
      <c r="AK52" s="39" t="str">
        <f>IF(AND('Riesgos de Gestión'!$AF$52="Muy Baja",'Riesgos de Gestión'!$AH$52="Catastrófico"),CONCATENATE("R7C",'Riesgos de Gestión'!$V$52),"")</f>
        <v/>
      </c>
      <c r="AL52" s="39" t="str">
        <f>IF(AND('Riesgos de Gestión'!$AF$53="Muy Baja",'Riesgos de Gestión'!$AH$53="Catastrófico"),CONCATENATE("R7C",'Riesgos de Gestión'!$V$53),"")</f>
        <v/>
      </c>
      <c r="AM52" s="40" t="str">
        <f>IF(AND('Riesgos de Gestión'!$AF$54="Muy Baja",'Riesgos de Gestión'!$AH$54="Catastrófico"),CONCATENATE("R7C",'Riesgos de Gestión'!$V$54),"")</f>
        <v/>
      </c>
      <c r="AN52" s="66"/>
      <c r="AO52" s="66"/>
      <c r="AP52" s="66"/>
      <c r="AQ52" s="66"/>
      <c r="AR52" s="66"/>
      <c r="AS52" s="66"/>
      <c r="AT52" s="66"/>
      <c r="AU52" s="66"/>
      <c r="AV52" s="66"/>
      <c r="AW52" s="66"/>
      <c r="AX52" s="66"/>
      <c r="AY52" s="66"/>
      <c r="AZ52" s="66"/>
      <c r="BA52" s="66"/>
      <c r="BB52" s="66"/>
      <c r="BC52" s="66"/>
      <c r="BD52" s="66"/>
      <c r="BE52" s="66"/>
      <c r="BF52" s="66"/>
      <c r="BG52" s="66"/>
      <c r="BH52" s="66"/>
      <c r="BI52" s="66"/>
      <c r="BJ52" s="66"/>
      <c r="BK52" s="66"/>
      <c r="BL52" s="66"/>
      <c r="BM52" s="66"/>
      <c r="BN52" s="66"/>
      <c r="BO52" s="66"/>
      <c r="BP52" s="66"/>
      <c r="BQ52" s="66"/>
      <c r="BR52" s="66"/>
      <c r="BS52" s="66"/>
      <c r="BT52" s="66"/>
      <c r="BU52" s="66"/>
      <c r="BV52" s="66"/>
      <c r="BW52" s="66"/>
      <c r="BX52" s="66"/>
      <c r="BY52" s="66"/>
      <c r="BZ52" s="66"/>
      <c r="CA52" s="66"/>
      <c r="CB52" s="66"/>
    </row>
    <row r="53" spans="1:80" ht="15" customHeight="1" x14ac:dyDescent="0.3">
      <c r="A53" s="66"/>
      <c r="B53" s="436"/>
      <c r="C53" s="436"/>
      <c r="D53" s="437"/>
      <c r="E53" s="477"/>
      <c r="F53" s="478"/>
      <c r="G53" s="478"/>
      <c r="H53" s="478"/>
      <c r="I53" s="479"/>
      <c r="J53" s="59" t="str">
        <f>IF(AND('Riesgos de Gestión'!$AF$55="Muy Baja",'Riesgos de Gestión'!$AH$55="Leve"),CONCATENATE("R8C",'Riesgos de Gestión'!$V$55),"")</f>
        <v/>
      </c>
      <c r="K53" s="60" t="str">
        <f>IF(AND('Riesgos de Gestión'!$AF$56="Muy Baja",'Riesgos de Gestión'!$AH$56="Leve"),CONCATENATE("R8C",'Riesgos de Gestión'!$V$56),"")</f>
        <v/>
      </c>
      <c r="L53" s="60" t="str">
        <f>IF(AND('Riesgos de Gestión'!$AF$57="Muy Baja",'Riesgos de Gestión'!$AH$57="Leve"),CONCATENATE("R8C",'Riesgos de Gestión'!$V$57),"")</f>
        <v/>
      </c>
      <c r="M53" s="60" t="str">
        <f>IF(AND('Riesgos de Gestión'!$AF$58="Muy Baja",'Riesgos de Gestión'!$AH$58="Leve"),CONCATENATE("R8C",'Riesgos de Gestión'!$V$58),"")</f>
        <v/>
      </c>
      <c r="N53" s="60" t="str">
        <f>IF(AND('Riesgos de Gestión'!$AF$59="Muy Baja",'Riesgos de Gestión'!$AH$59="Leve"),CONCATENATE("R8C",'Riesgos de Gestión'!$V$59),"")</f>
        <v/>
      </c>
      <c r="O53" s="61" t="str">
        <f>IF(AND('Riesgos de Gestión'!$AF$60="Muy Baja",'Riesgos de Gestión'!$AH$60="Leve"),CONCATENATE("R8C",'Riesgos de Gestión'!$V$60),"")</f>
        <v/>
      </c>
      <c r="P53" s="59" t="str">
        <f>IF(AND('Riesgos de Gestión'!$AF$55="Muy Baja",'Riesgos de Gestión'!$AH$55="Menor"),CONCATENATE("R8C",'Riesgos de Gestión'!$V$55),"")</f>
        <v/>
      </c>
      <c r="Q53" s="60" t="str">
        <f>IF(AND('Riesgos de Gestión'!$AF$56="Muy Baja",'Riesgos de Gestión'!$AH$56="Menor"),CONCATENATE("R8C",'Riesgos de Gestión'!$V$56),"")</f>
        <v/>
      </c>
      <c r="R53" s="60" t="str">
        <f>IF(AND('Riesgos de Gestión'!$AF$57="Muy Baja",'Riesgos de Gestión'!$AH$57="Menor"),CONCATENATE("R8C",'Riesgos de Gestión'!$V$57),"")</f>
        <v/>
      </c>
      <c r="S53" s="60" t="str">
        <f>IF(AND('Riesgos de Gestión'!$AF$58="Muy Baja",'Riesgos de Gestión'!$AH$58="Menor"),CONCATENATE("R8C",'Riesgos de Gestión'!$V$58),"")</f>
        <v/>
      </c>
      <c r="T53" s="60" t="str">
        <f>IF(AND('Riesgos de Gestión'!$AF$59="Muy Baja",'Riesgos de Gestión'!$AH$59="Menor"),CONCATENATE("R8C",'Riesgos de Gestión'!$V$59),"")</f>
        <v/>
      </c>
      <c r="U53" s="61" t="str">
        <f>IF(AND('Riesgos de Gestión'!$AF$60="Muy Baja",'Riesgos de Gestión'!$AH$60="Menor"),CONCATENATE("R8C",'Riesgos de Gestión'!$V$60),"")</f>
        <v/>
      </c>
      <c r="V53" s="50" t="str">
        <f>IF(AND('Riesgos de Gestión'!$AF$55="Muy Baja",'Riesgos de Gestión'!$AH$55="Moderado"),CONCATENATE("R8C",'Riesgos de Gestión'!$V$55),"")</f>
        <v/>
      </c>
      <c r="W53" s="51" t="str">
        <f>IF(AND('Riesgos de Gestión'!$AF$56="Muy Baja",'Riesgos de Gestión'!$AH$56="Moderado"),CONCATENATE("R8C",'Riesgos de Gestión'!$V$56),"")</f>
        <v/>
      </c>
      <c r="X53" s="51" t="str">
        <f>IF(AND('Riesgos de Gestión'!$AF$57="Muy Baja",'Riesgos de Gestión'!$AH$57="Moderado"),CONCATENATE("R8C",'Riesgos de Gestión'!$V$57),"")</f>
        <v/>
      </c>
      <c r="Y53" s="51" t="str">
        <f>IF(AND('Riesgos de Gestión'!$AF$58="Muy Baja",'Riesgos de Gestión'!$AH$58="Moderado"),CONCATENATE("R8C",'Riesgos de Gestión'!$V$58),"")</f>
        <v/>
      </c>
      <c r="Z53" s="51" t="str">
        <f>IF(AND('Riesgos de Gestión'!$AF$59="Muy Baja",'Riesgos de Gestión'!$AH$59="Moderado"),CONCATENATE("R8C",'Riesgos de Gestión'!$V$59),"")</f>
        <v/>
      </c>
      <c r="AA53" s="52" t="str">
        <f>IF(AND('Riesgos de Gestión'!$AF$60="Muy Baja",'Riesgos de Gestión'!$AH$60="Moderado"),CONCATENATE("R8C",'Riesgos de Gestión'!$V$60),"")</f>
        <v/>
      </c>
      <c r="AB53" s="35" t="str">
        <f>IF(AND('Riesgos de Gestión'!$AF$55="Muy Baja",'Riesgos de Gestión'!$AH$55="Mayor"),CONCATENATE("R8C",'Riesgos de Gestión'!$V$55),"")</f>
        <v/>
      </c>
      <c r="AC53" s="36" t="str">
        <f>IF(AND('Riesgos de Gestión'!$AF$56="Muy Baja",'Riesgos de Gestión'!$AH$56="Mayor"),CONCATENATE("R8C",'Riesgos de Gestión'!$V$56),"")</f>
        <v/>
      </c>
      <c r="AD53" s="36" t="str">
        <f>IF(AND('Riesgos de Gestión'!$AF$57="Muy Baja",'Riesgos de Gestión'!$AH$57="Mayor"),CONCATENATE("R8C",'Riesgos de Gestión'!$V$57),"")</f>
        <v/>
      </c>
      <c r="AE53" s="36" t="str">
        <f>IF(AND('Riesgos de Gestión'!$AF$58="Muy Baja",'Riesgos de Gestión'!$AH$58="Mayor"),CONCATENATE("R8C",'Riesgos de Gestión'!$V$58),"")</f>
        <v/>
      </c>
      <c r="AF53" s="36" t="str">
        <f>IF(AND('Riesgos de Gestión'!$AF$59="Muy Baja",'Riesgos de Gestión'!$AH$59="Mayor"),CONCATENATE("R8C",'Riesgos de Gestión'!$V$59),"")</f>
        <v/>
      </c>
      <c r="AG53" s="37" t="str">
        <f>IF(AND('Riesgos de Gestión'!$AF$60="Muy Baja",'Riesgos de Gestión'!$AH$60="Mayor"),CONCATENATE("R8C",'Riesgos de Gestión'!$V$60),"")</f>
        <v/>
      </c>
      <c r="AH53" s="38" t="str">
        <f>IF(AND('Riesgos de Gestión'!$AF$55="Muy Baja",'Riesgos de Gestión'!$AH$55="Catastrófico"),CONCATENATE("R8C",'Riesgos de Gestión'!$V$55),"")</f>
        <v/>
      </c>
      <c r="AI53" s="39" t="str">
        <f>IF(AND('Riesgos de Gestión'!$AF$56="Muy Baja",'Riesgos de Gestión'!$AH$56="Catastrófico"),CONCATENATE("R8C",'Riesgos de Gestión'!$V$56),"")</f>
        <v/>
      </c>
      <c r="AJ53" s="39" t="str">
        <f>IF(AND('Riesgos de Gestión'!$AF$57="Muy Baja",'Riesgos de Gestión'!$AH$57="Catastrófico"),CONCATENATE("R8C",'Riesgos de Gestión'!$V$57),"")</f>
        <v/>
      </c>
      <c r="AK53" s="39" t="str">
        <f>IF(AND('Riesgos de Gestión'!$AF$58="Muy Baja",'Riesgos de Gestión'!$AH$58="Catastrófico"),CONCATENATE("R8C",'Riesgos de Gestión'!$V$58),"")</f>
        <v/>
      </c>
      <c r="AL53" s="39" t="str">
        <f>IF(AND('Riesgos de Gestión'!$AF$59="Muy Baja",'Riesgos de Gestión'!$AH$59="Catastrófico"),CONCATENATE("R8C",'Riesgos de Gestión'!$V$59),"")</f>
        <v/>
      </c>
      <c r="AM53" s="40" t="str">
        <f>IF(AND('Riesgos de Gestión'!$AF$60="Muy Baja",'Riesgos de Gestión'!$AH$60="Catastrófico"),CONCATENATE("R8C",'Riesgos de Gestión'!$V$60),"")</f>
        <v/>
      </c>
      <c r="AN53" s="66"/>
      <c r="AO53" s="66"/>
      <c r="AP53" s="66"/>
      <c r="AQ53" s="66"/>
      <c r="AR53" s="66"/>
      <c r="AS53" s="66"/>
      <c r="AT53" s="66"/>
      <c r="AU53" s="66"/>
      <c r="AV53" s="66"/>
      <c r="AW53" s="66"/>
      <c r="AX53" s="66"/>
      <c r="AY53" s="66"/>
      <c r="AZ53" s="66"/>
      <c r="BA53" s="66"/>
      <c r="BB53" s="66"/>
      <c r="BC53" s="66"/>
      <c r="BD53" s="66"/>
      <c r="BE53" s="66"/>
      <c r="BF53" s="66"/>
      <c r="BG53" s="66"/>
      <c r="BH53" s="66"/>
      <c r="BI53" s="66"/>
      <c r="BJ53" s="66"/>
      <c r="BK53" s="66"/>
      <c r="BL53" s="66"/>
      <c r="BM53" s="66"/>
      <c r="BN53" s="66"/>
      <c r="BO53" s="66"/>
      <c r="BP53" s="66"/>
      <c r="BQ53" s="66"/>
      <c r="BR53" s="66"/>
      <c r="BS53" s="66"/>
      <c r="BT53" s="66"/>
      <c r="BU53" s="66"/>
      <c r="BV53" s="66"/>
      <c r="BW53" s="66"/>
      <c r="BX53" s="66"/>
      <c r="BY53" s="66"/>
      <c r="BZ53" s="66"/>
      <c r="CA53" s="66"/>
      <c r="CB53" s="66"/>
    </row>
    <row r="54" spans="1:80" ht="15" customHeight="1" x14ac:dyDescent="0.3">
      <c r="A54" s="66"/>
      <c r="B54" s="436"/>
      <c r="C54" s="436"/>
      <c r="D54" s="437"/>
      <c r="E54" s="477"/>
      <c r="F54" s="478"/>
      <c r="G54" s="478"/>
      <c r="H54" s="478"/>
      <c r="I54" s="479"/>
      <c r="J54" s="59" t="str">
        <f>IF(AND('Riesgos de Gestión'!$AF$61="Muy Baja",'Riesgos de Gestión'!$AH$61="Leve"),CONCATENATE("R9C",'Riesgos de Gestión'!$V$61),"")</f>
        <v/>
      </c>
      <c r="K54" s="60" t="str">
        <f>IF(AND('Riesgos de Gestión'!$AF$62="Muy Baja",'Riesgos de Gestión'!$AH$62="Leve"),CONCATENATE("R9C",'Riesgos de Gestión'!$V$62),"")</f>
        <v/>
      </c>
      <c r="L54" s="60" t="str">
        <f>IF(AND('Riesgos de Gestión'!$AF$63="Muy Baja",'Riesgos de Gestión'!$AH$63="Leve"),CONCATENATE("R9C",'Riesgos de Gestión'!$V$63),"")</f>
        <v/>
      </c>
      <c r="M54" s="60" t="str">
        <f>IF(AND('Riesgos de Gestión'!$AF$64="Muy Baja",'Riesgos de Gestión'!$AH$64="Leve"),CONCATENATE("R9C",'Riesgos de Gestión'!$V$64),"")</f>
        <v/>
      </c>
      <c r="N54" s="60" t="str">
        <f>IF(AND('Riesgos de Gestión'!$AF$65="Muy Baja",'Riesgos de Gestión'!$AH$65="Leve"),CONCATENATE("R9C",'Riesgos de Gestión'!$V$65),"")</f>
        <v/>
      </c>
      <c r="O54" s="61" t="str">
        <f>IF(AND('Riesgos de Gestión'!$AF$66="Muy Baja",'Riesgos de Gestión'!$AH$66="Leve"),CONCATENATE("R9C",'Riesgos de Gestión'!$V$66),"")</f>
        <v/>
      </c>
      <c r="P54" s="59" t="str">
        <f>IF(AND('Riesgos de Gestión'!$AF$61="Muy Baja",'Riesgos de Gestión'!$AH$61="Menor"),CONCATENATE("R9C",'Riesgos de Gestión'!$V$61),"")</f>
        <v/>
      </c>
      <c r="Q54" s="60" t="str">
        <f>IF(AND('Riesgos de Gestión'!$AF$62="Muy Baja",'Riesgos de Gestión'!$AH$62="Menor"),CONCATENATE("R9C",'Riesgos de Gestión'!$V$62),"")</f>
        <v/>
      </c>
      <c r="R54" s="60" t="str">
        <f>IF(AND('Riesgos de Gestión'!$AF$63="Muy Baja",'Riesgos de Gestión'!$AH$63="Menor"),CONCATENATE("R9C",'Riesgos de Gestión'!$V$63),"")</f>
        <v/>
      </c>
      <c r="S54" s="60" t="str">
        <f>IF(AND('Riesgos de Gestión'!$AF$64="Muy Baja",'Riesgos de Gestión'!$AH$64="Menor"),CONCATENATE("R9C",'Riesgos de Gestión'!$V$64),"")</f>
        <v/>
      </c>
      <c r="T54" s="60" t="str">
        <f>IF(AND('Riesgos de Gestión'!$AF$65="Muy Baja",'Riesgos de Gestión'!$AH$65="Menor"),CONCATENATE("R9C",'Riesgos de Gestión'!$V$65),"")</f>
        <v/>
      </c>
      <c r="U54" s="61" t="str">
        <f>IF(AND('Riesgos de Gestión'!$AF$66="Muy Baja",'Riesgos de Gestión'!$AH$66="Menor"),CONCATENATE("R9C",'Riesgos de Gestión'!$V$66),"")</f>
        <v/>
      </c>
      <c r="V54" s="50" t="str">
        <f>IF(AND('Riesgos de Gestión'!$AF$61="Muy Baja",'Riesgos de Gestión'!$AH$61="Moderado"),CONCATENATE("R9C",'Riesgos de Gestión'!$V$61),"")</f>
        <v/>
      </c>
      <c r="W54" s="51" t="str">
        <f>IF(AND('Riesgos de Gestión'!$AF$62="Muy Baja",'Riesgos de Gestión'!$AH$62="Moderado"),CONCATENATE("R9C",'Riesgos de Gestión'!$V$62),"")</f>
        <v/>
      </c>
      <c r="X54" s="51" t="str">
        <f>IF(AND('Riesgos de Gestión'!$AF$63="Muy Baja",'Riesgos de Gestión'!$AH$63="Moderado"),CONCATENATE("R9C",'Riesgos de Gestión'!$V$63),"")</f>
        <v/>
      </c>
      <c r="Y54" s="51" t="str">
        <f>IF(AND('Riesgos de Gestión'!$AF$64="Muy Baja",'Riesgos de Gestión'!$AH$64="Moderado"),CONCATENATE("R9C",'Riesgos de Gestión'!$V$64),"")</f>
        <v/>
      </c>
      <c r="Z54" s="51" t="str">
        <f>IF(AND('Riesgos de Gestión'!$AF$65="Muy Baja",'Riesgos de Gestión'!$AH$65="Moderado"),CONCATENATE("R9C",'Riesgos de Gestión'!$V$65),"")</f>
        <v/>
      </c>
      <c r="AA54" s="52" t="str">
        <f>IF(AND('Riesgos de Gestión'!$AF$66="Muy Baja",'Riesgos de Gestión'!$AH$66="Moderado"),CONCATENATE("R9C",'Riesgos de Gestión'!$V$66),"")</f>
        <v/>
      </c>
      <c r="AB54" s="35" t="str">
        <f>IF(AND('Riesgos de Gestión'!$AF$61="Muy Baja",'Riesgos de Gestión'!$AH$61="Mayor"),CONCATENATE("R9C",'Riesgos de Gestión'!$V$61),"")</f>
        <v/>
      </c>
      <c r="AC54" s="36" t="str">
        <f>IF(AND('Riesgos de Gestión'!$AF$62="Muy Baja",'Riesgos de Gestión'!$AH$62="Mayor"),CONCATENATE("R9C",'Riesgos de Gestión'!$V$62),"")</f>
        <v/>
      </c>
      <c r="AD54" s="36" t="str">
        <f>IF(AND('Riesgos de Gestión'!$AF$63="Muy Baja",'Riesgos de Gestión'!$AH$63="Mayor"),CONCATENATE("R9C",'Riesgos de Gestión'!$V$63),"")</f>
        <v/>
      </c>
      <c r="AE54" s="36" t="str">
        <f>IF(AND('Riesgos de Gestión'!$AF$64="Muy Baja",'Riesgos de Gestión'!$AH$64="Mayor"),CONCATENATE("R9C",'Riesgos de Gestión'!$V$64),"")</f>
        <v/>
      </c>
      <c r="AF54" s="36" t="str">
        <f>IF(AND('Riesgos de Gestión'!$AF$65="Muy Baja",'Riesgos de Gestión'!$AH$65="Mayor"),CONCATENATE("R9C",'Riesgos de Gestión'!$V$65),"")</f>
        <v/>
      </c>
      <c r="AG54" s="37" t="str">
        <f>IF(AND('Riesgos de Gestión'!$AF$66="Muy Baja",'Riesgos de Gestión'!$AH$66="Mayor"),CONCATENATE("R9C",'Riesgos de Gestión'!$V$66),"")</f>
        <v/>
      </c>
      <c r="AH54" s="38" t="str">
        <f>IF(AND('Riesgos de Gestión'!$AF$61="Muy Baja",'Riesgos de Gestión'!$AH$61="Catastrófico"),CONCATENATE("R9C",'Riesgos de Gestión'!$V$61),"")</f>
        <v/>
      </c>
      <c r="AI54" s="39" t="str">
        <f>IF(AND('Riesgos de Gestión'!$AF$62="Muy Baja",'Riesgos de Gestión'!$AH$62="Catastrófico"),CONCATENATE("R9C",'Riesgos de Gestión'!$V$62),"")</f>
        <v/>
      </c>
      <c r="AJ54" s="39" t="str">
        <f>IF(AND('Riesgos de Gestión'!$AF$63="Muy Baja",'Riesgos de Gestión'!$AH$63="Catastrófico"),CONCATENATE("R9C",'Riesgos de Gestión'!$V$63),"")</f>
        <v/>
      </c>
      <c r="AK54" s="39" t="str">
        <f>IF(AND('Riesgos de Gestión'!$AF$64="Muy Baja",'Riesgos de Gestión'!$AH$64="Catastrófico"),CONCATENATE("R9C",'Riesgos de Gestión'!$V$64),"")</f>
        <v/>
      </c>
      <c r="AL54" s="39" t="str">
        <f>IF(AND('Riesgos de Gestión'!$AF$65="Muy Baja",'Riesgos de Gestión'!$AH$65="Catastrófico"),CONCATENATE("R9C",'Riesgos de Gestión'!$V$65),"")</f>
        <v/>
      </c>
      <c r="AM54" s="40" t="str">
        <f>IF(AND('Riesgos de Gestión'!$AF$66="Muy Baja",'Riesgos de Gestión'!$AH$66="Catastrófico"),CONCATENATE("R9C",'Riesgos de Gestión'!$V$66),"")</f>
        <v/>
      </c>
      <c r="AN54" s="66"/>
      <c r="AO54" s="66"/>
      <c r="AP54" s="66"/>
      <c r="AQ54" s="66"/>
      <c r="AR54" s="66"/>
      <c r="AS54" s="66"/>
      <c r="AT54" s="66"/>
      <c r="AU54" s="66"/>
      <c r="AV54" s="66"/>
      <c r="AW54" s="66"/>
      <c r="AX54" s="66"/>
      <c r="AY54" s="66"/>
      <c r="AZ54" s="66"/>
      <c r="BA54" s="66"/>
      <c r="BB54" s="66"/>
      <c r="BC54" s="66"/>
      <c r="BD54" s="66"/>
      <c r="BE54" s="66"/>
      <c r="BF54" s="66"/>
      <c r="BG54" s="66"/>
      <c r="BH54" s="66"/>
      <c r="BI54" s="66"/>
      <c r="BJ54" s="66"/>
      <c r="BK54" s="66"/>
      <c r="BL54" s="66"/>
      <c r="BM54" s="66"/>
      <c r="BN54" s="66"/>
      <c r="BO54" s="66"/>
      <c r="BP54" s="66"/>
      <c r="BQ54" s="66"/>
      <c r="BR54" s="66"/>
      <c r="BS54" s="66"/>
      <c r="BT54" s="66"/>
      <c r="BU54" s="66"/>
      <c r="BV54" s="66"/>
      <c r="BW54" s="66"/>
      <c r="BX54" s="66"/>
      <c r="BY54" s="66"/>
      <c r="BZ54" s="66"/>
      <c r="CA54" s="66"/>
      <c r="CB54" s="66"/>
    </row>
    <row r="55" spans="1:80" ht="15.75" customHeight="1" thickBot="1" x14ac:dyDescent="0.35">
      <c r="A55" s="66"/>
      <c r="B55" s="436"/>
      <c r="C55" s="436"/>
      <c r="D55" s="437"/>
      <c r="E55" s="480"/>
      <c r="F55" s="481"/>
      <c r="G55" s="481"/>
      <c r="H55" s="481"/>
      <c r="I55" s="482"/>
      <c r="J55" s="62" t="str">
        <f>IF(AND('Riesgos de Gestión'!$AF$67="Muy Baja",'Riesgos de Gestión'!$AH$67="Leve"),CONCATENATE("R10C",'Riesgos de Gestión'!$V$67),"")</f>
        <v/>
      </c>
      <c r="K55" s="63" t="str">
        <f>IF(AND('Riesgos de Gestión'!$AF$68="Muy Baja",'Riesgos de Gestión'!$AH$68="Leve"),CONCATENATE("R10C",'Riesgos de Gestión'!$V$68),"")</f>
        <v/>
      </c>
      <c r="L55" s="63" t="str">
        <f>IF(AND('Riesgos de Gestión'!$AF$69="Muy Baja",'Riesgos de Gestión'!$AH$69="Leve"),CONCATENATE("R10C",'Riesgos de Gestión'!$V$69),"")</f>
        <v/>
      </c>
      <c r="M55" s="63" t="str">
        <f>IF(AND('Riesgos de Gestión'!$AF$70="Muy Baja",'Riesgos de Gestión'!$AH$70="Leve"),CONCATENATE("R10C",'Riesgos de Gestión'!$V$70),"")</f>
        <v/>
      </c>
      <c r="N55" s="63" t="str">
        <f>IF(AND('Riesgos de Gestión'!$AF$71="Muy Baja",'Riesgos de Gestión'!$AH$71="Leve"),CONCATENATE("R10C",'Riesgos de Gestión'!$V$71),"")</f>
        <v/>
      </c>
      <c r="O55" s="64" t="str">
        <f>IF(AND('Riesgos de Gestión'!$AF$72="Muy Baja",'Riesgos de Gestión'!$AH$72="Leve"),CONCATENATE("R10C",'Riesgos de Gestión'!$V$72),"")</f>
        <v/>
      </c>
      <c r="P55" s="62" t="str">
        <f>IF(AND('Riesgos de Gestión'!$AF$67="Muy Baja",'Riesgos de Gestión'!$AH$67="Menor"),CONCATENATE("R10C",'Riesgos de Gestión'!$V$67),"")</f>
        <v/>
      </c>
      <c r="Q55" s="63" t="str">
        <f>IF(AND('Riesgos de Gestión'!$AF$68="Muy Baja",'Riesgos de Gestión'!$AH$68="Menor"),CONCATENATE("R10C",'Riesgos de Gestión'!$V$68),"")</f>
        <v/>
      </c>
      <c r="R55" s="63" t="str">
        <f>IF(AND('Riesgos de Gestión'!$AF$69="Muy Baja",'Riesgos de Gestión'!$AH$69="Menor"),CONCATENATE("R10C",'Riesgos de Gestión'!$V$69),"")</f>
        <v/>
      </c>
      <c r="S55" s="63" t="str">
        <f>IF(AND('Riesgos de Gestión'!$AF$70="Muy Baja",'Riesgos de Gestión'!$AH$70="Menor"),CONCATENATE("R10C",'Riesgos de Gestión'!$V$70),"")</f>
        <v/>
      </c>
      <c r="T55" s="63" t="str">
        <f>IF(AND('Riesgos de Gestión'!$AF$71="Muy Baja",'Riesgos de Gestión'!$AH$71="Menor"),CONCATENATE("R10C",'Riesgos de Gestión'!$V$71),"")</f>
        <v/>
      </c>
      <c r="U55" s="64" t="str">
        <f>IF(AND('Riesgos de Gestión'!$AF$72="Muy Baja",'Riesgos de Gestión'!$AH$72="Menor"),CONCATENATE("R10C",'Riesgos de Gestión'!$V$72),"")</f>
        <v/>
      </c>
      <c r="V55" s="53" t="str">
        <f>IF(AND('Riesgos de Gestión'!$AF$67="Muy Baja",'Riesgos de Gestión'!$AH$67="Moderado"),CONCATENATE("R10C",'Riesgos de Gestión'!$V$67),"")</f>
        <v/>
      </c>
      <c r="W55" s="54" t="str">
        <f>IF(AND('Riesgos de Gestión'!$AF$68="Muy Baja",'Riesgos de Gestión'!$AH$68="Moderado"),CONCATENATE("R10C",'Riesgos de Gestión'!$V$68),"")</f>
        <v/>
      </c>
      <c r="X55" s="54" t="str">
        <f>IF(AND('Riesgos de Gestión'!$AF$69="Muy Baja",'Riesgos de Gestión'!$AH$69="Moderado"),CONCATENATE("R10C",'Riesgos de Gestión'!$V$69),"")</f>
        <v/>
      </c>
      <c r="Y55" s="54" t="str">
        <f>IF(AND('Riesgos de Gestión'!$AF$70="Muy Baja",'Riesgos de Gestión'!$AH$70="Moderado"),CONCATENATE("R10C",'Riesgos de Gestión'!$V$70),"")</f>
        <v/>
      </c>
      <c r="Z55" s="54" t="str">
        <f>IF(AND('Riesgos de Gestión'!$AF$71="Muy Baja",'Riesgos de Gestión'!$AH$71="Moderado"),CONCATENATE("R10C",'Riesgos de Gestión'!$V$71),"")</f>
        <v/>
      </c>
      <c r="AA55" s="55" t="str">
        <f>IF(AND('Riesgos de Gestión'!$AF$72="Muy Baja",'Riesgos de Gestión'!$AH$72="Moderado"),CONCATENATE("R10C",'Riesgos de Gestión'!$V$72),"")</f>
        <v/>
      </c>
      <c r="AB55" s="41" t="str">
        <f>IF(AND('Riesgos de Gestión'!$AF$67="Muy Baja",'Riesgos de Gestión'!$AH$67="Mayor"),CONCATENATE("R10C",'Riesgos de Gestión'!$V$67),"")</f>
        <v/>
      </c>
      <c r="AC55" s="42" t="str">
        <f>IF(AND('Riesgos de Gestión'!$AF$68="Muy Baja",'Riesgos de Gestión'!$AH$68="Mayor"),CONCATENATE("R10C",'Riesgos de Gestión'!$V$68),"")</f>
        <v/>
      </c>
      <c r="AD55" s="42" t="str">
        <f>IF(AND('Riesgos de Gestión'!$AF$69="Muy Baja",'Riesgos de Gestión'!$AH$69="Mayor"),CONCATENATE("R10C",'Riesgos de Gestión'!$V$69),"")</f>
        <v/>
      </c>
      <c r="AE55" s="42" t="str">
        <f>IF(AND('Riesgos de Gestión'!$AF$70="Muy Baja",'Riesgos de Gestión'!$AH$70="Mayor"),CONCATENATE("R10C",'Riesgos de Gestión'!$V$70),"")</f>
        <v/>
      </c>
      <c r="AF55" s="42" t="str">
        <f>IF(AND('Riesgos de Gestión'!$AF$71="Muy Baja",'Riesgos de Gestión'!$AH$71="Mayor"),CONCATENATE("R10C",'Riesgos de Gestión'!$V$71),"")</f>
        <v/>
      </c>
      <c r="AG55" s="43" t="str">
        <f>IF(AND('Riesgos de Gestión'!$AF$72="Muy Baja",'Riesgos de Gestión'!$AH$72="Mayor"),CONCATENATE("R10C",'Riesgos de Gestión'!$V$72),"")</f>
        <v/>
      </c>
      <c r="AH55" s="44" t="str">
        <f>IF(AND('Riesgos de Gestión'!$AF$67="Muy Baja",'Riesgos de Gestión'!$AH$67="Catastrófico"),CONCATENATE("R10C",'Riesgos de Gestión'!$V$67),"")</f>
        <v/>
      </c>
      <c r="AI55" s="45" t="str">
        <f>IF(AND('Riesgos de Gestión'!$AF$68="Muy Baja",'Riesgos de Gestión'!$AH$68="Catastrófico"),CONCATENATE("R10C",'Riesgos de Gestión'!$V$68),"")</f>
        <v/>
      </c>
      <c r="AJ55" s="45" t="str">
        <f>IF(AND('Riesgos de Gestión'!$AF$69="Muy Baja",'Riesgos de Gestión'!$AH$69="Catastrófico"),CONCATENATE("R10C",'Riesgos de Gestión'!$V$69),"")</f>
        <v/>
      </c>
      <c r="AK55" s="45" t="str">
        <f>IF(AND('Riesgos de Gestión'!$AF$70="Muy Baja",'Riesgos de Gestión'!$AH$70="Catastrófico"),CONCATENATE("R10C",'Riesgos de Gestión'!$V$70),"")</f>
        <v/>
      </c>
      <c r="AL55" s="45" t="str">
        <f>IF(AND('Riesgos de Gestión'!$AF$71="Muy Baja",'Riesgos de Gestión'!$AH$71="Catastrófico"),CONCATENATE("R10C",'Riesgos de Gestión'!$V$71),"")</f>
        <v/>
      </c>
      <c r="AM55" s="46" t="str">
        <f>IF(AND('Riesgos de Gestión'!$AF$72="Muy Baja",'Riesgos de Gestión'!$AH$72="Catastrófico"),CONCATENATE("R10C",'Riesgos de Gestión'!$V$72),"")</f>
        <v/>
      </c>
      <c r="AN55" s="66"/>
      <c r="AO55" s="66"/>
      <c r="AP55" s="66"/>
      <c r="AQ55" s="66"/>
      <c r="AR55" s="66"/>
      <c r="AS55" s="66"/>
      <c r="AT55" s="66"/>
      <c r="AU55" s="66"/>
      <c r="AV55" s="66"/>
      <c r="AW55" s="66"/>
      <c r="AX55" s="66"/>
      <c r="AY55" s="66"/>
      <c r="AZ55" s="66"/>
      <c r="BA55" s="66"/>
      <c r="BB55" s="66"/>
      <c r="BC55" s="66"/>
      <c r="BD55" s="66"/>
      <c r="BE55" s="66"/>
      <c r="BF55" s="66"/>
      <c r="BG55" s="66"/>
      <c r="BH55" s="66"/>
      <c r="BI55" s="66"/>
      <c r="BJ55" s="66"/>
      <c r="BK55" s="66"/>
      <c r="BL55" s="66"/>
      <c r="BM55" s="66"/>
      <c r="BN55" s="66"/>
      <c r="BO55" s="66"/>
      <c r="BP55" s="66"/>
      <c r="BQ55" s="66"/>
      <c r="BR55" s="66"/>
      <c r="BS55" s="66"/>
      <c r="BT55" s="66"/>
      <c r="BU55" s="66"/>
      <c r="BV55" s="66"/>
      <c r="BW55" s="66"/>
      <c r="BX55" s="66"/>
      <c r="BY55" s="66"/>
      <c r="BZ55" s="66"/>
      <c r="CA55" s="66"/>
      <c r="CB55" s="66"/>
    </row>
    <row r="56" spans="1:80" x14ac:dyDescent="0.3">
      <c r="A56" s="66"/>
      <c r="B56" s="66"/>
      <c r="C56" s="66"/>
      <c r="D56" s="66"/>
      <c r="E56" s="66"/>
      <c r="F56" s="66"/>
      <c r="G56" s="66"/>
      <c r="H56" s="66"/>
      <c r="I56" s="66"/>
      <c r="J56" s="474" t="s">
        <v>305</v>
      </c>
      <c r="K56" s="475"/>
      <c r="L56" s="475"/>
      <c r="M56" s="475"/>
      <c r="N56" s="475"/>
      <c r="O56" s="476"/>
      <c r="P56" s="474" t="s">
        <v>306</v>
      </c>
      <c r="Q56" s="475"/>
      <c r="R56" s="475"/>
      <c r="S56" s="475"/>
      <c r="T56" s="475"/>
      <c r="U56" s="476"/>
      <c r="V56" s="474" t="s">
        <v>307</v>
      </c>
      <c r="W56" s="475"/>
      <c r="X56" s="475"/>
      <c r="Y56" s="475"/>
      <c r="Z56" s="475"/>
      <c r="AA56" s="476"/>
      <c r="AB56" s="474" t="s">
        <v>308</v>
      </c>
      <c r="AC56" s="483"/>
      <c r="AD56" s="475"/>
      <c r="AE56" s="475"/>
      <c r="AF56" s="475"/>
      <c r="AG56" s="476"/>
      <c r="AH56" s="474" t="s">
        <v>309</v>
      </c>
      <c r="AI56" s="475"/>
      <c r="AJ56" s="475"/>
      <c r="AK56" s="475"/>
      <c r="AL56" s="475"/>
      <c r="AM56" s="476"/>
      <c r="AN56" s="66"/>
      <c r="AO56" s="66"/>
      <c r="AP56" s="66"/>
      <c r="AQ56" s="66"/>
      <c r="AR56" s="66"/>
      <c r="AS56" s="66"/>
      <c r="AT56" s="66"/>
      <c r="AU56" s="66"/>
      <c r="AV56" s="66"/>
      <c r="AW56" s="66"/>
      <c r="AX56" s="66"/>
      <c r="AY56" s="66"/>
      <c r="AZ56" s="66"/>
      <c r="BA56" s="66"/>
      <c r="BB56" s="66"/>
      <c r="BC56" s="66"/>
      <c r="BD56" s="66"/>
      <c r="BE56" s="66"/>
      <c r="BF56" s="66"/>
      <c r="BG56" s="66"/>
      <c r="BH56" s="66"/>
      <c r="BI56" s="66"/>
      <c r="BJ56" s="66"/>
      <c r="BK56" s="66"/>
      <c r="BL56" s="66"/>
      <c r="BM56" s="66"/>
      <c r="BN56" s="66"/>
      <c r="BO56" s="66"/>
      <c r="BP56" s="66"/>
      <c r="BQ56" s="66"/>
      <c r="BR56" s="66"/>
      <c r="BS56" s="66"/>
      <c r="BT56" s="66"/>
      <c r="BU56" s="66"/>
      <c r="BV56" s="66"/>
      <c r="BW56" s="66"/>
      <c r="BX56" s="66"/>
      <c r="BY56" s="66"/>
      <c r="BZ56" s="66"/>
      <c r="CA56" s="66"/>
      <c r="CB56" s="66"/>
    </row>
    <row r="57" spans="1:80" x14ac:dyDescent="0.3">
      <c r="A57" s="66"/>
      <c r="B57" s="66"/>
      <c r="C57" s="66"/>
      <c r="D57" s="66"/>
      <c r="E57" s="66"/>
      <c r="F57" s="66"/>
      <c r="G57" s="66"/>
      <c r="H57" s="66"/>
      <c r="I57" s="66"/>
      <c r="J57" s="477"/>
      <c r="K57" s="478"/>
      <c r="L57" s="478"/>
      <c r="M57" s="478"/>
      <c r="N57" s="478"/>
      <c r="O57" s="479"/>
      <c r="P57" s="477"/>
      <c r="Q57" s="478"/>
      <c r="R57" s="478"/>
      <c r="S57" s="478"/>
      <c r="T57" s="478"/>
      <c r="U57" s="479"/>
      <c r="V57" s="477"/>
      <c r="W57" s="478"/>
      <c r="X57" s="478"/>
      <c r="Y57" s="478"/>
      <c r="Z57" s="478"/>
      <c r="AA57" s="479"/>
      <c r="AB57" s="477"/>
      <c r="AC57" s="478"/>
      <c r="AD57" s="478"/>
      <c r="AE57" s="478"/>
      <c r="AF57" s="478"/>
      <c r="AG57" s="479"/>
      <c r="AH57" s="477"/>
      <c r="AI57" s="478"/>
      <c r="AJ57" s="478"/>
      <c r="AK57" s="478"/>
      <c r="AL57" s="478"/>
      <c r="AM57" s="479"/>
      <c r="AN57" s="66"/>
      <c r="AO57" s="66"/>
      <c r="AP57" s="66"/>
      <c r="AQ57" s="66"/>
      <c r="AR57" s="66"/>
      <c r="AS57" s="66"/>
      <c r="AT57" s="66"/>
      <c r="AU57" s="66"/>
      <c r="AV57" s="66"/>
      <c r="AW57" s="66"/>
      <c r="AX57" s="66"/>
      <c r="AY57" s="66"/>
      <c r="AZ57" s="66"/>
      <c r="BA57" s="66"/>
      <c r="BB57" s="66"/>
      <c r="BC57" s="66"/>
      <c r="BD57" s="66"/>
      <c r="BE57" s="66"/>
      <c r="BF57" s="66"/>
      <c r="BG57" s="66"/>
      <c r="BH57" s="66"/>
      <c r="BI57" s="66"/>
      <c r="BJ57" s="66"/>
      <c r="BK57" s="66"/>
      <c r="BL57" s="66"/>
      <c r="BM57" s="66"/>
      <c r="BN57" s="66"/>
      <c r="BO57" s="66"/>
      <c r="BP57" s="66"/>
      <c r="BQ57" s="66"/>
      <c r="BR57" s="66"/>
      <c r="BS57" s="66"/>
      <c r="BT57" s="66"/>
      <c r="BU57" s="66"/>
      <c r="BV57" s="66"/>
      <c r="BW57" s="66"/>
      <c r="BX57" s="66"/>
      <c r="BY57" s="66"/>
      <c r="BZ57" s="66"/>
      <c r="CA57" s="66"/>
      <c r="CB57" s="66"/>
    </row>
    <row r="58" spans="1:80" x14ac:dyDescent="0.3">
      <c r="A58" s="66"/>
      <c r="B58" s="66"/>
      <c r="C58" s="66"/>
      <c r="D58" s="66"/>
      <c r="E58" s="66"/>
      <c r="F58" s="66"/>
      <c r="G58" s="66"/>
      <c r="H58" s="66"/>
      <c r="I58" s="66"/>
      <c r="J58" s="477"/>
      <c r="K58" s="478"/>
      <c r="L58" s="478"/>
      <c r="M58" s="478"/>
      <c r="N58" s="478"/>
      <c r="O58" s="479"/>
      <c r="P58" s="477"/>
      <c r="Q58" s="478"/>
      <c r="R58" s="478"/>
      <c r="S58" s="478"/>
      <c r="T58" s="478"/>
      <c r="U58" s="479"/>
      <c r="V58" s="477"/>
      <c r="W58" s="478"/>
      <c r="X58" s="478"/>
      <c r="Y58" s="478"/>
      <c r="Z58" s="478"/>
      <c r="AA58" s="479"/>
      <c r="AB58" s="477"/>
      <c r="AC58" s="478"/>
      <c r="AD58" s="478"/>
      <c r="AE58" s="478"/>
      <c r="AF58" s="478"/>
      <c r="AG58" s="479"/>
      <c r="AH58" s="477"/>
      <c r="AI58" s="478"/>
      <c r="AJ58" s="478"/>
      <c r="AK58" s="478"/>
      <c r="AL58" s="478"/>
      <c r="AM58" s="479"/>
      <c r="AN58" s="66"/>
      <c r="AO58" s="66"/>
      <c r="AP58" s="66"/>
      <c r="AQ58" s="66"/>
      <c r="AR58" s="66"/>
      <c r="AS58" s="66"/>
      <c r="AT58" s="66"/>
      <c r="AU58" s="66"/>
      <c r="AV58" s="66"/>
      <c r="AW58" s="66"/>
      <c r="AX58" s="66"/>
      <c r="AY58" s="66"/>
      <c r="AZ58" s="66"/>
      <c r="BA58" s="66"/>
      <c r="BB58" s="66"/>
      <c r="BC58" s="66"/>
      <c r="BD58" s="66"/>
      <c r="BE58" s="66"/>
      <c r="BF58" s="66"/>
      <c r="BG58" s="66"/>
      <c r="BH58" s="66"/>
      <c r="BI58" s="66"/>
      <c r="BJ58" s="66"/>
      <c r="BK58" s="66"/>
      <c r="BL58" s="66"/>
      <c r="BM58" s="66"/>
      <c r="BN58" s="66"/>
      <c r="BO58" s="66"/>
      <c r="BP58" s="66"/>
      <c r="BQ58" s="66"/>
      <c r="BR58" s="66"/>
      <c r="BS58" s="66"/>
      <c r="BT58" s="66"/>
      <c r="BU58" s="66"/>
      <c r="BV58" s="66"/>
      <c r="BW58" s="66"/>
      <c r="BX58" s="66"/>
      <c r="BY58" s="66"/>
      <c r="BZ58" s="66"/>
      <c r="CA58" s="66"/>
      <c r="CB58" s="66"/>
    </row>
    <row r="59" spans="1:80" x14ac:dyDescent="0.3">
      <c r="A59" s="66"/>
      <c r="B59" s="66"/>
      <c r="C59" s="66"/>
      <c r="D59" s="66"/>
      <c r="E59" s="66"/>
      <c r="F59" s="66"/>
      <c r="G59" s="66"/>
      <c r="H59" s="66"/>
      <c r="I59" s="66"/>
      <c r="J59" s="477"/>
      <c r="K59" s="478"/>
      <c r="L59" s="478"/>
      <c r="M59" s="478"/>
      <c r="N59" s="478"/>
      <c r="O59" s="479"/>
      <c r="P59" s="477"/>
      <c r="Q59" s="478"/>
      <c r="R59" s="478"/>
      <c r="S59" s="478"/>
      <c r="T59" s="478"/>
      <c r="U59" s="479"/>
      <c r="V59" s="477"/>
      <c r="W59" s="478"/>
      <c r="X59" s="478"/>
      <c r="Y59" s="478"/>
      <c r="Z59" s="478"/>
      <c r="AA59" s="479"/>
      <c r="AB59" s="477"/>
      <c r="AC59" s="478"/>
      <c r="AD59" s="478"/>
      <c r="AE59" s="478"/>
      <c r="AF59" s="478"/>
      <c r="AG59" s="479"/>
      <c r="AH59" s="477"/>
      <c r="AI59" s="478"/>
      <c r="AJ59" s="478"/>
      <c r="AK59" s="478"/>
      <c r="AL59" s="478"/>
      <c r="AM59" s="479"/>
      <c r="AN59" s="66"/>
      <c r="AO59" s="66"/>
      <c r="AP59" s="66"/>
      <c r="AQ59" s="66"/>
      <c r="AR59" s="66"/>
      <c r="AS59" s="66"/>
      <c r="AT59" s="66"/>
      <c r="AU59" s="66"/>
      <c r="AV59" s="66"/>
      <c r="AW59" s="66"/>
      <c r="AX59" s="66"/>
      <c r="AY59" s="66"/>
      <c r="AZ59" s="66"/>
      <c r="BA59" s="66"/>
      <c r="BB59" s="66"/>
      <c r="BC59" s="66"/>
      <c r="BD59" s="66"/>
      <c r="BE59" s="66"/>
      <c r="BF59" s="66"/>
      <c r="BG59" s="66"/>
      <c r="BH59" s="66"/>
      <c r="BI59" s="66"/>
      <c r="BJ59" s="66"/>
      <c r="BK59" s="66"/>
      <c r="BL59" s="66"/>
      <c r="BM59" s="66"/>
      <c r="BN59" s="66"/>
      <c r="BO59" s="66"/>
      <c r="BP59" s="66"/>
      <c r="BQ59" s="66"/>
      <c r="BR59" s="66"/>
      <c r="BS59" s="66"/>
      <c r="BT59" s="66"/>
      <c r="BU59" s="66"/>
      <c r="BV59" s="66"/>
      <c r="BW59" s="66"/>
      <c r="BX59" s="66"/>
      <c r="BY59" s="66"/>
      <c r="BZ59" s="66"/>
      <c r="CA59" s="66"/>
      <c r="CB59" s="66"/>
    </row>
    <row r="60" spans="1:80" x14ac:dyDescent="0.3">
      <c r="A60" s="66"/>
      <c r="B60" s="66"/>
      <c r="C60" s="66"/>
      <c r="D60" s="66"/>
      <c r="E60" s="66"/>
      <c r="F60" s="66"/>
      <c r="G60" s="66"/>
      <c r="H60" s="66"/>
      <c r="I60" s="66"/>
      <c r="J60" s="477"/>
      <c r="K60" s="478"/>
      <c r="L60" s="478"/>
      <c r="M60" s="478"/>
      <c r="N60" s="478"/>
      <c r="O60" s="479"/>
      <c r="P60" s="477"/>
      <c r="Q60" s="478"/>
      <c r="R60" s="478"/>
      <c r="S60" s="478"/>
      <c r="T60" s="478"/>
      <c r="U60" s="479"/>
      <c r="V60" s="477"/>
      <c r="W60" s="478"/>
      <c r="X60" s="478"/>
      <c r="Y60" s="478"/>
      <c r="Z60" s="478"/>
      <c r="AA60" s="479"/>
      <c r="AB60" s="477"/>
      <c r="AC60" s="478"/>
      <c r="AD60" s="478"/>
      <c r="AE60" s="478"/>
      <c r="AF60" s="478"/>
      <c r="AG60" s="479"/>
      <c r="AH60" s="477"/>
      <c r="AI60" s="478"/>
      <c r="AJ60" s="478"/>
      <c r="AK60" s="478"/>
      <c r="AL60" s="478"/>
      <c r="AM60" s="479"/>
      <c r="AN60" s="66"/>
      <c r="AO60" s="66"/>
      <c r="AP60" s="66"/>
      <c r="AQ60" s="66"/>
      <c r="AR60" s="66"/>
      <c r="AS60" s="66"/>
      <c r="AT60" s="66"/>
      <c r="AU60" s="66"/>
      <c r="AV60" s="66"/>
      <c r="AW60" s="66"/>
      <c r="AX60" s="66"/>
      <c r="AY60" s="66"/>
      <c r="AZ60" s="66"/>
      <c r="BA60" s="66"/>
      <c r="BB60" s="66"/>
      <c r="BC60" s="66"/>
      <c r="BD60" s="66"/>
      <c r="BE60" s="66"/>
      <c r="BF60" s="66"/>
      <c r="BG60" s="66"/>
      <c r="BH60" s="66"/>
      <c r="BI60" s="66"/>
      <c r="BJ60" s="66"/>
      <c r="BK60" s="66"/>
      <c r="BL60" s="66"/>
      <c r="BM60" s="66"/>
      <c r="BN60" s="66"/>
      <c r="BO60" s="66"/>
      <c r="BP60" s="66"/>
      <c r="BQ60" s="66"/>
      <c r="BR60" s="66"/>
      <c r="BS60" s="66"/>
      <c r="BT60" s="66"/>
      <c r="BU60" s="66"/>
      <c r="BV60" s="66"/>
      <c r="BW60" s="66"/>
      <c r="BX60" s="66"/>
      <c r="BY60" s="66"/>
      <c r="BZ60" s="66"/>
      <c r="CA60" s="66"/>
      <c r="CB60" s="66"/>
    </row>
    <row r="61" spans="1:80" ht="15" thickBot="1" x14ac:dyDescent="0.35">
      <c r="A61" s="66"/>
      <c r="B61" s="66"/>
      <c r="C61" s="66"/>
      <c r="D61" s="66"/>
      <c r="E61" s="66"/>
      <c r="F61" s="66"/>
      <c r="G61" s="66"/>
      <c r="H61" s="66"/>
      <c r="I61" s="66"/>
      <c r="J61" s="480"/>
      <c r="K61" s="481"/>
      <c r="L61" s="481"/>
      <c r="M61" s="481"/>
      <c r="N61" s="481"/>
      <c r="O61" s="482"/>
      <c r="P61" s="480"/>
      <c r="Q61" s="481"/>
      <c r="R61" s="481"/>
      <c r="S61" s="481"/>
      <c r="T61" s="481"/>
      <c r="U61" s="482"/>
      <c r="V61" s="480"/>
      <c r="W61" s="481"/>
      <c r="X61" s="481"/>
      <c r="Y61" s="481"/>
      <c r="Z61" s="481"/>
      <c r="AA61" s="482"/>
      <c r="AB61" s="480"/>
      <c r="AC61" s="481"/>
      <c r="AD61" s="481"/>
      <c r="AE61" s="481"/>
      <c r="AF61" s="481"/>
      <c r="AG61" s="482"/>
      <c r="AH61" s="480"/>
      <c r="AI61" s="481"/>
      <c r="AJ61" s="481"/>
      <c r="AK61" s="481"/>
      <c r="AL61" s="481"/>
      <c r="AM61" s="482"/>
      <c r="AN61" s="66"/>
      <c r="AO61" s="66"/>
      <c r="AP61" s="66"/>
      <c r="AQ61" s="66"/>
      <c r="AR61" s="66"/>
      <c r="AS61" s="66"/>
      <c r="AT61" s="66"/>
      <c r="AU61" s="66"/>
      <c r="AV61" s="66"/>
      <c r="AW61" s="66"/>
      <c r="AX61" s="66"/>
      <c r="AY61" s="66"/>
      <c r="AZ61" s="66"/>
      <c r="BA61" s="66"/>
      <c r="BB61" s="66"/>
      <c r="BC61" s="66"/>
      <c r="BD61" s="66"/>
      <c r="BE61" s="66"/>
      <c r="BF61" s="66"/>
      <c r="BG61" s="66"/>
      <c r="BH61" s="66"/>
      <c r="BI61" s="66"/>
      <c r="BJ61" s="66"/>
      <c r="BK61" s="66"/>
      <c r="BL61" s="66"/>
      <c r="BM61" s="66"/>
      <c r="BN61" s="66"/>
      <c r="BO61" s="66"/>
      <c r="BP61" s="66"/>
      <c r="BQ61" s="66"/>
      <c r="BR61" s="66"/>
      <c r="BS61" s="66"/>
      <c r="BT61" s="66"/>
      <c r="BU61" s="66"/>
      <c r="BV61" s="66"/>
      <c r="BW61" s="66"/>
      <c r="BX61" s="66"/>
      <c r="BY61" s="66"/>
      <c r="BZ61" s="66"/>
      <c r="CA61" s="66"/>
      <c r="CB61" s="66"/>
    </row>
    <row r="62" spans="1:80" x14ac:dyDescent="0.3">
      <c r="A62" s="66"/>
      <c r="B62" s="66"/>
      <c r="C62" s="66"/>
      <c r="D62" s="66"/>
      <c r="E62" s="66"/>
      <c r="F62" s="66"/>
      <c r="G62" s="66"/>
      <c r="H62" s="66"/>
      <c r="I62" s="66"/>
      <c r="J62" s="66"/>
      <c r="K62" s="66"/>
      <c r="L62" s="66"/>
      <c r="M62" s="66"/>
      <c r="N62" s="66"/>
      <c r="O62" s="66"/>
      <c r="P62" s="66"/>
      <c r="Q62" s="66"/>
      <c r="R62" s="66"/>
      <c r="S62" s="66"/>
      <c r="T62" s="66"/>
      <c r="U62" s="66"/>
      <c r="V62" s="66"/>
      <c r="W62" s="66"/>
      <c r="X62" s="66"/>
      <c r="Y62" s="66"/>
      <c r="Z62" s="66"/>
      <c r="AA62" s="66"/>
      <c r="AB62" s="66"/>
      <c r="AC62" s="66"/>
      <c r="AD62" s="66"/>
      <c r="AE62" s="66"/>
      <c r="AF62" s="66"/>
      <c r="AG62" s="66"/>
      <c r="AH62" s="66"/>
      <c r="AI62" s="66"/>
      <c r="AJ62" s="66"/>
      <c r="AK62" s="66"/>
      <c r="AL62" s="66"/>
      <c r="AM62" s="66"/>
      <c r="AN62" s="66"/>
      <c r="AO62" s="66"/>
      <c r="AP62" s="66"/>
      <c r="AQ62" s="66"/>
      <c r="AR62" s="66"/>
      <c r="AS62" s="66"/>
      <c r="AT62" s="66"/>
      <c r="AU62" s="66"/>
      <c r="AV62" s="66"/>
      <c r="AW62" s="66"/>
      <c r="AX62" s="66"/>
      <c r="AY62" s="66"/>
      <c r="AZ62" s="66"/>
      <c r="BA62" s="66"/>
      <c r="BB62" s="66"/>
      <c r="BC62" s="66"/>
      <c r="BD62" s="66"/>
      <c r="BE62" s="66"/>
      <c r="BF62" s="66"/>
      <c r="BG62" s="66"/>
      <c r="BH62" s="66"/>
    </row>
    <row r="63" spans="1:80" ht="15" customHeight="1" x14ac:dyDescent="0.3">
      <c r="A63" s="66"/>
      <c r="B63" s="70"/>
      <c r="C63" s="70"/>
      <c r="D63" s="70"/>
      <c r="E63" s="70"/>
      <c r="F63" s="70"/>
      <c r="G63" s="70"/>
      <c r="H63" s="70"/>
      <c r="I63" s="70"/>
      <c r="J63" s="70"/>
      <c r="K63" s="70"/>
      <c r="L63" s="70"/>
      <c r="M63" s="70"/>
      <c r="N63" s="70"/>
      <c r="O63" s="70"/>
      <c r="P63" s="70"/>
      <c r="Q63" s="70"/>
      <c r="R63" s="70"/>
      <c r="S63" s="70"/>
      <c r="T63" s="70"/>
      <c r="U63" s="70"/>
      <c r="V63" s="70"/>
      <c r="W63" s="70"/>
      <c r="X63" s="70"/>
      <c r="Y63" s="70"/>
      <c r="Z63" s="70"/>
      <c r="AA63" s="70"/>
      <c r="AB63" s="70"/>
      <c r="AC63" s="70"/>
      <c r="AD63" s="70"/>
      <c r="AE63" s="70"/>
      <c r="AF63" s="70"/>
      <c r="AG63" s="70"/>
      <c r="AH63" s="70"/>
      <c r="AI63" s="70"/>
      <c r="AJ63" s="70"/>
      <c r="AK63" s="70"/>
      <c r="AL63" s="70"/>
      <c r="AM63" s="70"/>
      <c r="AN63" s="70"/>
      <c r="AO63" s="70"/>
      <c r="AP63" s="70"/>
      <c r="AQ63" s="70"/>
      <c r="AR63" s="70"/>
      <c r="AS63" s="70"/>
      <c r="AT63" s="70"/>
      <c r="AU63" s="66"/>
      <c r="AV63" s="66"/>
      <c r="AW63" s="66"/>
      <c r="AX63" s="66"/>
      <c r="AY63" s="66"/>
      <c r="AZ63" s="66"/>
      <c r="BA63" s="66"/>
      <c r="BB63" s="66"/>
      <c r="BC63" s="66"/>
      <c r="BD63" s="66"/>
      <c r="BE63" s="66"/>
      <c r="BF63" s="66"/>
      <c r="BG63" s="66"/>
      <c r="BH63" s="66"/>
    </row>
    <row r="64" spans="1:80" ht="15" customHeight="1" x14ac:dyDescent="0.3">
      <c r="A64" s="66"/>
      <c r="B64" s="70"/>
      <c r="C64" s="70"/>
      <c r="D64" s="70"/>
      <c r="E64" s="70"/>
      <c r="F64" s="70"/>
      <c r="G64" s="70"/>
      <c r="H64" s="70"/>
      <c r="I64" s="70"/>
      <c r="J64" s="70"/>
      <c r="K64" s="70"/>
      <c r="L64" s="70"/>
      <c r="M64" s="70"/>
      <c r="N64" s="70"/>
      <c r="O64" s="70"/>
      <c r="P64" s="70"/>
      <c r="Q64" s="70"/>
      <c r="R64" s="70"/>
      <c r="S64" s="70"/>
      <c r="T64" s="70"/>
      <c r="U64" s="70"/>
      <c r="V64" s="70"/>
      <c r="W64" s="70"/>
      <c r="X64" s="70"/>
      <c r="Y64" s="70"/>
      <c r="Z64" s="70"/>
      <c r="AA64" s="70"/>
      <c r="AB64" s="70"/>
      <c r="AC64" s="70"/>
      <c r="AD64" s="70"/>
      <c r="AE64" s="70"/>
      <c r="AF64" s="70"/>
      <c r="AG64" s="70"/>
      <c r="AH64" s="70"/>
      <c r="AI64" s="70"/>
      <c r="AJ64" s="70"/>
      <c r="AK64" s="70"/>
      <c r="AL64" s="70"/>
      <c r="AM64" s="70"/>
      <c r="AN64" s="70"/>
      <c r="AO64" s="70"/>
      <c r="AP64" s="70"/>
      <c r="AQ64" s="70"/>
      <c r="AR64" s="70"/>
      <c r="AS64" s="70"/>
      <c r="AT64" s="70"/>
      <c r="AU64" s="66"/>
      <c r="AV64" s="66"/>
      <c r="AW64" s="66"/>
      <c r="AX64" s="66"/>
      <c r="AY64" s="66"/>
      <c r="AZ64" s="66"/>
      <c r="BA64" s="66"/>
      <c r="BB64" s="66"/>
      <c r="BC64" s="66"/>
      <c r="BD64" s="66"/>
      <c r="BE64" s="66"/>
      <c r="BF64" s="66"/>
      <c r="BG64" s="66"/>
      <c r="BH64" s="66"/>
    </row>
    <row r="65" spans="1:60" x14ac:dyDescent="0.3">
      <c r="A65" s="66"/>
      <c r="B65" s="66"/>
      <c r="C65" s="66"/>
      <c r="D65" s="66"/>
      <c r="E65" s="66"/>
      <c r="F65" s="66"/>
      <c r="G65" s="66"/>
      <c r="H65" s="66"/>
      <c r="I65" s="66"/>
      <c r="J65" s="66"/>
      <c r="K65" s="66"/>
      <c r="L65" s="66"/>
      <c r="M65" s="66"/>
      <c r="N65" s="66"/>
      <c r="O65" s="66"/>
      <c r="P65" s="66"/>
      <c r="Q65" s="66"/>
      <c r="R65" s="66"/>
      <c r="S65" s="66"/>
      <c r="T65" s="66"/>
      <c r="U65" s="66"/>
      <c r="V65" s="66"/>
      <c r="W65" s="66"/>
      <c r="X65" s="66"/>
      <c r="Y65" s="66"/>
      <c r="Z65" s="66"/>
      <c r="AA65" s="66"/>
      <c r="AB65" s="66"/>
      <c r="AC65" s="66"/>
      <c r="AD65" s="66"/>
      <c r="AE65" s="66"/>
      <c r="AF65" s="66"/>
      <c r="AG65" s="66"/>
      <c r="AH65" s="66"/>
      <c r="AI65" s="66"/>
      <c r="AJ65" s="66"/>
      <c r="AK65" s="66"/>
      <c r="AL65" s="66"/>
      <c r="AM65" s="66"/>
      <c r="AN65" s="66"/>
      <c r="AO65" s="66"/>
      <c r="AP65" s="66"/>
      <c r="AQ65" s="66"/>
      <c r="AR65" s="66"/>
      <c r="AS65" s="66"/>
      <c r="AT65" s="66"/>
      <c r="AU65" s="66"/>
      <c r="AV65" s="66"/>
      <c r="AW65" s="66"/>
      <c r="AX65" s="66"/>
      <c r="AY65" s="66"/>
      <c r="AZ65" s="66"/>
      <c r="BA65" s="66"/>
      <c r="BB65" s="66"/>
      <c r="BC65" s="66"/>
      <c r="BD65" s="66"/>
      <c r="BE65" s="66"/>
      <c r="BF65" s="66"/>
      <c r="BG65" s="66"/>
      <c r="BH65" s="66"/>
    </row>
    <row r="66" spans="1:60" x14ac:dyDescent="0.3">
      <c r="A66" s="66"/>
      <c r="B66" s="66"/>
      <c r="C66" s="66"/>
      <c r="D66" s="66"/>
      <c r="E66" s="66"/>
      <c r="F66" s="66"/>
      <c r="G66" s="66"/>
      <c r="H66" s="66"/>
      <c r="I66" s="66"/>
      <c r="J66" s="66"/>
      <c r="K66" s="66"/>
      <c r="L66" s="66"/>
      <c r="M66" s="66"/>
      <c r="N66" s="66"/>
      <c r="O66" s="66"/>
      <c r="P66" s="66"/>
      <c r="Q66" s="66"/>
      <c r="R66" s="66"/>
      <c r="S66" s="66"/>
      <c r="T66" s="66"/>
      <c r="U66" s="66"/>
      <c r="V66" s="66"/>
      <c r="W66" s="66"/>
      <c r="X66" s="66"/>
      <c r="Y66" s="66"/>
      <c r="Z66" s="66"/>
      <c r="AA66" s="66"/>
      <c r="AB66" s="66"/>
      <c r="AC66" s="66"/>
      <c r="AD66" s="66"/>
      <c r="AE66" s="66"/>
      <c r="AF66" s="66"/>
      <c r="AG66" s="66"/>
      <c r="AH66" s="66"/>
      <c r="AI66" s="66"/>
      <c r="AJ66" s="66"/>
      <c r="AK66" s="66"/>
      <c r="AL66" s="66"/>
      <c r="AM66" s="66"/>
      <c r="AN66" s="66"/>
      <c r="AO66" s="66"/>
      <c r="AP66" s="66"/>
      <c r="AQ66" s="66"/>
      <c r="AR66" s="66"/>
      <c r="AS66" s="66"/>
      <c r="AT66" s="66"/>
      <c r="AU66" s="66"/>
      <c r="AV66" s="66"/>
      <c r="AW66" s="66"/>
      <c r="AX66" s="66"/>
      <c r="AY66" s="66"/>
      <c r="AZ66" s="66"/>
      <c r="BA66" s="66"/>
      <c r="BB66" s="66"/>
      <c r="BC66" s="66"/>
      <c r="BD66" s="66"/>
      <c r="BE66" s="66"/>
      <c r="BF66" s="66"/>
      <c r="BG66" s="66"/>
      <c r="BH66" s="66"/>
    </row>
    <row r="67" spans="1:60" x14ac:dyDescent="0.3">
      <c r="A67" s="66"/>
      <c r="B67" s="66"/>
      <c r="C67" s="66"/>
      <c r="D67" s="66"/>
      <c r="E67" s="66"/>
      <c r="F67" s="66"/>
      <c r="G67" s="66"/>
      <c r="H67" s="66"/>
      <c r="I67" s="66"/>
      <c r="J67" s="66"/>
      <c r="K67" s="66"/>
      <c r="L67" s="66"/>
      <c r="M67" s="66"/>
      <c r="N67" s="66"/>
      <c r="O67" s="66"/>
      <c r="P67" s="66"/>
      <c r="Q67" s="66"/>
      <c r="R67" s="66"/>
      <c r="S67" s="66"/>
      <c r="T67" s="66"/>
      <c r="U67" s="66"/>
      <c r="V67" s="66"/>
      <c r="W67" s="66"/>
      <c r="X67" s="66"/>
      <c r="Y67" s="66"/>
      <c r="Z67" s="66"/>
      <c r="AA67" s="66"/>
      <c r="AB67" s="66"/>
      <c r="AC67" s="66"/>
      <c r="AD67" s="66"/>
      <c r="AE67" s="66"/>
      <c r="AF67" s="66"/>
      <c r="AG67" s="66"/>
      <c r="AH67" s="66"/>
      <c r="AI67" s="66"/>
      <c r="AJ67" s="66"/>
      <c r="AK67" s="66"/>
      <c r="AL67" s="66"/>
      <c r="AM67" s="66"/>
      <c r="AN67" s="66"/>
      <c r="AO67" s="66"/>
      <c r="AP67" s="66"/>
      <c r="AQ67" s="66"/>
      <c r="AR67" s="66"/>
      <c r="AS67" s="66"/>
      <c r="AT67" s="66"/>
      <c r="AU67" s="66"/>
      <c r="AV67" s="66"/>
      <c r="AW67" s="66"/>
      <c r="AX67" s="66"/>
      <c r="AY67" s="66"/>
      <c r="AZ67" s="66"/>
      <c r="BA67" s="66"/>
      <c r="BB67" s="66"/>
      <c r="BC67" s="66"/>
      <c r="BD67" s="66"/>
      <c r="BE67" s="66"/>
      <c r="BF67" s="66"/>
      <c r="BG67" s="66"/>
      <c r="BH67" s="66"/>
    </row>
    <row r="68" spans="1:60" x14ac:dyDescent="0.3">
      <c r="A68" s="66"/>
      <c r="B68" s="66"/>
      <c r="C68" s="66"/>
      <c r="D68" s="66"/>
      <c r="E68" s="66"/>
      <c r="F68" s="66"/>
      <c r="G68" s="66"/>
      <c r="H68" s="66"/>
      <c r="I68" s="66"/>
      <c r="J68" s="66"/>
      <c r="K68" s="66"/>
      <c r="L68" s="66"/>
      <c r="M68" s="66"/>
      <c r="N68" s="66"/>
      <c r="O68" s="66"/>
      <c r="P68" s="66"/>
      <c r="Q68" s="66"/>
      <c r="R68" s="66"/>
      <c r="S68" s="66"/>
      <c r="T68" s="66"/>
      <c r="U68" s="66"/>
      <c r="V68" s="66"/>
      <c r="W68" s="66"/>
      <c r="X68" s="66"/>
      <c r="Y68" s="66"/>
      <c r="Z68" s="66"/>
      <c r="AA68" s="66"/>
      <c r="AB68" s="66"/>
      <c r="AC68" s="66"/>
      <c r="AD68" s="66"/>
      <c r="AE68" s="66"/>
      <c r="AF68" s="66"/>
      <c r="AG68" s="66"/>
      <c r="AH68" s="66"/>
      <c r="AI68" s="66"/>
      <c r="AJ68" s="66"/>
      <c r="AK68" s="66"/>
      <c r="AL68" s="66"/>
      <c r="AM68" s="66"/>
      <c r="AN68" s="66"/>
      <c r="AO68" s="66"/>
      <c r="AP68" s="66"/>
      <c r="AQ68" s="66"/>
      <c r="AR68" s="66"/>
      <c r="AS68" s="66"/>
      <c r="AT68" s="66"/>
      <c r="AU68" s="66"/>
      <c r="AV68" s="66"/>
      <c r="AW68" s="66"/>
      <c r="AX68" s="66"/>
      <c r="AY68" s="66"/>
      <c r="AZ68" s="66"/>
      <c r="BA68" s="66"/>
      <c r="BB68" s="66"/>
      <c r="BC68" s="66"/>
      <c r="BD68" s="66"/>
      <c r="BE68" s="66"/>
      <c r="BF68" s="66"/>
      <c r="BG68" s="66"/>
      <c r="BH68" s="66"/>
    </row>
    <row r="69" spans="1:60" x14ac:dyDescent="0.3">
      <c r="A69" s="66"/>
      <c r="B69" s="66"/>
      <c r="C69" s="66"/>
      <c r="D69" s="66"/>
      <c r="E69" s="66"/>
      <c r="F69" s="66"/>
      <c r="G69" s="66"/>
      <c r="H69" s="66"/>
      <c r="I69" s="66"/>
      <c r="J69" s="66"/>
      <c r="K69" s="66"/>
      <c r="L69" s="66"/>
      <c r="M69" s="66"/>
      <c r="N69" s="66"/>
      <c r="O69" s="66"/>
      <c r="P69" s="66"/>
      <c r="Q69" s="66"/>
      <c r="R69" s="66"/>
      <c r="S69" s="66"/>
      <c r="T69" s="66"/>
      <c r="U69" s="66"/>
      <c r="V69" s="66"/>
      <c r="W69" s="66"/>
      <c r="X69" s="66"/>
      <c r="Y69" s="66"/>
      <c r="Z69" s="66"/>
      <c r="AA69" s="66"/>
      <c r="AB69" s="66"/>
      <c r="AC69" s="66"/>
      <c r="AD69" s="66"/>
      <c r="AE69" s="66"/>
      <c r="AF69" s="66"/>
      <c r="AG69" s="66"/>
      <c r="AH69" s="66"/>
      <c r="AI69" s="66"/>
      <c r="AJ69" s="66"/>
      <c r="AK69" s="66"/>
      <c r="AL69" s="66"/>
      <c r="AM69" s="66"/>
      <c r="AN69" s="66"/>
      <c r="AO69" s="66"/>
      <c r="AP69" s="66"/>
      <c r="AQ69" s="66"/>
      <c r="AR69" s="66"/>
      <c r="AS69" s="66"/>
      <c r="AT69" s="66"/>
      <c r="AU69" s="66"/>
      <c r="AV69" s="66"/>
      <c r="AW69" s="66"/>
      <c r="AX69" s="66"/>
      <c r="AY69" s="66"/>
      <c r="AZ69" s="66"/>
      <c r="BA69" s="66"/>
      <c r="BB69" s="66"/>
      <c r="BC69" s="66"/>
      <c r="BD69" s="66"/>
      <c r="BE69" s="66"/>
      <c r="BF69" s="66"/>
      <c r="BG69" s="66"/>
      <c r="BH69" s="66"/>
    </row>
    <row r="70" spans="1:60" x14ac:dyDescent="0.3">
      <c r="A70" s="66"/>
      <c r="B70" s="66"/>
      <c r="C70" s="66"/>
      <c r="D70" s="66"/>
      <c r="E70" s="66"/>
      <c r="F70" s="66"/>
      <c r="G70" s="66"/>
      <c r="H70" s="66"/>
      <c r="I70" s="66"/>
      <c r="J70" s="66"/>
      <c r="K70" s="66"/>
      <c r="L70" s="66"/>
      <c r="M70" s="66"/>
      <c r="N70" s="66"/>
      <c r="O70" s="66"/>
      <c r="P70" s="66"/>
      <c r="Q70" s="66"/>
      <c r="R70" s="66"/>
      <c r="S70" s="66"/>
      <c r="T70" s="66"/>
      <c r="U70" s="66"/>
      <c r="V70" s="66"/>
      <c r="W70" s="66"/>
      <c r="X70" s="66"/>
      <c r="Y70" s="66"/>
      <c r="Z70" s="66"/>
      <c r="AA70" s="66"/>
      <c r="AB70" s="66"/>
      <c r="AC70" s="66"/>
      <c r="AD70" s="66"/>
      <c r="AE70" s="66"/>
      <c r="AF70" s="66"/>
      <c r="AG70" s="66"/>
      <c r="AH70" s="66"/>
      <c r="AI70" s="66"/>
      <c r="AJ70" s="66"/>
      <c r="AK70" s="66"/>
      <c r="AL70" s="66"/>
      <c r="AM70" s="66"/>
      <c r="AN70" s="66"/>
      <c r="AO70" s="66"/>
      <c r="AP70" s="66"/>
      <c r="AQ70" s="66"/>
      <c r="AR70" s="66"/>
      <c r="AS70" s="66"/>
      <c r="AT70" s="66"/>
      <c r="AU70" s="66"/>
      <c r="AV70" s="66"/>
      <c r="AW70" s="66"/>
      <c r="AX70" s="66"/>
      <c r="AY70" s="66"/>
      <c r="AZ70" s="66"/>
      <c r="BA70" s="66"/>
      <c r="BB70" s="66"/>
      <c r="BC70" s="66"/>
      <c r="BD70" s="66"/>
      <c r="BE70" s="66"/>
      <c r="BF70" s="66"/>
      <c r="BG70" s="66"/>
      <c r="BH70" s="66"/>
    </row>
    <row r="71" spans="1:60" x14ac:dyDescent="0.3">
      <c r="A71" s="66"/>
      <c r="B71" s="66"/>
      <c r="C71" s="66"/>
      <c r="D71" s="66"/>
      <c r="E71" s="66"/>
      <c r="F71" s="66"/>
      <c r="G71" s="66"/>
      <c r="H71" s="66"/>
      <c r="I71" s="66"/>
      <c r="J71" s="66"/>
      <c r="K71" s="66"/>
      <c r="L71" s="66"/>
      <c r="M71" s="66"/>
      <c r="N71" s="66"/>
      <c r="O71" s="66"/>
      <c r="P71" s="66"/>
      <c r="Q71" s="66"/>
      <c r="R71" s="66"/>
      <c r="S71" s="66"/>
      <c r="T71" s="66"/>
      <c r="U71" s="66"/>
      <c r="V71" s="66"/>
      <c r="W71" s="66"/>
      <c r="X71" s="66"/>
      <c r="Y71" s="66"/>
      <c r="Z71" s="66"/>
      <c r="AA71" s="66"/>
      <c r="AB71" s="66"/>
      <c r="AC71" s="66"/>
      <c r="AD71" s="66"/>
      <c r="AE71" s="66"/>
      <c r="AF71" s="66"/>
      <c r="AG71" s="66"/>
      <c r="AH71" s="66"/>
      <c r="AI71" s="66"/>
      <c r="AJ71" s="66"/>
      <c r="AK71" s="66"/>
      <c r="AL71" s="66"/>
      <c r="AM71" s="66"/>
      <c r="AN71" s="66"/>
      <c r="AO71" s="66"/>
      <c r="AP71" s="66"/>
      <c r="AQ71" s="66"/>
      <c r="AR71" s="66"/>
      <c r="AS71" s="66"/>
      <c r="AT71" s="66"/>
      <c r="AU71" s="66"/>
      <c r="AV71" s="66"/>
      <c r="AW71" s="66"/>
      <c r="AX71" s="66"/>
      <c r="AY71" s="66"/>
      <c r="AZ71" s="66"/>
      <c r="BA71" s="66"/>
      <c r="BB71" s="66"/>
      <c r="BC71" s="66"/>
      <c r="BD71" s="66"/>
      <c r="BE71" s="66"/>
      <c r="BF71" s="66"/>
      <c r="BG71" s="66"/>
      <c r="BH71" s="66"/>
    </row>
    <row r="72" spans="1:60" x14ac:dyDescent="0.3">
      <c r="A72" s="66"/>
      <c r="B72" s="66"/>
      <c r="C72" s="66"/>
      <c r="D72" s="66"/>
      <c r="E72" s="66"/>
      <c r="F72" s="66"/>
      <c r="G72" s="66"/>
      <c r="H72" s="66"/>
      <c r="I72" s="66"/>
      <c r="J72" s="66"/>
      <c r="K72" s="66"/>
      <c r="L72" s="66"/>
      <c r="M72" s="66"/>
      <c r="N72" s="66"/>
      <c r="O72" s="66"/>
      <c r="P72" s="66"/>
      <c r="Q72" s="66"/>
      <c r="R72" s="66"/>
      <c r="S72" s="66"/>
      <c r="T72" s="66"/>
      <c r="U72" s="66"/>
      <c r="V72" s="66"/>
      <c r="W72" s="66"/>
      <c r="X72" s="66"/>
      <c r="Y72" s="66"/>
      <c r="Z72" s="66"/>
      <c r="AA72" s="66"/>
      <c r="AB72" s="66"/>
      <c r="AC72" s="66"/>
      <c r="AD72" s="66"/>
      <c r="AE72" s="66"/>
      <c r="AF72" s="66"/>
      <c r="AG72" s="66"/>
      <c r="AH72" s="66"/>
      <c r="AI72" s="66"/>
      <c r="AJ72" s="66"/>
      <c r="AK72" s="66"/>
      <c r="AL72" s="66"/>
      <c r="AM72" s="66"/>
      <c r="AN72" s="66"/>
      <c r="AO72" s="66"/>
      <c r="AP72" s="66"/>
      <c r="AQ72" s="66"/>
      <c r="AR72" s="66"/>
      <c r="AS72" s="66"/>
      <c r="AT72" s="66"/>
      <c r="AU72" s="66"/>
      <c r="AV72" s="66"/>
      <c r="AW72" s="66"/>
      <c r="AX72" s="66"/>
      <c r="AY72" s="66"/>
      <c r="AZ72" s="66"/>
      <c r="BA72" s="66"/>
      <c r="BB72" s="66"/>
      <c r="BC72" s="66"/>
      <c r="BD72" s="66"/>
      <c r="BE72" s="66"/>
      <c r="BF72" s="66"/>
      <c r="BG72" s="66"/>
      <c r="BH72" s="66"/>
    </row>
    <row r="73" spans="1:60" x14ac:dyDescent="0.3">
      <c r="A73" s="66"/>
      <c r="B73" s="66"/>
      <c r="C73" s="66"/>
      <c r="D73" s="66"/>
      <c r="E73" s="66"/>
      <c r="F73" s="66"/>
      <c r="G73" s="66"/>
      <c r="H73" s="66"/>
      <c r="I73" s="66"/>
      <c r="J73" s="66"/>
      <c r="K73" s="66"/>
      <c r="L73" s="66"/>
      <c r="M73" s="66"/>
      <c r="N73" s="66"/>
      <c r="O73" s="66"/>
      <c r="P73" s="66"/>
      <c r="Q73" s="66"/>
      <c r="R73" s="66"/>
      <c r="S73" s="66"/>
      <c r="T73" s="66"/>
      <c r="U73" s="66"/>
      <c r="V73" s="66"/>
      <c r="W73" s="66"/>
      <c r="X73" s="66"/>
      <c r="Y73" s="66"/>
      <c r="Z73" s="66"/>
      <c r="AA73" s="66"/>
      <c r="AB73" s="66"/>
      <c r="AC73" s="66"/>
      <c r="AD73" s="66"/>
      <c r="AE73" s="66"/>
      <c r="AF73" s="66"/>
      <c r="AG73" s="66"/>
      <c r="AH73" s="66"/>
      <c r="AI73" s="66"/>
      <c r="AJ73" s="66"/>
      <c r="AK73" s="66"/>
      <c r="AL73" s="66"/>
      <c r="AM73" s="66"/>
      <c r="AN73" s="66"/>
      <c r="AO73" s="66"/>
      <c r="AP73" s="66"/>
      <c r="AQ73" s="66"/>
      <c r="AR73" s="66"/>
      <c r="AS73" s="66"/>
      <c r="AT73" s="66"/>
      <c r="AU73" s="66"/>
      <c r="AV73" s="66"/>
      <c r="AW73" s="66"/>
      <c r="AX73" s="66"/>
      <c r="AY73" s="66"/>
      <c r="AZ73" s="66"/>
      <c r="BA73" s="66"/>
      <c r="BB73" s="66"/>
      <c r="BC73" s="66"/>
      <c r="BD73" s="66"/>
      <c r="BE73" s="66"/>
      <c r="BF73" s="66"/>
      <c r="BG73" s="66"/>
      <c r="BH73" s="66"/>
    </row>
    <row r="74" spans="1:60" x14ac:dyDescent="0.3">
      <c r="A74" s="66"/>
      <c r="B74" s="66"/>
      <c r="C74" s="66"/>
      <c r="D74" s="66"/>
      <c r="E74" s="66"/>
      <c r="F74" s="66"/>
      <c r="G74" s="66"/>
      <c r="H74" s="66"/>
      <c r="I74" s="66"/>
      <c r="J74" s="66"/>
      <c r="K74" s="66"/>
      <c r="L74" s="66"/>
      <c r="M74" s="66"/>
      <c r="N74" s="66"/>
      <c r="O74" s="66"/>
      <c r="P74" s="66"/>
      <c r="Q74" s="66"/>
      <c r="R74" s="66"/>
      <c r="S74" s="66"/>
      <c r="T74" s="66"/>
      <c r="U74" s="66"/>
      <c r="V74" s="66"/>
      <c r="W74" s="66"/>
      <c r="X74" s="66"/>
      <c r="Y74" s="66"/>
      <c r="Z74" s="66"/>
      <c r="AA74" s="66"/>
      <c r="AB74" s="66"/>
      <c r="AC74" s="66"/>
      <c r="AD74" s="66"/>
      <c r="AE74" s="66"/>
      <c r="AF74" s="66"/>
      <c r="AG74" s="66"/>
      <c r="AH74" s="66"/>
      <c r="AI74" s="66"/>
      <c r="AJ74" s="66"/>
      <c r="AK74" s="66"/>
      <c r="AL74" s="66"/>
      <c r="AM74" s="66"/>
      <c r="AN74" s="66"/>
      <c r="AO74" s="66"/>
      <c r="AP74" s="66"/>
      <c r="AQ74" s="66"/>
      <c r="AR74" s="66"/>
      <c r="AS74" s="66"/>
      <c r="AT74" s="66"/>
      <c r="AU74" s="66"/>
      <c r="AV74" s="66"/>
      <c r="AW74" s="66"/>
      <c r="AX74" s="66"/>
      <c r="AY74" s="66"/>
      <c r="AZ74" s="66"/>
      <c r="BA74" s="66"/>
      <c r="BB74" s="66"/>
      <c r="BC74" s="66"/>
      <c r="BD74" s="66"/>
      <c r="BE74" s="66"/>
      <c r="BF74" s="66"/>
      <c r="BG74" s="66"/>
      <c r="BH74" s="66"/>
    </row>
    <row r="75" spans="1:60" x14ac:dyDescent="0.3">
      <c r="A75" s="66"/>
      <c r="B75" s="66"/>
      <c r="C75" s="66"/>
      <c r="D75" s="66"/>
      <c r="E75" s="66"/>
      <c r="F75" s="66"/>
      <c r="G75" s="66"/>
      <c r="H75" s="66"/>
      <c r="I75" s="66"/>
      <c r="J75" s="66"/>
      <c r="K75" s="66"/>
      <c r="L75" s="66"/>
      <c r="M75" s="66"/>
      <c r="N75" s="66"/>
      <c r="O75" s="66"/>
      <c r="P75" s="66"/>
      <c r="Q75" s="66"/>
      <c r="R75" s="66"/>
      <c r="S75" s="66"/>
      <c r="T75" s="66"/>
      <c r="U75" s="66"/>
      <c r="V75" s="66"/>
      <c r="W75" s="66"/>
      <c r="X75" s="66"/>
      <c r="Y75" s="66"/>
      <c r="Z75" s="66"/>
      <c r="AA75" s="66"/>
      <c r="AB75" s="66"/>
      <c r="AC75" s="66"/>
      <c r="AD75" s="66"/>
      <c r="AE75" s="66"/>
      <c r="AF75" s="66"/>
      <c r="AG75" s="66"/>
      <c r="AH75" s="66"/>
      <c r="AI75" s="66"/>
      <c r="AJ75" s="66"/>
      <c r="AK75" s="66"/>
      <c r="AL75" s="66"/>
      <c r="AM75" s="66"/>
      <c r="AN75" s="66"/>
      <c r="AO75" s="66"/>
      <c r="AP75" s="66"/>
      <c r="AQ75" s="66"/>
      <c r="AR75" s="66"/>
      <c r="AS75" s="66"/>
      <c r="AT75" s="66"/>
      <c r="AU75" s="66"/>
      <c r="AV75" s="66"/>
      <c r="AW75" s="66"/>
      <c r="AX75" s="66"/>
      <c r="AY75" s="66"/>
      <c r="AZ75" s="66"/>
      <c r="BA75" s="66"/>
      <c r="BB75" s="66"/>
      <c r="BC75" s="66"/>
      <c r="BD75" s="66"/>
      <c r="BE75" s="66"/>
      <c r="BF75" s="66"/>
      <c r="BG75" s="66"/>
      <c r="BH75" s="66"/>
    </row>
    <row r="76" spans="1:60" x14ac:dyDescent="0.3">
      <c r="A76" s="66"/>
      <c r="B76" s="66"/>
      <c r="C76" s="66"/>
      <c r="D76" s="66"/>
      <c r="E76" s="66"/>
      <c r="F76" s="66"/>
      <c r="G76" s="66"/>
      <c r="H76" s="66"/>
      <c r="I76" s="66"/>
      <c r="J76" s="66"/>
      <c r="K76" s="66"/>
      <c r="L76" s="66"/>
      <c r="M76" s="66"/>
      <c r="N76" s="66"/>
      <c r="O76" s="66"/>
      <c r="P76" s="66"/>
      <c r="Q76" s="66"/>
      <c r="R76" s="66"/>
      <c r="S76" s="66"/>
      <c r="T76" s="66"/>
      <c r="U76" s="66"/>
      <c r="V76" s="66"/>
      <c r="W76" s="66"/>
      <c r="X76" s="66"/>
      <c r="Y76" s="66"/>
      <c r="Z76" s="66"/>
      <c r="AA76" s="66"/>
      <c r="AB76" s="66"/>
      <c r="AC76" s="66"/>
      <c r="AD76" s="66"/>
      <c r="AE76" s="66"/>
      <c r="AF76" s="66"/>
      <c r="AG76" s="66"/>
      <c r="AH76" s="66"/>
      <c r="AI76" s="66"/>
      <c r="AJ76" s="66"/>
      <c r="AK76" s="66"/>
      <c r="AL76" s="66"/>
      <c r="AM76" s="66"/>
      <c r="AN76" s="66"/>
      <c r="AO76" s="66"/>
      <c r="AP76" s="66"/>
      <c r="AQ76" s="66"/>
      <c r="AR76" s="66"/>
      <c r="AS76" s="66"/>
      <c r="AT76" s="66"/>
      <c r="AU76" s="66"/>
      <c r="AV76" s="66"/>
      <c r="AW76" s="66"/>
      <c r="AX76" s="66"/>
      <c r="AY76" s="66"/>
      <c r="AZ76" s="66"/>
      <c r="BA76" s="66"/>
      <c r="BB76" s="66"/>
      <c r="BC76" s="66"/>
      <c r="BD76" s="66"/>
      <c r="BE76" s="66"/>
      <c r="BF76" s="66"/>
      <c r="BG76" s="66"/>
      <c r="BH76" s="66"/>
    </row>
    <row r="77" spans="1:60" x14ac:dyDescent="0.3">
      <c r="A77" s="66"/>
      <c r="B77" s="66"/>
      <c r="C77" s="66"/>
      <c r="D77" s="66"/>
      <c r="E77" s="66"/>
      <c r="F77" s="66"/>
      <c r="G77" s="66"/>
      <c r="H77" s="66"/>
      <c r="I77" s="66"/>
      <c r="J77" s="66"/>
      <c r="K77" s="66"/>
      <c r="L77" s="66"/>
      <c r="M77" s="66"/>
      <c r="N77" s="66"/>
      <c r="O77" s="66"/>
      <c r="P77" s="66"/>
      <c r="Q77" s="66"/>
      <c r="R77" s="66"/>
      <c r="S77" s="66"/>
      <c r="T77" s="66"/>
      <c r="U77" s="66"/>
      <c r="V77" s="66"/>
      <c r="W77" s="66"/>
      <c r="X77" s="66"/>
      <c r="Y77" s="66"/>
      <c r="Z77" s="66"/>
      <c r="AA77" s="66"/>
      <c r="AB77" s="66"/>
      <c r="AC77" s="66"/>
      <c r="AD77" s="66"/>
      <c r="AE77" s="66"/>
      <c r="AF77" s="66"/>
      <c r="AG77" s="66"/>
      <c r="AH77" s="66"/>
      <c r="AI77" s="66"/>
      <c r="AJ77" s="66"/>
      <c r="AK77" s="66"/>
      <c r="AL77" s="66"/>
      <c r="AM77" s="66"/>
      <c r="AN77" s="66"/>
      <c r="AO77" s="66"/>
      <c r="AP77" s="66"/>
      <c r="AQ77" s="66"/>
      <c r="AR77" s="66"/>
      <c r="AS77" s="66"/>
      <c r="AT77" s="66"/>
      <c r="AU77" s="66"/>
      <c r="AV77" s="66"/>
      <c r="AW77" s="66"/>
      <c r="AX77" s="66"/>
      <c r="AY77" s="66"/>
      <c r="AZ77" s="66"/>
      <c r="BA77" s="66"/>
      <c r="BB77" s="66"/>
      <c r="BC77" s="66"/>
      <c r="BD77" s="66"/>
      <c r="BE77" s="66"/>
      <c r="BF77" s="66"/>
      <c r="BG77" s="66"/>
      <c r="BH77" s="66"/>
    </row>
    <row r="78" spans="1:60" x14ac:dyDescent="0.3">
      <c r="A78" s="66"/>
      <c r="B78" s="66"/>
      <c r="C78" s="66"/>
      <c r="D78" s="66"/>
      <c r="E78" s="66"/>
      <c r="F78" s="66"/>
      <c r="G78" s="66"/>
      <c r="H78" s="66"/>
      <c r="I78" s="66"/>
      <c r="J78" s="66"/>
      <c r="K78" s="66"/>
      <c r="L78" s="66"/>
      <c r="M78" s="66"/>
      <c r="N78" s="66"/>
      <c r="O78" s="66"/>
      <c r="P78" s="66"/>
      <c r="Q78" s="66"/>
      <c r="R78" s="66"/>
      <c r="S78" s="66"/>
      <c r="T78" s="66"/>
      <c r="U78" s="66"/>
      <c r="V78" s="66"/>
      <c r="W78" s="66"/>
      <c r="X78" s="66"/>
      <c r="Y78" s="66"/>
      <c r="Z78" s="66"/>
      <c r="AA78" s="66"/>
      <c r="AB78" s="66"/>
      <c r="AC78" s="66"/>
      <c r="AD78" s="66"/>
      <c r="AE78" s="66"/>
      <c r="AF78" s="66"/>
      <c r="AG78" s="66"/>
      <c r="AH78" s="66"/>
      <c r="AI78" s="66"/>
      <c r="AJ78" s="66"/>
      <c r="AK78" s="66"/>
      <c r="AL78" s="66"/>
      <c r="AM78" s="66"/>
      <c r="AN78" s="66"/>
      <c r="AO78" s="66"/>
      <c r="AP78" s="66"/>
      <c r="AQ78" s="66"/>
      <c r="AR78" s="66"/>
      <c r="AS78" s="66"/>
      <c r="AT78" s="66"/>
      <c r="AU78" s="66"/>
      <c r="AV78" s="66"/>
      <c r="AW78" s="66"/>
      <c r="AX78" s="66"/>
      <c r="AY78" s="66"/>
      <c r="AZ78" s="66"/>
      <c r="BA78" s="66"/>
      <c r="BB78" s="66"/>
      <c r="BC78" s="66"/>
      <c r="BD78" s="66"/>
      <c r="BE78" s="66"/>
      <c r="BF78" s="66"/>
      <c r="BG78" s="66"/>
      <c r="BH78" s="66"/>
    </row>
    <row r="79" spans="1:60" x14ac:dyDescent="0.3">
      <c r="A79" s="66"/>
      <c r="B79" s="66"/>
      <c r="C79" s="66"/>
      <c r="D79" s="66"/>
      <c r="E79" s="66"/>
      <c r="F79" s="66"/>
      <c r="G79" s="66"/>
      <c r="H79" s="66"/>
      <c r="I79" s="66"/>
      <c r="J79" s="66"/>
      <c r="K79" s="66"/>
      <c r="L79" s="66"/>
      <c r="M79" s="66"/>
      <c r="N79" s="66"/>
      <c r="O79" s="66"/>
      <c r="P79" s="66"/>
      <c r="Q79" s="66"/>
      <c r="R79" s="66"/>
      <c r="S79" s="66"/>
      <c r="T79" s="66"/>
      <c r="U79" s="66"/>
      <c r="V79" s="66"/>
      <c r="W79" s="66"/>
      <c r="X79" s="66"/>
      <c r="Y79" s="66"/>
      <c r="Z79" s="66"/>
      <c r="AA79" s="66"/>
      <c r="AB79" s="66"/>
      <c r="AC79" s="66"/>
      <c r="AD79" s="66"/>
      <c r="AE79" s="66"/>
      <c r="AF79" s="66"/>
      <c r="AG79" s="66"/>
      <c r="AH79" s="66"/>
      <c r="AI79" s="66"/>
      <c r="AJ79" s="66"/>
      <c r="AK79" s="66"/>
      <c r="AL79" s="66"/>
      <c r="AM79" s="66"/>
      <c r="AN79" s="66"/>
      <c r="AO79" s="66"/>
      <c r="AP79" s="66"/>
      <c r="AQ79" s="66"/>
      <c r="AR79" s="66"/>
      <c r="AS79" s="66"/>
      <c r="AT79" s="66"/>
      <c r="AU79" s="66"/>
      <c r="AV79" s="66"/>
      <c r="AW79" s="66"/>
      <c r="AX79" s="66"/>
      <c r="AY79" s="66"/>
      <c r="AZ79" s="66"/>
      <c r="BA79" s="66"/>
      <c r="BB79" s="66"/>
      <c r="BC79" s="66"/>
      <c r="BD79" s="66"/>
      <c r="BE79" s="66"/>
      <c r="BF79" s="66"/>
      <c r="BG79" s="66"/>
      <c r="BH79" s="66"/>
    </row>
    <row r="80" spans="1:60" x14ac:dyDescent="0.3">
      <c r="A80" s="66"/>
      <c r="B80" s="66"/>
      <c r="C80" s="66"/>
      <c r="D80" s="66"/>
      <c r="E80" s="66"/>
      <c r="F80" s="66"/>
      <c r="G80" s="66"/>
      <c r="H80" s="66"/>
      <c r="I80" s="66"/>
      <c r="J80" s="66"/>
      <c r="K80" s="66"/>
      <c r="L80" s="66"/>
      <c r="M80" s="66"/>
      <c r="N80" s="66"/>
      <c r="O80" s="66"/>
      <c r="P80" s="66"/>
      <c r="Q80" s="66"/>
      <c r="R80" s="66"/>
      <c r="S80" s="66"/>
      <c r="T80" s="66"/>
      <c r="U80" s="66"/>
      <c r="V80" s="66"/>
      <c r="W80" s="66"/>
      <c r="X80" s="66"/>
      <c r="Y80" s="66"/>
      <c r="Z80" s="66"/>
      <c r="AA80" s="66"/>
      <c r="AB80" s="66"/>
      <c r="AC80" s="66"/>
      <c r="AD80" s="66"/>
      <c r="AE80" s="66"/>
      <c r="AF80" s="66"/>
      <c r="AG80" s="66"/>
      <c r="AH80" s="66"/>
      <c r="AI80" s="66"/>
      <c r="AJ80" s="66"/>
      <c r="AK80" s="66"/>
      <c r="AL80" s="66"/>
      <c r="AM80" s="66"/>
      <c r="AN80" s="66"/>
      <c r="AO80" s="66"/>
      <c r="AP80" s="66"/>
      <c r="AQ80" s="66"/>
      <c r="AR80" s="66"/>
      <c r="AS80" s="66"/>
      <c r="AT80" s="66"/>
      <c r="AU80" s="66"/>
      <c r="AV80" s="66"/>
      <c r="AW80" s="66"/>
      <c r="AX80" s="66"/>
      <c r="AY80" s="66"/>
      <c r="AZ80" s="66"/>
      <c r="BA80" s="66"/>
      <c r="BB80" s="66"/>
      <c r="BC80" s="66"/>
      <c r="BD80" s="66"/>
      <c r="BE80" s="66"/>
      <c r="BF80" s="66"/>
      <c r="BG80" s="66"/>
      <c r="BH80" s="66"/>
    </row>
    <row r="81" spans="1:60" x14ac:dyDescent="0.3">
      <c r="A81" s="66"/>
      <c r="B81" s="66"/>
      <c r="C81" s="66"/>
      <c r="D81" s="66"/>
      <c r="E81" s="66"/>
      <c r="F81" s="66"/>
      <c r="G81" s="66"/>
      <c r="H81" s="66"/>
      <c r="I81" s="66"/>
      <c r="J81" s="66"/>
      <c r="K81" s="66"/>
      <c r="L81" s="66"/>
      <c r="M81" s="66"/>
      <c r="N81" s="66"/>
      <c r="O81" s="66"/>
      <c r="P81" s="66"/>
      <c r="Q81" s="66"/>
      <c r="R81" s="66"/>
      <c r="S81" s="66"/>
      <c r="T81" s="66"/>
      <c r="U81" s="66"/>
      <c r="V81" s="66"/>
      <c r="W81" s="66"/>
      <c r="X81" s="66"/>
      <c r="Y81" s="66"/>
      <c r="Z81" s="66"/>
      <c r="AA81" s="66"/>
      <c r="AB81" s="66"/>
      <c r="AC81" s="66"/>
      <c r="AD81" s="66"/>
      <c r="AE81" s="66"/>
      <c r="AF81" s="66"/>
      <c r="AG81" s="66"/>
      <c r="AH81" s="66"/>
      <c r="AI81" s="66"/>
      <c r="AJ81" s="66"/>
      <c r="AK81" s="66"/>
      <c r="AL81" s="66"/>
      <c r="AM81" s="66"/>
      <c r="AN81" s="66"/>
      <c r="AO81" s="66"/>
      <c r="AP81" s="66"/>
      <c r="AQ81" s="66"/>
      <c r="AR81" s="66"/>
      <c r="AS81" s="66"/>
      <c r="AT81" s="66"/>
      <c r="AU81" s="66"/>
      <c r="AV81" s="66"/>
      <c r="AW81" s="66"/>
      <c r="AX81" s="66"/>
      <c r="AY81" s="66"/>
      <c r="AZ81" s="66"/>
      <c r="BA81" s="66"/>
      <c r="BB81" s="66"/>
      <c r="BC81" s="66"/>
      <c r="BD81" s="66"/>
      <c r="BE81" s="66"/>
      <c r="BF81" s="66"/>
      <c r="BG81" s="66"/>
      <c r="BH81" s="66"/>
    </row>
    <row r="82" spans="1:60" x14ac:dyDescent="0.3">
      <c r="A82" s="66"/>
      <c r="B82" s="66"/>
      <c r="C82" s="66"/>
      <c r="D82" s="66"/>
      <c r="E82" s="66"/>
      <c r="F82" s="66"/>
      <c r="G82" s="66"/>
      <c r="H82" s="66"/>
      <c r="I82" s="66"/>
      <c r="J82" s="66"/>
      <c r="K82" s="66"/>
      <c r="L82" s="66"/>
      <c r="M82" s="66"/>
      <c r="N82" s="66"/>
      <c r="O82" s="66"/>
      <c r="P82" s="66"/>
      <c r="Q82" s="66"/>
      <c r="R82" s="66"/>
      <c r="S82" s="66"/>
      <c r="T82" s="66"/>
      <c r="U82" s="66"/>
      <c r="V82" s="66"/>
      <c r="W82" s="66"/>
      <c r="X82" s="66"/>
      <c r="Y82" s="66"/>
      <c r="Z82" s="66"/>
      <c r="AA82" s="66"/>
      <c r="AB82" s="66"/>
      <c r="AC82" s="66"/>
      <c r="AD82" s="66"/>
      <c r="AE82" s="66"/>
      <c r="AF82" s="66"/>
      <c r="AG82" s="66"/>
      <c r="AH82" s="66"/>
      <c r="AI82" s="66"/>
      <c r="AJ82" s="66"/>
      <c r="AK82" s="66"/>
      <c r="AL82" s="66"/>
      <c r="AM82" s="66"/>
      <c r="AN82" s="66"/>
      <c r="AO82" s="66"/>
      <c r="AP82" s="66"/>
      <c r="AQ82" s="66"/>
      <c r="AR82" s="66"/>
      <c r="AS82" s="66"/>
      <c r="AT82" s="66"/>
      <c r="AU82" s="66"/>
      <c r="AV82" s="66"/>
      <c r="AW82" s="66"/>
      <c r="AX82" s="66"/>
      <c r="AY82" s="66"/>
      <c r="AZ82" s="66"/>
      <c r="BA82" s="66"/>
      <c r="BB82" s="66"/>
      <c r="BC82" s="66"/>
      <c r="BD82" s="66"/>
      <c r="BE82" s="66"/>
      <c r="BF82" s="66"/>
      <c r="BG82" s="66"/>
      <c r="BH82" s="66"/>
    </row>
    <row r="83" spans="1:60" x14ac:dyDescent="0.3">
      <c r="A83" s="66"/>
      <c r="B83" s="66"/>
      <c r="C83" s="66"/>
      <c r="D83" s="66"/>
      <c r="E83" s="66"/>
      <c r="F83" s="66"/>
      <c r="G83" s="66"/>
      <c r="H83" s="66"/>
      <c r="I83" s="66"/>
      <c r="J83" s="66"/>
      <c r="K83" s="66"/>
      <c r="L83" s="66"/>
      <c r="M83" s="66"/>
      <c r="N83" s="66"/>
      <c r="O83" s="66"/>
      <c r="P83" s="66"/>
      <c r="Q83" s="66"/>
      <c r="R83" s="66"/>
      <c r="S83" s="66"/>
      <c r="T83" s="66"/>
      <c r="U83" s="66"/>
      <c r="V83" s="66"/>
      <c r="W83" s="66"/>
      <c r="X83" s="66"/>
      <c r="Y83" s="66"/>
      <c r="Z83" s="66"/>
      <c r="AA83" s="66"/>
      <c r="AB83" s="66"/>
      <c r="AC83" s="66"/>
      <c r="AD83" s="66"/>
      <c r="AE83" s="66"/>
      <c r="AF83" s="66"/>
      <c r="AG83" s="66"/>
      <c r="AH83" s="66"/>
      <c r="AI83" s="66"/>
      <c r="AJ83" s="66"/>
      <c r="AK83" s="66"/>
      <c r="AL83" s="66"/>
      <c r="AM83" s="66"/>
      <c r="AN83" s="66"/>
      <c r="AO83" s="66"/>
      <c r="AP83" s="66"/>
      <c r="AQ83" s="66"/>
      <c r="AR83" s="66"/>
      <c r="AS83" s="66"/>
      <c r="AT83" s="66"/>
      <c r="AU83" s="66"/>
      <c r="AV83" s="66"/>
      <c r="AW83" s="66"/>
      <c r="AX83" s="66"/>
      <c r="AY83" s="66"/>
      <c r="AZ83" s="66"/>
      <c r="BA83" s="66"/>
      <c r="BB83" s="66"/>
      <c r="BC83" s="66"/>
      <c r="BD83" s="66"/>
      <c r="BE83" s="66"/>
      <c r="BF83" s="66"/>
      <c r="BG83" s="66"/>
      <c r="BH83" s="66"/>
    </row>
    <row r="84" spans="1:60" x14ac:dyDescent="0.3">
      <c r="A84" s="66"/>
      <c r="B84" s="66"/>
      <c r="C84" s="66"/>
      <c r="D84" s="66"/>
      <c r="E84" s="66"/>
      <c r="F84" s="66"/>
      <c r="G84" s="66"/>
      <c r="H84" s="66"/>
      <c r="I84" s="66"/>
      <c r="J84" s="66"/>
      <c r="K84" s="66"/>
      <c r="L84" s="66"/>
      <c r="M84" s="66"/>
      <c r="N84" s="66"/>
      <c r="O84" s="66"/>
      <c r="P84" s="66"/>
      <c r="Q84" s="66"/>
      <c r="R84" s="66"/>
      <c r="S84" s="66"/>
      <c r="T84" s="66"/>
      <c r="U84" s="66"/>
      <c r="V84" s="66"/>
      <c r="W84" s="66"/>
      <c r="X84" s="66"/>
      <c r="Y84" s="66"/>
      <c r="Z84" s="66"/>
      <c r="AA84" s="66"/>
      <c r="AB84" s="66"/>
      <c r="AC84" s="66"/>
      <c r="AD84" s="66"/>
      <c r="AE84" s="66"/>
      <c r="AF84" s="66"/>
      <c r="AG84" s="66"/>
      <c r="AH84" s="66"/>
      <c r="AI84" s="66"/>
      <c r="AJ84" s="66"/>
      <c r="AK84" s="66"/>
      <c r="AL84" s="66"/>
      <c r="AM84" s="66"/>
      <c r="AN84" s="66"/>
      <c r="AO84" s="66"/>
      <c r="AP84" s="66"/>
      <c r="AQ84" s="66"/>
      <c r="AR84" s="66"/>
      <c r="AS84" s="66"/>
      <c r="AT84" s="66"/>
      <c r="AU84" s="66"/>
      <c r="AV84" s="66"/>
      <c r="AW84" s="66"/>
      <c r="AX84" s="66"/>
      <c r="AY84" s="66"/>
      <c r="AZ84" s="66"/>
      <c r="BA84" s="66"/>
      <c r="BB84" s="66"/>
      <c r="BC84" s="66"/>
      <c r="BD84" s="66"/>
      <c r="BE84" s="66"/>
      <c r="BF84" s="66"/>
      <c r="BG84" s="66"/>
      <c r="BH84" s="66"/>
    </row>
    <row r="85" spans="1:60" x14ac:dyDescent="0.3">
      <c r="A85" s="66"/>
      <c r="B85" s="66"/>
      <c r="C85" s="66"/>
      <c r="D85" s="66"/>
      <c r="E85" s="66"/>
      <c r="F85" s="66"/>
      <c r="G85" s="66"/>
      <c r="H85" s="66"/>
      <c r="I85" s="66"/>
      <c r="J85" s="66"/>
      <c r="K85" s="66"/>
      <c r="L85" s="66"/>
      <c r="M85" s="66"/>
      <c r="N85" s="66"/>
      <c r="O85" s="66"/>
      <c r="P85" s="66"/>
      <c r="Q85" s="66"/>
      <c r="R85" s="66"/>
      <c r="S85" s="66"/>
      <c r="T85" s="66"/>
      <c r="U85" s="66"/>
      <c r="V85" s="66"/>
      <c r="W85" s="66"/>
      <c r="X85" s="66"/>
      <c r="Y85" s="66"/>
      <c r="Z85" s="66"/>
      <c r="AA85" s="66"/>
      <c r="AB85" s="66"/>
      <c r="AC85" s="66"/>
      <c r="AD85" s="66"/>
      <c r="AE85" s="66"/>
      <c r="AF85" s="66"/>
      <c r="AG85" s="66"/>
      <c r="AH85" s="66"/>
      <c r="AI85" s="66"/>
      <c r="AJ85" s="66"/>
      <c r="AK85" s="66"/>
      <c r="AL85" s="66"/>
      <c r="AM85" s="66"/>
      <c r="AN85" s="66"/>
      <c r="AO85" s="66"/>
      <c r="AP85" s="66"/>
      <c r="AQ85" s="66"/>
      <c r="AR85" s="66"/>
      <c r="AS85" s="66"/>
      <c r="AT85" s="66"/>
      <c r="AU85" s="66"/>
      <c r="AV85" s="66"/>
      <c r="AW85" s="66"/>
      <c r="AX85" s="66"/>
      <c r="AY85" s="66"/>
      <c r="AZ85" s="66"/>
      <c r="BA85" s="66"/>
      <c r="BB85" s="66"/>
      <c r="BC85" s="66"/>
      <c r="BD85" s="66"/>
      <c r="BE85" s="66"/>
      <c r="BF85" s="66"/>
      <c r="BG85" s="66"/>
      <c r="BH85" s="66"/>
    </row>
    <row r="86" spans="1:60" x14ac:dyDescent="0.3">
      <c r="A86" s="66"/>
      <c r="B86" s="66"/>
      <c r="C86" s="66"/>
      <c r="D86" s="66"/>
      <c r="E86" s="66"/>
      <c r="F86" s="66"/>
      <c r="G86" s="66"/>
      <c r="H86" s="66"/>
      <c r="I86" s="66"/>
      <c r="J86" s="66"/>
      <c r="K86" s="66"/>
      <c r="L86" s="66"/>
      <c r="M86" s="66"/>
      <c r="N86" s="66"/>
      <c r="O86" s="66"/>
      <c r="P86" s="66"/>
      <c r="Q86" s="66"/>
      <c r="R86" s="66"/>
      <c r="S86" s="66"/>
      <c r="T86" s="66"/>
      <c r="U86" s="66"/>
      <c r="V86" s="66"/>
      <c r="W86" s="66"/>
      <c r="X86" s="66"/>
      <c r="Y86" s="66"/>
      <c r="Z86" s="66"/>
      <c r="AA86" s="66"/>
      <c r="AB86" s="66"/>
      <c r="AC86" s="66"/>
      <c r="AD86" s="66"/>
      <c r="AE86" s="66"/>
      <c r="AF86" s="66"/>
      <c r="AG86" s="66"/>
      <c r="AH86" s="66"/>
      <c r="AI86" s="66"/>
      <c r="AJ86" s="66"/>
      <c r="AK86" s="66"/>
      <c r="AL86" s="66"/>
      <c r="AM86" s="66"/>
      <c r="AN86" s="66"/>
      <c r="AO86" s="66"/>
      <c r="AP86" s="66"/>
      <c r="AQ86" s="66"/>
      <c r="AR86" s="66"/>
      <c r="AS86" s="66"/>
      <c r="AT86" s="66"/>
      <c r="AU86" s="66"/>
      <c r="AV86" s="66"/>
      <c r="AW86" s="66"/>
      <c r="AX86" s="66"/>
      <c r="AY86" s="66"/>
      <c r="AZ86" s="66"/>
      <c r="BA86" s="66"/>
      <c r="BB86" s="66"/>
      <c r="BC86" s="66"/>
      <c r="BD86" s="66"/>
      <c r="BE86" s="66"/>
      <c r="BF86" s="66"/>
      <c r="BG86" s="66"/>
      <c r="BH86" s="66"/>
    </row>
    <row r="87" spans="1:60" x14ac:dyDescent="0.3">
      <c r="A87" s="66"/>
      <c r="B87" s="66"/>
      <c r="C87" s="66"/>
      <c r="D87" s="66"/>
      <c r="E87" s="66"/>
      <c r="F87" s="66"/>
      <c r="G87" s="66"/>
      <c r="H87" s="66"/>
      <c r="I87" s="66"/>
      <c r="J87" s="66"/>
      <c r="K87" s="66"/>
      <c r="L87" s="66"/>
      <c r="M87" s="66"/>
      <c r="N87" s="66"/>
      <c r="O87" s="66"/>
      <c r="P87" s="66"/>
      <c r="Q87" s="66"/>
      <c r="R87" s="66"/>
      <c r="S87" s="66"/>
      <c r="T87" s="66"/>
      <c r="U87" s="66"/>
      <c r="V87" s="66"/>
      <c r="W87" s="66"/>
      <c r="X87" s="66"/>
      <c r="Y87" s="66"/>
      <c r="Z87" s="66"/>
      <c r="AA87" s="66"/>
      <c r="AB87" s="66"/>
      <c r="AC87" s="66"/>
      <c r="AD87" s="66"/>
      <c r="AE87" s="66"/>
      <c r="AF87" s="66"/>
      <c r="AG87" s="66"/>
      <c r="AH87" s="66"/>
      <c r="AI87" s="66"/>
      <c r="AJ87" s="66"/>
      <c r="AK87" s="66"/>
      <c r="AL87" s="66"/>
      <c r="AM87" s="66"/>
      <c r="AN87" s="66"/>
      <c r="AO87" s="66"/>
      <c r="AP87" s="66"/>
      <c r="AQ87" s="66"/>
      <c r="AR87" s="66"/>
      <c r="AS87" s="66"/>
      <c r="AT87" s="66"/>
      <c r="AU87" s="66"/>
      <c r="AV87" s="66"/>
      <c r="AW87" s="66"/>
      <c r="AX87" s="66"/>
      <c r="AY87" s="66"/>
      <c r="AZ87" s="66"/>
      <c r="BA87" s="66"/>
      <c r="BB87" s="66"/>
      <c r="BC87" s="66"/>
      <c r="BD87" s="66"/>
      <c r="BE87" s="66"/>
      <c r="BF87" s="66"/>
      <c r="BG87" s="66"/>
      <c r="BH87" s="66"/>
    </row>
    <row r="88" spans="1:60" x14ac:dyDescent="0.3">
      <c r="A88" s="66"/>
      <c r="B88" s="66"/>
      <c r="C88" s="66"/>
      <c r="D88" s="66"/>
      <c r="E88" s="66"/>
      <c r="F88" s="66"/>
      <c r="G88" s="66"/>
      <c r="H88" s="66"/>
      <c r="I88" s="66"/>
      <c r="J88" s="66"/>
      <c r="K88" s="66"/>
      <c r="L88" s="66"/>
      <c r="M88" s="66"/>
      <c r="N88" s="66"/>
      <c r="O88" s="66"/>
      <c r="P88" s="66"/>
      <c r="Q88" s="66"/>
      <c r="R88" s="66"/>
      <c r="S88" s="66"/>
      <c r="T88" s="66"/>
      <c r="U88" s="66"/>
      <c r="V88" s="66"/>
      <c r="W88" s="66"/>
      <c r="X88" s="66"/>
      <c r="Y88" s="66"/>
      <c r="Z88" s="66"/>
      <c r="AA88" s="66"/>
      <c r="AB88" s="66"/>
      <c r="AC88" s="66"/>
      <c r="AD88" s="66"/>
      <c r="AE88" s="66"/>
      <c r="AF88" s="66"/>
      <c r="AG88" s="66"/>
      <c r="AH88" s="66"/>
      <c r="AI88" s="66"/>
      <c r="AJ88" s="66"/>
      <c r="AK88" s="66"/>
      <c r="AL88" s="66"/>
      <c r="AM88" s="66"/>
      <c r="AN88" s="66"/>
      <c r="AO88" s="66"/>
      <c r="AP88" s="66"/>
      <c r="AQ88" s="66"/>
      <c r="AR88" s="66"/>
      <c r="AS88" s="66"/>
      <c r="AT88" s="66"/>
      <c r="AU88" s="66"/>
      <c r="AV88" s="66"/>
      <c r="AW88" s="66"/>
      <c r="AX88" s="66"/>
      <c r="AY88" s="66"/>
      <c r="AZ88" s="66"/>
      <c r="BA88" s="66"/>
      <c r="BB88" s="66"/>
      <c r="BC88" s="66"/>
      <c r="BD88" s="66"/>
      <c r="BE88" s="66"/>
      <c r="BF88" s="66"/>
      <c r="BG88" s="66"/>
      <c r="BH88" s="66"/>
    </row>
    <row r="89" spans="1:60" x14ac:dyDescent="0.3">
      <c r="A89" s="66"/>
      <c r="B89" s="66"/>
      <c r="C89" s="66"/>
      <c r="D89" s="66"/>
      <c r="E89" s="66"/>
      <c r="F89" s="66"/>
      <c r="G89" s="66"/>
      <c r="H89" s="66"/>
      <c r="I89" s="66"/>
      <c r="J89" s="66"/>
      <c r="K89" s="66"/>
      <c r="L89" s="66"/>
      <c r="M89" s="66"/>
      <c r="N89" s="66"/>
      <c r="O89" s="66"/>
      <c r="P89" s="66"/>
      <c r="Q89" s="66"/>
      <c r="R89" s="66"/>
      <c r="S89" s="66"/>
      <c r="T89" s="66"/>
      <c r="U89" s="66"/>
      <c r="V89" s="66"/>
      <c r="W89" s="66"/>
      <c r="X89" s="66"/>
      <c r="Y89" s="66"/>
      <c r="Z89" s="66"/>
      <c r="AA89" s="66"/>
      <c r="AB89" s="66"/>
      <c r="AC89" s="66"/>
      <c r="AD89" s="66"/>
      <c r="AE89" s="66"/>
      <c r="AF89" s="66"/>
      <c r="AG89" s="66"/>
      <c r="AH89" s="66"/>
      <c r="AI89" s="66"/>
      <c r="AJ89" s="66"/>
      <c r="AK89" s="66"/>
      <c r="AL89" s="66"/>
      <c r="AM89" s="66"/>
      <c r="AN89" s="66"/>
      <c r="AO89" s="66"/>
      <c r="AP89" s="66"/>
      <c r="AQ89" s="66"/>
      <c r="AR89" s="66"/>
      <c r="AS89" s="66"/>
      <c r="AT89" s="66"/>
      <c r="AU89" s="66"/>
      <c r="AV89" s="66"/>
      <c r="AW89" s="66"/>
      <c r="AX89" s="66"/>
      <c r="AY89" s="66"/>
      <c r="AZ89" s="66"/>
      <c r="BA89" s="66"/>
      <c r="BB89" s="66"/>
      <c r="BC89" s="66"/>
      <c r="BD89" s="66"/>
      <c r="BE89" s="66"/>
      <c r="BF89" s="66"/>
      <c r="BG89" s="66"/>
      <c r="BH89" s="66"/>
    </row>
    <row r="90" spans="1:60" x14ac:dyDescent="0.3">
      <c r="A90" s="66"/>
      <c r="B90" s="66"/>
      <c r="C90" s="66"/>
      <c r="D90" s="66"/>
      <c r="E90" s="66"/>
      <c r="F90" s="66"/>
      <c r="G90" s="66"/>
      <c r="H90" s="66"/>
      <c r="I90" s="66"/>
      <c r="J90" s="66"/>
      <c r="K90" s="66"/>
      <c r="L90" s="66"/>
      <c r="M90" s="66"/>
      <c r="N90" s="66"/>
      <c r="O90" s="66"/>
      <c r="P90" s="66"/>
      <c r="Q90" s="66"/>
      <c r="R90" s="66"/>
      <c r="S90" s="66"/>
      <c r="T90" s="66"/>
      <c r="U90" s="66"/>
      <c r="V90" s="66"/>
      <c r="W90" s="66"/>
      <c r="X90" s="66"/>
      <c r="Y90" s="66"/>
      <c r="Z90" s="66"/>
      <c r="AA90" s="66"/>
      <c r="AB90" s="66"/>
      <c r="AC90" s="66"/>
      <c r="AD90" s="66"/>
      <c r="AE90" s="66"/>
      <c r="AF90" s="66"/>
      <c r="AG90" s="66"/>
      <c r="AH90" s="66"/>
      <c r="AI90" s="66"/>
      <c r="AJ90" s="66"/>
      <c r="AK90" s="66"/>
      <c r="AL90" s="66"/>
      <c r="AM90" s="66"/>
      <c r="AN90" s="66"/>
      <c r="AO90" s="66"/>
      <c r="AP90" s="66"/>
      <c r="AQ90" s="66"/>
      <c r="AR90" s="66"/>
      <c r="AS90" s="66"/>
      <c r="AT90" s="66"/>
      <c r="AU90" s="66"/>
      <c r="AV90" s="66"/>
      <c r="AW90" s="66"/>
      <c r="AX90" s="66"/>
      <c r="AY90" s="66"/>
      <c r="AZ90" s="66"/>
      <c r="BA90" s="66"/>
      <c r="BB90" s="66"/>
      <c r="BC90" s="66"/>
      <c r="BD90" s="66"/>
      <c r="BE90" s="66"/>
      <c r="BF90" s="66"/>
      <c r="BG90" s="66"/>
      <c r="BH90" s="66"/>
    </row>
    <row r="91" spans="1:60" x14ac:dyDescent="0.3">
      <c r="A91" s="66"/>
      <c r="B91" s="66"/>
      <c r="C91" s="66"/>
      <c r="D91" s="66"/>
      <c r="E91" s="66"/>
      <c r="F91" s="66"/>
      <c r="G91" s="66"/>
      <c r="H91" s="66"/>
      <c r="I91" s="66"/>
      <c r="J91" s="66"/>
      <c r="K91" s="66"/>
      <c r="L91" s="66"/>
      <c r="M91" s="66"/>
      <c r="N91" s="66"/>
      <c r="O91" s="66"/>
      <c r="P91" s="66"/>
      <c r="Q91" s="66"/>
      <c r="R91" s="66"/>
      <c r="S91" s="66"/>
      <c r="T91" s="66"/>
      <c r="U91" s="66"/>
      <c r="V91" s="66"/>
      <c r="W91" s="66"/>
      <c r="X91" s="66"/>
      <c r="Y91" s="66"/>
      <c r="Z91" s="66"/>
      <c r="AA91" s="66"/>
      <c r="AB91" s="66"/>
      <c r="AC91" s="66"/>
      <c r="AD91" s="66"/>
      <c r="AE91" s="66"/>
      <c r="AF91" s="66"/>
      <c r="AG91" s="66"/>
      <c r="AH91" s="66"/>
      <c r="AI91" s="66"/>
      <c r="AJ91" s="66"/>
      <c r="AK91" s="66"/>
      <c r="AL91" s="66"/>
      <c r="AM91" s="66"/>
      <c r="AN91" s="66"/>
      <c r="AO91" s="66"/>
      <c r="AP91" s="66"/>
      <c r="AQ91" s="66"/>
      <c r="AR91" s="66"/>
      <c r="AS91" s="66"/>
      <c r="AT91" s="66"/>
      <c r="AU91" s="66"/>
      <c r="AV91" s="66"/>
      <c r="AW91" s="66"/>
      <c r="AX91" s="66"/>
      <c r="AY91" s="66"/>
      <c r="AZ91" s="66"/>
      <c r="BA91" s="66"/>
      <c r="BB91" s="66"/>
      <c r="BC91" s="66"/>
      <c r="BD91" s="66"/>
      <c r="BE91" s="66"/>
      <c r="BF91" s="66"/>
      <c r="BG91" s="66"/>
      <c r="BH91" s="66"/>
    </row>
    <row r="92" spans="1:60" x14ac:dyDescent="0.3">
      <c r="A92" s="66"/>
      <c r="B92" s="66"/>
      <c r="C92" s="66"/>
      <c r="D92" s="66"/>
      <c r="E92" s="66"/>
      <c r="F92" s="66"/>
      <c r="G92" s="66"/>
      <c r="H92" s="66"/>
      <c r="I92" s="66"/>
      <c r="J92" s="66"/>
      <c r="K92" s="66"/>
      <c r="L92" s="66"/>
      <c r="M92" s="66"/>
      <c r="N92" s="66"/>
      <c r="O92" s="66"/>
      <c r="P92" s="66"/>
      <c r="Q92" s="66"/>
      <c r="R92" s="66"/>
      <c r="S92" s="66"/>
      <c r="T92" s="66"/>
      <c r="U92" s="66"/>
      <c r="V92" s="66"/>
      <c r="W92" s="66"/>
      <c r="X92" s="66"/>
      <c r="Y92" s="66"/>
      <c r="Z92" s="66"/>
      <c r="AA92" s="66"/>
      <c r="AB92" s="66"/>
      <c r="AC92" s="66"/>
      <c r="AD92" s="66"/>
      <c r="AE92" s="66"/>
      <c r="AF92" s="66"/>
      <c r="AG92" s="66"/>
      <c r="AH92" s="66"/>
      <c r="AI92" s="66"/>
      <c r="AJ92" s="66"/>
      <c r="AK92" s="66"/>
      <c r="AL92" s="66"/>
      <c r="AM92" s="66"/>
      <c r="AN92" s="66"/>
      <c r="AO92" s="66"/>
      <c r="AP92" s="66"/>
      <c r="AQ92" s="66"/>
      <c r="AR92" s="66"/>
      <c r="AS92" s="66"/>
      <c r="AT92" s="66"/>
      <c r="AU92" s="66"/>
      <c r="AV92" s="66"/>
      <c r="AW92" s="66"/>
      <c r="AX92" s="66"/>
      <c r="AY92" s="66"/>
      <c r="AZ92" s="66"/>
      <c r="BA92" s="66"/>
      <c r="BB92" s="66"/>
      <c r="BC92" s="66"/>
      <c r="BD92" s="66"/>
      <c r="BE92" s="66"/>
      <c r="BF92" s="66"/>
      <c r="BG92" s="66"/>
      <c r="BH92" s="66"/>
    </row>
    <row r="93" spans="1:60" x14ac:dyDescent="0.3">
      <c r="A93" s="66"/>
      <c r="B93" s="66"/>
      <c r="C93" s="66"/>
      <c r="D93" s="66"/>
      <c r="E93" s="66"/>
      <c r="F93" s="66"/>
      <c r="G93" s="66"/>
      <c r="H93" s="66"/>
      <c r="I93" s="66"/>
      <c r="J93" s="66"/>
      <c r="K93" s="66"/>
      <c r="L93" s="66"/>
      <c r="M93" s="66"/>
      <c r="N93" s="66"/>
      <c r="O93" s="66"/>
      <c r="P93" s="66"/>
      <c r="Q93" s="66"/>
      <c r="R93" s="66"/>
      <c r="S93" s="66"/>
      <c r="T93" s="66"/>
      <c r="U93" s="66"/>
      <c r="V93" s="66"/>
      <c r="W93" s="66"/>
      <c r="X93" s="66"/>
      <c r="Y93" s="66"/>
      <c r="Z93" s="66"/>
      <c r="AA93" s="66"/>
      <c r="AB93" s="66"/>
      <c r="AC93" s="66"/>
      <c r="AD93" s="66"/>
      <c r="AE93" s="66"/>
      <c r="AF93" s="66"/>
      <c r="AG93" s="66"/>
      <c r="AH93" s="66"/>
      <c r="AI93" s="66"/>
      <c r="AJ93" s="66"/>
      <c r="AK93" s="66"/>
      <c r="AL93" s="66"/>
      <c r="AM93" s="66"/>
      <c r="AN93" s="66"/>
      <c r="AO93" s="66"/>
      <c r="AP93" s="66"/>
      <c r="AQ93" s="66"/>
      <c r="AR93" s="66"/>
      <c r="AS93" s="66"/>
      <c r="AT93" s="66"/>
      <c r="AU93" s="66"/>
      <c r="AV93" s="66"/>
      <c r="AW93" s="66"/>
      <c r="AX93" s="66"/>
      <c r="AY93" s="66"/>
      <c r="AZ93" s="66"/>
      <c r="BA93" s="66"/>
      <c r="BB93" s="66"/>
      <c r="BC93" s="66"/>
      <c r="BD93" s="66"/>
      <c r="BE93" s="66"/>
      <c r="BF93" s="66"/>
      <c r="BG93" s="66"/>
      <c r="BH93" s="66"/>
    </row>
    <row r="94" spans="1:60" x14ac:dyDescent="0.3">
      <c r="A94" s="66"/>
      <c r="B94" s="66"/>
      <c r="C94" s="66"/>
      <c r="D94" s="66"/>
      <c r="E94" s="66"/>
      <c r="F94" s="66"/>
      <c r="G94" s="66"/>
      <c r="H94" s="66"/>
      <c r="I94" s="66"/>
      <c r="J94" s="66"/>
      <c r="K94" s="66"/>
      <c r="L94" s="66"/>
      <c r="M94" s="66"/>
      <c r="N94" s="66"/>
      <c r="O94" s="66"/>
      <c r="P94" s="66"/>
      <c r="Q94" s="66"/>
      <c r="R94" s="66"/>
      <c r="S94" s="66"/>
      <c r="T94" s="66"/>
      <c r="U94" s="66"/>
      <c r="V94" s="66"/>
      <c r="W94" s="66"/>
      <c r="X94" s="66"/>
      <c r="Y94" s="66"/>
      <c r="Z94" s="66"/>
      <c r="AA94" s="66"/>
      <c r="AB94" s="66"/>
      <c r="AC94" s="66"/>
      <c r="AD94" s="66"/>
      <c r="AE94" s="66"/>
      <c r="AF94" s="66"/>
      <c r="AG94" s="66"/>
      <c r="AH94" s="66"/>
      <c r="AI94" s="66"/>
      <c r="AJ94" s="66"/>
      <c r="AK94" s="66"/>
      <c r="AL94" s="66"/>
      <c r="AM94" s="66"/>
      <c r="AN94" s="66"/>
      <c r="AO94" s="66"/>
      <c r="AP94" s="66"/>
      <c r="AQ94" s="66"/>
      <c r="AR94" s="66"/>
      <c r="AS94" s="66"/>
      <c r="AT94" s="66"/>
      <c r="AU94" s="66"/>
      <c r="AV94" s="66"/>
      <c r="AW94" s="66"/>
      <c r="AX94" s="66"/>
      <c r="AY94" s="66"/>
      <c r="AZ94" s="66"/>
      <c r="BA94" s="66"/>
      <c r="BB94" s="66"/>
      <c r="BC94" s="66"/>
      <c r="BD94" s="66"/>
      <c r="BE94" s="66"/>
      <c r="BF94" s="66"/>
      <c r="BG94" s="66"/>
      <c r="BH94" s="66"/>
    </row>
    <row r="95" spans="1:60" x14ac:dyDescent="0.3">
      <c r="A95" s="66"/>
      <c r="B95" s="66"/>
      <c r="C95" s="66"/>
      <c r="D95" s="66"/>
      <c r="E95" s="66"/>
      <c r="F95" s="66"/>
      <c r="G95" s="66"/>
      <c r="H95" s="66"/>
      <c r="I95" s="66"/>
      <c r="J95" s="66"/>
      <c r="K95" s="66"/>
      <c r="L95" s="66"/>
      <c r="M95" s="66"/>
      <c r="N95" s="66"/>
      <c r="O95" s="66"/>
      <c r="P95" s="66"/>
      <c r="Q95" s="66"/>
      <c r="R95" s="66"/>
      <c r="S95" s="66"/>
      <c r="T95" s="66"/>
      <c r="U95" s="66"/>
      <c r="V95" s="66"/>
      <c r="W95" s="66"/>
      <c r="X95" s="66"/>
      <c r="Y95" s="66"/>
      <c r="Z95" s="66"/>
      <c r="AA95" s="66"/>
      <c r="AB95" s="66"/>
      <c r="AC95" s="66"/>
      <c r="AD95" s="66"/>
      <c r="AE95" s="66"/>
      <c r="AF95" s="66"/>
      <c r="AG95" s="66"/>
      <c r="AH95" s="66"/>
      <c r="AI95" s="66"/>
      <c r="AJ95" s="66"/>
      <c r="AK95" s="66"/>
      <c r="AL95" s="66"/>
      <c r="AM95" s="66"/>
      <c r="AN95" s="66"/>
      <c r="AO95" s="66"/>
      <c r="AP95" s="66"/>
      <c r="AQ95" s="66"/>
      <c r="AR95" s="66"/>
      <c r="AS95" s="66"/>
      <c r="AT95" s="66"/>
      <c r="AU95" s="66"/>
      <c r="AV95" s="66"/>
      <c r="AW95" s="66"/>
      <c r="AX95" s="66"/>
      <c r="AY95" s="66"/>
      <c r="AZ95" s="66"/>
      <c r="BA95" s="66"/>
      <c r="BB95" s="66"/>
      <c r="BC95" s="66"/>
      <c r="BD95" s="66"/>
      <c r="BE95" s="66"/>
      <c r="BF95" s="66"/>
      <c r="BG95" s="66"/>
      <c r="BH95" s="66"/>
    </row>
    <row r="96" spans="1:60" x14ac:dyDescent="0.3">
      <c r="A96" s="66"/>
      <c r="B96" s="66"/>
      <c r="C96" s="66"/>
      <c r="D96" s="66"/>
      <c r="E96" s="66"/>
      <c r="F96" s="66"/>
      <c r="G96" s="66"/>
      <c r="H96" s="66"/>
      <c r="I96" s="66"/>
      <c r="J96" s="66"/>
      <c r="K96" s="66"/>
      <c r="L96" s="66"/>
      <c r="M96" s="66"/>
      <c r="N96" s="66"/>
      <c r="O96" s="66"/>
      <c r="P96" s="66"/>
      <c r="Q96" s="66"/>
      <c r="R96" s="66"/>
      <c r="S96" s="66"/>
      <c r="T96" s="66"/>
      <c r="U96" s="66"/>
      <c r="V96" s="66"/>
      <c r="W96" s="66"/>
      <c r="X96" s="66"/>
      <c r="Y96" s="66"/>
      <c r="Z96" s="66"/>
      <c r="AA96" s="66"/>
      <c r="AB96" s="66"/>
      <c r="AC96" s="66"/>
      <c r="AD96" s="66"/>
      <c r="AE96" s="66"/>
      <c r="AF96" s="66"/>
      <c r="AG96" s="66"/>
      <c r="AH96" s="66"/>
      <c r="AI96" s="66"/>
      <c r="AJ96" s="66"/>
      <c r="AK96" s="66"/>
      <c r="AL96" s="66"/>
      <c r="AM96" s="66"/>
      <c r="AN96" s="66"/>
      <c r="AO96" s="66"/>
      <c r="AP96" s="66"/>
      <c r="AQ96" s="66"/>
      <c r="AR96" s="66"/>
      <c r="AS96" s="66"/>
      <c r="AT96" s="66"/>
      <c r="AU96" s="66"/>
      <c r="AV96" s="66"/>
      <c r="AW96" s="66"/>
      <c r="AX96" s="66"/>
      <c r="AY96" s="66"/>
      <c r="AZ96" s="66"/>
      <c r="BA96" s="66"/>
      <c r="BB96" s="66"/>
      <c r="BC96" s="66"/>
      <c r="BD96" s="66"/>
      <c r="BE96" s="66"/>
      <c r="BF96" s="66"/>
      <c r="BG96" s="66"/>
      <c r="BH96" s="66"/>
    </row>
    <row r="97" spans="1:60" x14ac:dyDescent="0.3">
      <c r="A97" s="66"/>
      <c r="B97" s="66"/>
      <c r="C97" s="66"/>
      <c r="D97" s="66"/>
      <c r="E97" s="66"/>
      <c r="F97" s="66"/>
      <c r="G97" s="66"/>
      <c r="H97" s="66"/>
      <c r="I97" s="66"/>
      <c r="J97" s="66"/>
      <c r="K97" s="66"/>
      <c r="L97" s="66"/>
      <c r="M97" s="66"/>
      <c r="N97" s="66"/>
      <c r="O97" s="66"/>
      <c r="P97" s="66"/>
      <c r="Q97" s="66"/>
      <c r="R97" s="66"/>
      <c r="S97" s="66"/>
      <c r="T97" s="66"/>
      <c r="U97" s="66"/>
      <c r="V97" s="66"/>
      <c r="W97" s="66"/>
      <c r="X97" s="66"/>
      <c r="Y97" s="66"/>
      <c r="Z97" s="66"/>
      <c r="AA97" s="66"/>
      <c r="AB97" s="66"/>
      <c r="AC97" s="66"/>
      <c r="AD97" s="66"/>
      <c r="AE97" s="66"/>
      <c r="AF97" s="66"/>
      <c r="AG97" s="66"/>
      <c r="AH97" s="66"/>
      <c r="AI97" s="66"/>
      <c r="AJ97" s="66"/>
      <c r="AK97" s="66"/>
      <c r="AL97" s="66"/>
      <c r="AM97" s="66"/>
      <c r="AN97" s="66"/>
      <c r="AO97" s="66"/>
      <c r="AP97" s="66"/>
      <c r="AQ97" s="66"/>
      <c r="AR97" s="66"/>
      <c r="AS97" s="66"/>
      <c r="AT97" s="66"/>
      <c r="AU97" s="66"/>
      <c r="AV97" s="66"/>
      <c r="AW97" s="66"/>
      <c r="AX97" s="66"/>
      <c r="AY97" s="66"/>
      <c r="AZ97" s="66"/>
      <c r="BA97" s="66"/>
      <c r="BB97" s="66"/>
      <c r="BC97" s="66"/>
      <c r="BD97" s="66"/>
      <c r="BE97" s="66"/>
      <c r="BF97" s="66"/>
      <c r="BG97" s="66"/>
      <c r="BH97" s="66"/>
    </row>
    <row r="98" spans="1:60" x14ac:dyDescent="0.3">
      <c r="A98" s="66"/>
      <c r="B98" s="66"/>
      <c r="C98" s="66"/>
      <c r="D98" s="66"/>
      <c r="E98" s="66"/>
      <c r="F98" s="66"/>
      <c r="G98" s="66"/>
      <c r="H98" s="66"/>
      <c r="I98" s="66"/>
      <c r="J98" s="66"/>
      <c r="K98" s="66"/>
      <c r="L98" s="66"/>
      <c r="M98" s="66"/>
      <c r="N98" s="66"/>
      <c r="O98" s="66"/>
      <c r="P98" s="66"/>
      <c r="Q98" s="66"/>
      <c r="R98" s="66"/>
      <c r="S98" s="66"/>
      <c r="T98" s="66"/>
      <c r="U98" s="66"/>
      <c r="V98" s="66"/>
      <c r="W98" s="66"/>
      <c r="X98" s="66"/>
      <c r="Y98" s="66"/>
      <c r="Z98" s="66"/>
      <c r="AA98" s="66"/>
      <c r="AB98" s="66"/>
      <c r="AC98" s="66"/>
      <c r="AD98" s="66"/>
      <c r="AE98" s="66"/>
      <c r="AF98" s="66"/>
      <c r="AG98" s="66"/>
      <c r="AH98" s="66"/>
      <c r="AI98" s="66"/>
      <c r="AJ98" s="66"/>
      <c r="AK98" s="66"/>
      <c r="AL98" s="66"/>
      <c r="AM98" s="66"/>
      <c r="AN98" s="66"/>
      <c r="AO98" s="66"/>
      <c r="AP98" s="66"/>
      <c r="AQ98" s="66"/>
      <c r="AR98" s="66"/>
      <c r="AS98" s="66"/>
      <c r="AT98" s="66"/>
      <c r="AU98" s="66"/>
      <c r="AV98" s="66"/>
      <c r="AW98" s="66"/>
      <c r="AX98" s="66"/>
      <c r="AY98" s="66"/>
      <c r="AZ98" s="66"/>
      <c r="BA98" s="66"/>
      <c r="BB98" s="66"/>
      <c r="BC98" s="66"/>
      <c r="BD98" s="66"/>
      <c r="BE98" s="66"/>
      <c r="BF98" s="66"/>
      <c r="BG98" s="66"/>
      <c r="BH98" s="66"/>
    </row>
    <row r="99" spans="1:60" x14ac:dyDescent="0.3">
      <c r="A99" s="66"/>
      <c r="B99" s="66"/>
      <c r="C99" s="66"/>
      <c r="D99" s="66"/>
      <c r="E99" s="66"/>
      <c r="F99" s="66"/>
      <c r="G99" s="66"/>
      <c r="H99" s="66"/>
      <c r="I99" s="66"/>
      <c r="J99" s="66"/>
      <c r="K99" s="66"/>
      <c r="L99" s="66"/>
      <c r="M99" s="66"/>
      <c r="N99" s="66"/>
      <c r="O99" s="66"/>
      <c r="P99" s="66"/>
      <c r="Q99" s="66"/>
      <c r="R99" s="66"/>
      <c r="S99" s="66"/>
      <c r="T99" s="66"/>
      <c r="U99" s="66"/>
      <c r="V99" s="66"/>
      <c r="W99" s="66"/>
      <c r="X99" s="66"/>
      <c r="Y99" s="66"/>
      <c r="Z99" s="66"/>
      <c r="AA99" s="66"/>
      <c r="AB99" s="66"/>
      <c r="AC99" s="66"/>
      <c r="AD99" s="66"/>
      <c r="AE99" s="66"/>
      <c r="AF99" s="66"/>
      <c r="AG99" s="66"/>
      <c r="AH99" s="66"/>
      <c r="AI99" s="66"/>
      <c r="AJ99" s="66"/>
      <c r="AK99" s="66"/>
      <c r="AL99" s="66"/>
      <c r="AM99" s="66"/>
      <c r="AN99" s="66"/>
      <c r="AO99" s="66"/>
      <c r="AP99" s="66"/>
      <c r="AQ99" s="66"/>
      <c r="AR99" s="66"/>
      <c r="AS99" s="66"/>
      <c r="AT99" s="66"/>
      <c r="AU99" s="66"/>
      <c r="AV99" s="66"/>
      <c r="AW99" s="66"/>
      <c r="AX99" s="66"/>
      <c r="AY99" s="66"/>
      <c r="AZ99" s="66"/>
      <c r="BA99" s="66"/>
      <c r="BB99" s="66"/>
      <c r="BC99" s="66"/>
      <c r="BD99" s="66"/>
      <c r="BE99" s="66"/>
      <c r="BF99" s="66"/>
      <c r="BG99" s="66"/>
      <c r="BH99" s="66"/>
    </row>
    <row r="100" spans="1:60" x14ac:dyDescent="0.3">
      <c r="A100" s="66"/>
      <c r="B100" s="66"/>
      <c r="C100" s="66"/>
      <c r="D100" s="66"/>
      <c r="E100" s="66"/>
      <c r="F100" s="66"/>
      <c r="G100" s="66"/>
      <c r="H100" s="66"/>
      <c r="I100" s="66"/>
      <c r="J100" s="66"/>
      <c r="K100" s="66"/>
      <c r="L100" s="66"/>
      <c r="M100" s="66"/>
      <c r="N100" s="66"/>
      <c r="O100" s="66"/>
      <c r="P100" s="66"/>
      <c r="Q100" s="66"/>
      <c r="R100" s="66"/>
      <c r="S100" s="66"/>
      <c r="T100" s="66"/>
      <c r="U100" s="66"/>
      <c r="V100" s="66"/>
      <c r="W100" s="66"/>
      <c r="X100" s="66"/>
      <c r="Y100" s="66"/>
      <c r="Z100" s="66"/>
      <c r="AA100" s="66"/>
      <c r="AB100" s="66"/>
      <c r="AC100" s="66"/>
      <c r="AD100" s="66"/>
      <c r="AE100" s="66"/>
      <c r="AF100" s="66"/>
      <c r="AG100" s="66"/>
      <c r="AH100" s="66"/>
      <c r="AI100" s="66"/>
      <c r="AJ100" s="66"/>
      <c r="AK100" s="66"/>
      <c r="AL100" s="66"/>
      <c r="AM100" s="66"/>
      <c r="AN100" s="66"/>
      <c r="AO100" s="66"/>
      <c r="AP100" s="66"/>
      <c r="AQ100" s="66"/>
      <c r="AR100" s="66"/>
      <c r="AS100" s="66"/>
      <c r="AT100" s="66"/>
      <c r="AU100" s="66"/>
      <c r="AV100" s="66"/>
      <c r="AW100" s="66"/>
      <c r="AX100" s="66"/>
      <c r="AY100" s="66"/>
      <c r="AZ100" s="66"/>
      <c r="BA100" s="66"/>
      <c r="BB100" s="66"/>
      <c r="BC100" s="66"/>
      <c r="BD100" s="66"/>
      <c r="BE100" s="66"/>
      <c r="BF100" s="66"/>
      <c r="BG100" s="66"/>
      <c r="BH100" s="66"/>
    </row>
    <row r="101" spans="1:60" x14ac:dyDescent="0.3">
      <c r="A101" s="66"/>
      <c r="B101" s="66"/>
      <c r="C101" s="66"/>
      <c r="D101" s="66"/>
      <c r="E101" s="66"/>
      <c r="F101" s="66"/>
      <c r="G101" s="66"/>
      <c r="H101" s="66"/>
      <c r="I101" s="66"/>
      <c r="J101" s="66"/>
      <c r="K101" s="66"/>
      <c r="L101" s="66"/>
      <c r="M101" s="66"/>
      <c r="N101" s="66"/>
      <c r="O101" s="66"/>
      <c r="P101" s="66"/>
      <c r="Q101" s="66"/>
      <c r="R101" s="66"/>
      <c r="S101" s="66"/>
      <c r="T101" s="66"/>
      <c r="U101" s="66"/>
      <c r="V101" s="66"/>
      <c r="W101" s="66"/>
      <c r="X101" s="66"/>
      <c r="Y101" s="66"/>
      <c r="Z101" s="66"/>
      <c r="AA101" s="66"/>
      <c r="AB101" s="66"/>
      <c r="AC101" s="66"/>
      <c r="AD101" s="66"/>
      <c r="AE101" s="66"/>
      <c r="AF101" s="66"/>
      <c r="AG101" s="66"/>
      <c r="AH101" s="66"/>
      <c r="AI101" s="66"/>
      <c r="AJ101" s="66"/>
      <c r="AK101" s="66"/>
      <c r="AL101" s="66"/>
      <c r="AM101" s="66"/>
      <c r="AN101" s="66"/>
      <c r="AO101" s="66"/>
      <c r="AP101" s="66"/>
      <c r="AQ101" s="66"/>
      <c r="AR101" s="66"/>
      <c r="AS101" s="66"/>
      <c r="AT101" s="66"/>
      <c r="AU101" s="66"/>
      <c r="AV101" s="66"/>
      <c r="AW101" s="66"/>
      <c r="AX101" s="66"/>
      <c r="AY101" s="66"/>
      <c r="AZ101" s="66"/>
      <c r="BA101" s="66"/>
      <c r="BB101" s="66"/>
      <c r="BC101" s="66"/>
      <c r="BD101" s="66"/>
      <c r="BE101" s="66"/>
      <c r="BF101" s="66"/>
      <c r="BG101" s="66"/>
      <c r="BH101" s="66"/>
    </row>
    <row r="102" spans="1:60" x14ac:dyDescent="0.3">
      <c r="A102" s="66"/>
      <c r="B102" s="66"/>
      <c r="C102" s="66"/>
      <c r="D102" s="66"/>
      <c r="E102" s="66"/>
      <c r="F102" s="66"/>
      <c r="G102" s="66"/>
      <c r="H102" s="66"/>
      <c r="I102" s="66"/>
      <c r="J102" s="66"/>
      <c r="K102" s="66"/>
      <c r="L102" s="66"/>
      <c r="M102" s="66"/>
      <c r="N102" s="66"/>
      <c r="O102" s="66"/>
      <c r="P102" s="66"/>
      <c r="Q102" s="66"/>
      <c r="R102" s="66"/>
      <c r="S102" s="66"/>
      <c r="T102" s="66"/>
      <c r="U102" s="66"/>
      <c r="V102" s="66"/>
      <c r="W102" s="66"/>
      <c r="X102" s="66"/>
      <c r="Y102" s="66"/>
      <c r="Z102" s="66"/>
      <c r="AA102" s="66"/>
      <c r="AB102" s="66"/>
      <c r="AC102" s="66"/>
      <c r="AD102" s="66"/>
      <c r="AE102" s="66"/>
      <c r="AF102" s="66"/>
      <c r="AG102" s="66"/>
      <c r="AH102" s="66"/>
      <c r="AI102" s="66"/>
      <c r="AJ102" s="66"/>
      <c r="AK102" s="66"/>
      <c r="AL102" s="66"/>
      <c r="AM102" s="66"/>
      <c r="AN102" s="66"/>
      <c r="AO102" s="66"/>
      <c r="AP102" s="66"/>
      <c r="AQ102" s="66"/>
      <c r="AR102" s="66"/>
      <c r="AS102" s="66"/>
      <c r="AT102" s="66"/>
      <c r="AU102" s="66"/>
      <c r="AV102" s="66"/>
      <c r="AW102" s="66"/>
      <c r="AX102" s="66"/>
      <c r="AY102" s="66"/>
      <c r="AZ102" s="66"/>
      <c r="BA102" s="66"/>
      <c r="BB102" s="66"/>
      <c r="BC102" s="66"/>
      <c r="BD102" s="66"/>
      <c r="BE102" s="66"/>
      <c r="BF102" s="66"/>
      <c r="BG102" s="66"/>
      <c r="BH102" s="66"/>
    </row>
    <row r="103" spans="1:60" x14ac:dyDescent="0.3">
      <c r="A103" s="66"/>
      <c r="B103" s="66"/>
      <c r="C103" s="66"/>
      <c r="D103" s="66"/>
      <c r="E103" s="66"/>
      <c r="F103" s="66"/>
      <c r="G103" s="66"/>
      <c r="H103" s="66"/>
      <c r="I103" s="66"/>
      <c r="J103" s="66"/>
      <c r="K103" s="66"/>
      <c r="L103" s="66"/>
      <c r="M103" s="66"/>
      <c r="N103" s="66"/>
      <c r="O103" s="66"/>
      <c r="P103" s="66"/>
      <c r="Q103" s="66"/>
      <c r="R103" s="66"/>
      <c r="S103" s="66"/>
      <c r="T103" s="66"/>
      <c r="U103" s="66"/>
      <c r="V103" s="66"/>
      <c r="W103" s="66"/>
      <c r="X103" s="66"/>
      <c r="Y103" s="66"/>
      <c r="Z103" s="66"/>
      <c r="AA103" s="66"/>
      <c r="AB103" s="66"/>
      <c r="AC103" s="66"/>
      <c r="AD103" s="66"/>
      <c r="AE103" s="66"/>
      <c r="AF103" s="66"/>
      <c r="AG103" s="66"/>
      <c r="AH103" s="66"/>
      <c r="AI103" s="66"/>
      <c r="AJ103" s="66"/>
      <c r="AK103" s="66"/>
      <c r="AL103" s="66"/>
      <c r="AM103" s="66"/>
      <c r="AN103" s="66"/>
      <c r="AO103" s="66"/>
      <c r="AP103" s="66"/>
      <c r="AQ103" s="66"/>
      <c r="AR103" s="66"/>
      <c r="AS103" s="66"/>
      <c r="AT103" s="66"/>
      <c r="AU103" s="66"/>
      <c r="AV103" s="66"/>
      <c r="AW103" s="66"/>
      <c r="AX103" s="66"/>
      <c r="AY103" s="66"/>
      <c r="AZ103" s="66"/>
      <c r="BA103" s="66"/>
      <c r="BB103" s="66"/>
      <c r="BC103" s="66"/>
      <c r="BD103" s="66"/>
      <c r="BE103" s="66"/>
      <c r="BF103" s="66"/>
      <c r="BG103" s="66"/>
      <c r="BH103" s="66"/>
    </row>
    <row r="104" spans="1:60" x14ac:dyDescent="0.3">
      <c r="A104" s="66"/>
      <c r="B104" s="66"/>
      <c r="C104" s="66"/>
      <c r="D104" s="66"/>
      <c r="E104" s="66"/>
      <c r="F104" s="66"/>
      <c r="G104" s="66"/>
      <c r="H104" s="66"/>
      <c r="I104" s="66"/>
      <c r="J104" s="66"/>
      <c r="K104" s="66"/>
      <c r="L104" s="66"/>
      <c r="M104" s="66"/>
      <c r="N104" s="66"/>
      <c r="O104" s="66"/>
      <c r="P104" s="66"/>
      <c r="Q104" s="66"/>
      <c r="R104" s="66"/>
      <c r="S104" s="66"/>
      <c r="T104" s="66"/>
      <c r="U104" s="66"/>
      <c r="V104" s="66"/>
      <c r="W104" s="66"/>
      <c r="X104" s="66"/>
      <c r="Y104" s="66"/>
      <c r="Z104" s="66"/>
      <c r="AA104" s="66"/>
      <c r="AB104" s="66"/>
      <c r="AC104" s="66"/>
      <c r="AD104" s="66"/>
      <c r="AE104" s="66"/>
      <c r="AF104" s="66"/>
      <c r="AG104" s="66"/>
      <c r="AH104" s="66"/>
      <c r="AI104" s="66"/>
      <c r="AJ104" s="66"/>
      <c r="AK104" s="66"/>
      <c r="AL104" s="66"/>
      <c r="AM104" s="66"/>
      <c r="AN104" s="66"/>
      <c r="AO104" s="66"/>
      <c r="AP104" s="66"/>
      <c r="AQ104" s="66"/>
      <c r="AR104" s="66"/>
      <c r="AS104" s="66"/>
      <c r="AT104" s="66"/>
      <c r="AU104" s="66"/>
      <c r="AV104" s="66"/>
      <c r="AW104" s="66"/>
      <c r="AX104" s="66"/>
      <c r="AY104" s="66"/>
      <c r="AZ104" s="66"/>
      <c r="BA104" s="66"/>
      <c r="BB104" s="66"/>
      <c r="BC104" s="66"/>
      <c r="BD104" s="66"/>
      <c r="BE104" s="66"/>
      <c r="BF104" s="66"/>
      <c r="BG104" s="66"/>
      <c r="BH104" s="66"/>
    </row>
    <row r="105" spans="1:60" x14ac:dyDescent="0.3">
      <c r="A105" s="66"/>
      <c r="B105" s="66"/>
      <c r="C105" s="66"/>
      <c r="D105" s="66"/>
      <c r="E105" s="66"/>
      <c r="F105" s="66"/>
      <c r="G105" s="66"/>
      <c r="H105" s="66"/>
      <c r="I105" s="66"/>
      <c r="J105" s="66"/>
      <c r="K105" s="66"/>
      <c r="L105" s="66"/>
      <c r="M105" s="66"/>
      <c r="N105" s="66"/>
      <c r="O105" s="66"/>
      <c r="P105" s="66"/>
      <c r="Q105" s="66"/>
      <c r="R105" s="66"/>
      <c r="S105" s="66"/>
      <c r="T105" s="66"/>
      <c r="U105" s="66"/>
      <c r="V105" s="66"/>
      <c r="W105" s="66"/>
      <c r="X105" s="66"/>
      <c r="Y105" s="66"/>
      <c r="Z105" s="66"/>
      <c r="AA105" s="66"/>
      <c r="AB105" s="66"/>
      <c r="AC105" s="66"/>
      <c r="AD105" s="66"/>
      <c r="AE105" s="66"/>
      <c r="AF105" s="66"/>
      <c r="AG105" s="66"/>
      <c r="AH105" s="66"/>
      <c r="AI105" s="66"/>
      <c r="AJ105" s="66"/>
      <c r="AK105" s="66"/>
      <c r="AL105" s="66"/>
      <c r="AM105" s="66"/>
      <c r="AN105" s="66"/>
      <c r="AO105" s="66"/>
      <c r="AP105" s="66"/>
      <c r="AQ105" s="66"/>
      <c r="AR105" s="66"/>
      <c r="AS105" s="66"/>
      <c r="AT105" s="66"/>
      <c r="AU105" s="66"/>
      <c r="AV105" s="66"/>
      <c r="AW105" s="66"/>
      <c r="AX105" s="66"/>
      <c r="AY105" s="66"/>
      <c r="AZ105" s="66"/>
      <c r="BA105" s="66"/>
      <c r="BB105" s="66"/>
      <c r="BC105" s="66"/>
      <c r="BD105" s="66"/>
      <c r="BE105" s="66"/>
      <c r="BF105" s="66"/>
      <c r="BG105" s="66"/>
      <c r="BH105" s="66"/>
    </row>
    <row r="106" spans="1:60" x14ac:dyDescent="0.3">
      <c r="A106" s="66"/>
      <c r="B106" s="66"/>
      <c r="C106" s="66"/>
      <c r="D106" s="66"/>
      <c r="E106" s="66"/>
      <c r="F106" s="66"/>
      <c r="G106" s="66"/>
      <c r="H106" s="66"/>
      <c r="I106" s="66"/>
      <c r="J106" s="66"/>
      <c r="K106" s="66"/>
      <c r="L106" s="66"/>
      <c r="M106" s="66"/>
      <c r="N106" s="66"/>
      <c r="O106" s="66"/>
      <c r="P106" s="66"/>
      <c r="Q106" s="66"/>
      <c r="R106" s="66"/>
      <c r="S106" s="66"/>
      <c r="T106" s="66"/>
      <c r="U106" s="66"/>
      <c r="V106" s="66"/>
      <c r="W106" s="66"/>
      <c r="X106" s="66"/>
      <c r="Y106" s="66"/>
      <c r="Z106" s="66"/>
      <c r="AA106" s="66"/>
      <c r="AB106" s="66"/>
      <c r="AC106" s="66"/>
      <c r="AD106" s="66"/>
      <c r="AE106" s="66"/>
      <c r="AF106" s="66"/>
      <c r="AG106" s="66"/>
      <c r="AH106" s="66"/>
      <c r="AI106" s="66"/>
      <c r="AJ106" s="66"/>
      <c r="AK106" s="66"/>
      <c r="AL106" s="66"/>
      <c r="AM106" s="66"/>
      <c r="AN106" s="66"/>
      <c r="AO106" s="66"/>
      <c r="AP106" s="66"/>
      <c r="AQ106" s="66"/>
      <c r="AR106" s="66"/>
      <c r="AS106" s="66"/>
      <c r="AT106" s="66"/>
      <c r="AU106" s="66"/>
      <c r="AV106" s="66"/>
      <c r="AW106" s="66"/>
      <c r="AX106" s="66"/>
      <c r="AY106" s="66"/>
      <c r="AZ106" s="66"/>
      <c r="BA106" s="66"/>
      <c r="BB106" s="66"/>
      <c r="BC106" s="66"/>
      <c r="BD106" s="66"/>
      <c r="BE106" s="66"/>
      <c r="BF106" s="66"/>
      <c r="BG106" s="66"/>
      <c r="BH106" s="66"/>
    </row>
    <row r="107" spans="1:60" x14ac:dyDescent="0.3">
      <c r="A107" s="66"/>
      <c r="B107" s="66"/>
      <c r="C107" s="66"/>
      <c r="D107" s="66"/>
      <c r="E107" s="66"/>
      <c r="F107" s="66"/>
      <c r="G107" s="66"/>
      <c r="H107" s="66"/>
      <c r="I107" s="66"/>
      <c r="J107" s="66"/>
      <c r="K107" s="66"/>
      <c r="L107" s="66"/>
      <c r="M107" s="66"/>
      <c r="N107" s="66"/>
      <c r="O107" s="66"/>
      <c r="P107" s="66"/>
      <c r="Q107" s="66"/>
      <c r="R107" s="66"/>
      <c r="S107" s="66"/>
      <c r="T107" s="66"/>
      <c r="U107" s="66"/>
      <c r="V107" s="66"/>
      <c r="W107" s="66"/>
      <c r="X107" s="66"/>
      <c r="Y107" s="66"/>
      <c r="Z107" s="66"/>
      <c r="AA107" s="66"/>
      <c r="AB107" s="66"/>
      <c r="AC107" s="66"/>
      <c r="AD107" s="66"/>
      <c r="AE107" s="66"/>
      <c r="AF107" s="66"/>
      <c r="AG107" s="66"/>
      <c r="AH107" s="66"/>
      <c r="AI107" s="66"/>
      <c r="AJ107" s="66"/>
      <c r="AK107" s="66"/>
      <c r="AL107" s="66"/>
      <c r="AM107" s="66"/>
      <c r="AN107" s="66"/>
      <c r="AO107" s="66"/>
      <c r="AP107" s="66"/>
      <c r="AQ107" s="66"/>
      <c r="AR107" s="66"/>
      <c r="AS107" s="66"/>
      <c r="AT107" s="66"/>
      <c r="AU107" s="66"/>
      <c r="AV107" s="66"/>
      <c r="AW107" s="66"/>
      <c r="AX107" s="66"/>
      <c r="AY107" s="66"/>
      <c r="AZ107" s="66"/>
      <c r="BA107" s="66"/>
      <c r="BB107" s="66"/>
      <c r="BC107" s="66"/>
      <c r="BD107" s="66"/>
      <c r="BE107" s="66"/>
      <c r="BF107" s="66"/>
      <c r="BG107" s="66"/>
      <c r="BH107" s="66"/>
    </row>
    <row r="108" spans="1:60" x14ac:dyDescent="0.3">
      <c r="A108" s="66"/>
      <c r="B108" s="66"/>
      <c r="C108" s="66"/>
      <c r="D108" s="66"/>
      <c r="E108" s="66"/>
      <c r="F108" s="66"/>
      <c r="G108" s="66"/>
      <c r="H108" s="66"/>
      <c r="I108" s="66"/>
      <c r="J108" s="66"/>
      <c r="K108" s="66"/>
      <c r="L108" s="66"/>
      <c r="M108" s="66"/>
      <c r="N108" s="66"/>
      <c r="O108" s="66"/>
      <c r="P108" s="66"/>
      <c r="Q108" s="66"/>
      <c r="R108" s="66"/>
      <c r="S108" s="66"/>
      <c r="T108" s="66"/>
      <c r="U108" s="66"/>
      <c r="V108" s="66"/>
      <c r="W108" s="66"/>
      <c r="X108" s="66"/>
      <c r="Y108" s="66"/>
      <c r="Z108" s="66"/>
      <c r="AA108" s="66"/>
      <c r="AB108" s="66"/>
      <c r="AC108" s="66"/>
      <c r="AD108" s="66"/>
      <c r="AE108" s="66"/>
      <c r="AF108" s="66"/>
      <c r="AG108" s="66"/>
      <c r="AH108" s="66"/>
      <c r="AI108" s="66"/>
      <c r="AJ108" s="66"/>
      <c r="AK108" s="66"/>
      <c r="AL108" s="66"/>
      <c r="AM108" s="66"/>
      <c r="AN108" s="66"/>
      <c r="AO108" s="66"/>
      <c r="AP108" s="66"/>
      <c r="AQ108" s="66"/>
      <c r="AR108" s="66"/>
      <c r="AS108" s="66"/>
      <c r="AT108" s="66"/>
      <c r="AU108" s="66"/>
      <c r="AV108" s="66"/>
      <c r="AW108" s="66"/>
      <c r="AX108" s="66"/>
      <c r="AY108" s="66"/>
      <c r="AZ108" s="66"/>
      <c r="BA108" s="66"/>
      <c r="BB108" s="66"/>
      <c r="BC108" s="66"/>
      <c r="BD108" s="66"/>
      <c r="BE108" s="66"/>
      <c r="BF108" s="66"/>
      <c r="BG108" s="66"/>
      <c r="BH108" s="66"/>
    </row>
    <row r="109" spans="1:60" x14ac:dyDescent="0.3">
      <c r="A109" s="66"/>
      <c r="B109" s="66"/>
      <c r="C109" s="66"/>
      <c r="D109" s="66"/>
      <c r="E109" s="66"/>
      <c r="F109" s="66"/>
      <c r="G109" s="66"/>
      <c r="H109" s="66"/>
      <c r="I109" s="66"/>
      <c r="J109" s="66"/>
      <c r="K109" s="66"/>
      <c r="L109" s="66"/>
      <c r="M109" s="66"/>
      <c r="N109" s="66"/>
      <c r="O109" s="66"/>
      <c r="P109" s="66"/>
      <c r="Q109" s="66"/>
      <c r="R109" s="66"/>
      <c r="S109" s="66"/>
      <c r="T109" s="66"/>
      <c r="U109" s="66"/>
      <c r="V109" s="66"/>
      <c r="W109" s="66"/>
      <c r="X109" s="66"/>
      <c r="Y109" s="66"/>
      <c r="Z109" s="66"/>
      <c r="AA109" s="66"/>
      <c r="AB109" s="66"/>
      <c r="AC109" s="66"/>
      <c r="AD109" s="66"/>
      <c r="AE109" s="66"/>
      <c r="AF109" s="66"/>
      <c r="AG109" s="66"/>
      <c r="AH109" s="66"/>
      <c r="AI109" s="66"/>
      <c r="AJ109" s="66"/>
      <c r="AK109" s="66"/>
      <c r="AL109" s="66"/>
      <c r="AM109" s="66"/>
      <c r="AN109" s="66"/>
      <c r="AO109" s="66"/>
      <c r="AP109" s="66"/>
      <c r="AQ109" s="66"/>
      <c r="AR109" s="66"/>
      <c r="AS109" s="66"/>
      <c r="AT109" s="66"/>
      <c r="AU109" s="66"/>
      <c r="AV109" s="66"/>
      <c r="AW109" s="66"/>
      <c r="AX109" s="66"/>
      <c r="AY109" s="66"/>
      <c r="AZ109" s="66"/>
      <c r="BA109" s="66"/>
      <c r="BB109" s="66"/>
      <c r="BC109" s="66"/>
      <c r="BD109" s="66"/>
      <c r="BE109" s="66"/>
      <c r="BF109" s="66"/>
      <c r="BG109" s="66"/>
      <c r="BH109" s="66"/>
    </row>
    <row r="110" spans="1:60" x14ac:dyDescent="0.3">
      <c r="A110" s="66"/>
      <c r="B110" s="66"/>
      <c r="C110" s="66"/>
      <c r="D110" s="66"/>
      <c r="E110" s="66"/>
      <c r="F110" s="66"/>
      <c r="G110" s="66"/>
      <c r="H110" s="66"/>
      <c r="I110" s="66"/>
      <c r="J110" s="66"/>
      <c r="K110" s="66"/>
      <c r="L110" s="66"/>
      <c r="M110" s="66"/>
      <c r="N110" s="66"/>
      <c r="O110" s="66"/>
      <c r="P110" s="66"/>
      <c r="Q110" s="66"/>
      <c r="R110" s="66"/>
      <c r="S110" s="66"/>
      <c r="T110" s="66"/>
      <c r="U110" s="66"/>
      <c r="V110" s="66"/>
      <c r="W110" s="66"/>
      <c r="X110" s="66"/>
      <c r="Y110" s="66"/>
      <c r="Z110" s="66"/>
      <c r="AA110" s="66"/>
      <c r="AB110" s="66"/>
      <c r="AC110" s="66"/>
      <c r="AD110" s="66"/>
      <c r="AE110" s="66"/>
      <c r="AF110" s="66"/>
      <c r="AG110" s="66"/>
      <c r="AH110" s="66"/>
      <c r="AI110" s="66"/>
      <c r="AJ110" s="66"/>
      <c r="AK110" s="66"/>
      <c r="AL110" s="66"/>
      <c r="AM110" s="66"/>
      <c r="AN110" s="66"/>
      <c r="AO110" s="66"/>
      <c r="AP110" s="66"/>
      <c r="AQ110" s="66"/>
      <c r="AR110" s="66"/>
      <c r="AS110" s="66"/>
      <c r="AT110" s="66"/>
      <c r="AU110" s="66"/>
      <c r="AV110" s="66"/>
      <c r="AW110" s="66"/>
      <c r="AX110" s="66"/>
      <c r="AY110" s="66"/>
      <c r="AZ110" s="66"/>
      <c r="BA110" s="66"/>
      <c r="BB110" s="66"/>
      <c r="BC110" s="66"/>
      <c r="BD110" s="66"/>
      <c r="BE110" s="66"/>
      <c r="BF110" s="66"/>
      <c r="BG110" s="66"/>
      <c r="BH110" s="66"/>
    </row>
    <row r="111" spans="1:60" x14ac:dyDescent="0.3">
      <c r="A111" s="66"/>
      <c r="B111" s="66"/>
      <c r="C111" s="66"/>
      <c r="D111" s="66"/>
      <c r="E111" s="66"/>
      <c r="F111" s="66"/>
      <c r="G111" s="66"/>
      <c r="H111" s="66"/>
      <c r="I111" s="66"/>
      <c r="J111" s="66"/>
      <c r="K111" s="66"/>
      <c r="L111" s="66"/>
      <c r="M111" s="66"/>
      <c r="N111" s="66"/>
      <c r="O111" s="66"/>
      <c r="P111" s="66"/>
      <c r="Q111" s="66"/>
      <c r="R111" s="66"/>
      <c r="S111" s="66"/>
      <c r="T111" s="66"/>
      <c r="U111" s="66"/>
      <c r="V111" s="66"/>
      <c r="W111" s="66"/>
      <c r="X111" s="66"/>
      <c r="Y111" s="66"/>
      <c r="Z111" s="66"/>
      <c r="AA111" s="66"/>
      <c r="AB111" s="66"/>
      <c r="AC111" s="66"/>
      <c r="AD111" s="66"/>
      <c r="AE111" s="66"/>
      <c r="AF111" s="66"/>
      <c r="AG111" s="66"/>
      <c r="AH111" s="66"/>
      <c r="AI111" s="66"/>
      <c r="AJ111" s="66"/>
      <c r="AK111" s="66"/>
      <c r="AL111" s="66"/>
      <c r="AM111" s="66"/>
      <c r="AN111" s="66"/>
      <c r="AO111" s="66"/>
      <c r="AP111" s="66"/>
      <c r="AQ111" s="66"/>
      <c r="AR111" s="66"/>
      <c r="AS111" s="66"/>
      <c r="AT111" s="66"/>
      <c r="AU111" s="66"/>
      <c r="AV111" s="66"/>
      <c r="AW111" s="66"/>
      <c r="AX111" s="66"/>
      <c r="AY111" s="66"/>
      <c r="AZ111" s="66"/>
      <c r="BA111" s="66"/>
      <c r="BB111" s="66"/>
      <c r="BC111" s="66"/>
      <c r="BD111" s="66"/>
      <c r="BE111" s="66"/>
      <c r="BF111" s="66"/>
      <c r="BG111" s="66"/>
      <c r="BH111" s="66"/>
    </row>
    <row r="112" spans="1:60" x14ac:dyDescent="0.3">
      <c r="A112" s="66"/>
      <c r="B112" s="66"/>
      <c r="C112" s="66"/>
      <c r="D112" s="66"/>
      <c r="E112" s="66"/>
      <c r="F112" s="66"/>
      <c r="G112" s="66"/>
      <c r="H112" s="66"/>
      <c r="I112" s="66"/>
      <c r="J112" s="66"/>
      <c r="K112" s="66"/>
      <c r="L112" s="66"/>
      <c r="M112" s="66"/>
      <c r="N112" s="66"/>
      <c r="O112" s="66"/>
      <c r="P112" s="66"/>
      <c r="Q112" s="66"/>
      <c r="R112" s="66"/>
      <c r="S112" s="66"/>
      <c r="T112" s="66"/>
      <c r="U112" s="66"/>
      <c r="V112" s="66"/>
      <c r="W112" s="66"/>
      <c r="X112" s="66"/>
      <c r="Y112" s="66"/>
      <c r="Z112" s="66"/>
      <c r="AA112" s="66"/>
      <c r="AB112" s="66"/>
      <c r="AC112" s="66"/>
      <c r="AD112" s="66"/>
      <c r="AE112" s="66"/>
      <c r="AF112" s="66"/>
      <c r="AG112" s="66"/>
      <c r="AH112" s="66"/>
      <c r="AI112" s="66"/>
      <c r="AJ112" s="66"/>
      <c r="AK112" s="66"/>
      <c r="AL112" s="66"/>
      <c r="AM112" s="66"/>
      <c r="AN112" s="66"/>
      <c r="AO112" s="66"/>
      <c r="AP112" s="66"/>
      <c r="AQ112" s="66"/>
      <c r="AR112" s="66"/>
      <c r="AS112" s="66"/>
      <c r="AT112" s="66"/>
      <c r="AU112" s="66"/>
      <c r="AV112" s="66"/>
      <c r="AW112" s="66"/>
      <c r="AX112" s="66"/>
      <c r="AY112" s="66"/>
      <c r="AZ112" s="66"/>
      <c r="BA112" s="66"/>
      <c r="BB112" s="66"/>
      <c r="BC112" s="66"/>
      <c r="BD112" s="66"/>
      <c r="BE112" s="66"/>
      <c r="BF112" s="66"/>
      <c r="BG112" s="66"/>
      <c r="BH112" s="66"/>
    </row>
    <row r="113" spans="1:60" x14ac:dyDescent="0.3">
      <c r="A113" s="66"/>
      <c r="B113" s="66"/>
      <c r="C113" s="66"/>
      <c r="D113" s="66"/>
      <c r="E113" s="66"/>
      <c r="F113" s="66"/>
      <c r="G113" s="66"/>
      <c r="H113" s="66"/>
      <c r="I113" s="66"/>
      <c r="J113" s="66"/>
      <c r="K113" s="66"/>
      <c r="L113" s="66"/>
      <c r="M113" s="66"/>
      <c r="N113" s="66"/>
      <c r="O113" s="66"/>
      <c r="P113" s="66"/>
      <c r="Q113" s="66"/>
      <c r="R113" s="66"/>
      <c r="S113" s="66"/>
      <c r="T113" s="66"/>
      <c r="U113" s="66"/>
      <c r="V113" s="66"/>
      <c r="W113" s="66"/>
      <c r="X113" s="66"/>
      <c r="Y113" s="66"/>
      <c r="Z113" s="66"/>
      <c r="AA113" s="66"/>
      <c r="AB113" s="66"/>
      <c r="AC113" s="66"/>
      <c r="AD113" s="66"/>
      <c r="AE113" s="66"/>
      <c r="AF113" s="66"/>
      <c r="AG113" s="66"/>
      <c r="AH113" s="66"/>
      <c r="AI113" s="66"/>
      <c r="AJ113" s="66"/>
      <c r="AK113" s="66"/>
      <c r="AL113" s="66"/>
      <c r="AM113" s="66"/>
      <c r="AN113" s="66"/>
      <c r="AO113" s="66"/>
      <c r="AP113" s="66"/>
      <c r="AQ113" s="66"/>
      <c r="AR113" s="66"/>
      <c r="AS113" s="66"/>
      <c r="AT113" s="66"/>
      <c r="AU113" s="66"/>
      <c r="AV113" s="66"/>
      <c r="AW113" s="66"/>
      <c r="AX113" s="66"/>
      <c r="AY113" s="66"/>
      <c r="AZ113" s="66"/>
      <c r="BA113" s="66"/>
      <c r="BB113" s="66"/>
      <c r="BC113" s="66"/>
      <c r="BD113" s="66"/>
      <c r="BE113" s="66"/>
      <c r="BF113" s="66"/>
      <c r="BG113" s="66"/>
      <c r="BH113" s="66"/>
    </row>
    <row r="114" spans="1:60" x14ac:dyDescent="0.3">
      <c r="A114" s="66"/>
      <c r="B114" s="66"/>
      <c r="C114" s="66"/>
      <c r="D114" s="66"/>
      <c r="E114" s="66"/>
      <c r="F114" s="66"/>
      <c r="G114" s="66"/>
      <c r="H114" s="66"/>
      <c r="I114" s="66"/>
      <c r="J114" s="66"/>
      <c r="K114" s="66"/>
      <c r="L114" s="66"/>
      <c r="M114" s="66"/>
      <c r="N114" s="66"/>
      <c r="O114" s="66"/>
      <c r="P114" s="66"/>
      <c r="Q114" s="66"/>
      <c r="R114" s="66"/>
      <c r="S114" s="66"/>
      <c r="T114" s="66"/>
      <c r="U114" s="66"/>
      <c r="V114" s="66"/>
      <c r="W114" s="66"/>
      <c r="X114" s="66"/>
      <c r="Y114" s="66"/>
      <c r="Z114" s="66"/>
      <c r="AA114" s="66"/>
      <c r="AB114" s="66"/>
      <c r="AC114" s="66"/>
      <c r="AD114" s="66"/>
      <c r="AE114" s="66"/>
      <c r="AF114" s="66"/>
      <c r="AG114" s="66"/>
      <c r="AH114" s="66"/>
      <c r="AI114" s="66"/>
      <c r="AJ114" s="66"/>
      <c r="AK114" s="66"/>
      <c r="AL114" s="66"/>
      <c r="AM114" s="66"/>
      <c r="AN114" s="66"/>
      <c r="AO114" s="66"/>
      <c r="AP114" s="66"/>
      <c r="AQ114" s="66"/>
      <c r="AR114" s="66"/>
      <c r="AS114" s="66"/>
      <c r="AT114" s="66"/>
      <c r="AU114" s="66"/>
      <c r="AV114" s="66"/>
      <c r="AW114" s="66"/>
      <c r="AX114" s="66"/>
      <c r="AY114" s="66"/>
      <c r="AZ114" s="66"/>
      <c r="BA114" s="66"/>
      <c r="BB114" s="66"/>
      <c r="BC114" s="66"/>
      <c r="BD114" s="66"/>
      <c r="BE114" s="66"/>
      <c r="BF114" s="66"/>
      <c r="BG114" s="66"/>
      <c r="BH114" s="66"/>
    </row>
    <row r="115" spans="1:60" x14ac:dyDescent="0.3">
      <c r="A115" s="66"/>
      <c r="B115" s="66"/>
      <c r="C115" s="66"/>
      <c r="D115" s="66"/>
      <c r="E115" s="66"/>
      <c r="F115" s="66"/>
      <c r="G115" s="66"/>
      <c r="H115" s="66"/>
      <c r="I115" s="66"/>
      <c r="J115" s="66"/>
      <c r="K115" s="66"/>
      <c r="L115" s="66"/>
      <c r="M115" s="66"/>
      <c r="N115" s="66"/>
      <c r="O115" s="66"/>
      <c r="P115" s="66"/>
      <c r="Q115" s="66"/>
      <c r="R115" s="66"/>
      <c r="S115" s="66"/>
      <c r="T115" s="66"/>
      <c r="U115" s="66"/>
      <c r="V115" s="66"/>
      <c r="W115" s="66"/>
      <c r="X115" s="66"/>
      <c r="Y115" s="66"/>
      <c r="Z115" s="66"/>
      <c r="AA115" s="66"/>
      <c r="AB115" s="66"/>
      <c r="AC115" s="66"/>
      <c r="AD115" s="66"/>
      <c r="AE115" s="66"/>
      <c r="AF115" s="66"/>
      <c r="AG115" s="66"/>
      <c r="AH115" s="66"/>
      <c r="AI115" s="66"/>
      <c r="AJ115" s="66"/>
      <c r="AK115" s="66"/>
      <c r="AL115" s="66"/>
      <c r="AM115" s="66"/>
      <c r="AN115" s="66"/>
      <c r="AO115" s="66"/>
      <c r="AP115" s="66"/>
      <c r="AQ115" s="66"/>
      <c r="AR115" s="66"/>
      <c r="AS115" s="66"/>
      <c r="AT115" s="66"/>
      <c r="AU115" s="66"/>
      <c r="AV115" s="66"/>
      <c r="AW115" s="66"/>
      <c r="AX115" s="66"/>
      <c r="AY115" s="66"/>
      <c r="AZ115" s="66"/>
      <c r="BA115" s="66"/>
      <c r="BB115" s="66"/>
      <c r="BC115" s="66"/>
      <c r="BD115" s="66"/>
      <c r="BE115" s="66"/>
      <c r="BF115" s="66"/>
      <c r="BG115" s="66"/>
      <c r="BH115" s="66"/>
    </row>
    <row r="116" spans="1:60" x14ac:dyDescent="0.3">
      <c r="A116" s="66"/>
      <c r="B116" s="66"/>
      <c r="C116" s="66"/>
      <c r="D116" s="66"/>
      <c r="E116" s="66"/>
      <c r="F116" s="66"/>
      <c r="G116" s="66"/>
      <c r="H116" s="66"/>
      <c r="I116" s="66"/>
      <c r="J116" s="66"/>
      <c r="K116" s="66"/>
      <c r="L116" s="66"/>
      <c r="M116" s="66"/>
      <c r="N116" s="66"/>
      <c r="O116" s="66"/>
      <c r="P116" s="66"/>
      <c r="Q116" s="66"/>
      <c r="R116" s="66"/>
      <c r="S116" s="66"/>
      <c r="T116" s="66"/>
      <c r="U116" s="66"/>
      <c r="V116" s="66"/>
      <c r="W116" s="66"/>
      <c r="X116" s="66"/>
      <c r="Y116" s="66"/>
      <c r="Z116" s="66"/>
      <c r="AA116" s="66"/>
      <c r="AB116" s="66"/>
      <c r="AC116" s="66"/>
      <c r="AD116" s="66"/>
      <c r="AE116" s="66"/>
      <c r="AF116" s="66"/>
      <c r="AG116" s="66"/>
      <c r="AH116" s="66"/>
      <c r="AI116" s="66"/>
      <c r="AJ116" s="66"/>
      <c r="AK116" s="66"/>
      <c r="AL116" s="66"/>
      <c r="AM116" s="66"/>
      <c r="AN116" s="66"/>
      <c r="AO116" s="66"/>
      <c r="AP116" s="66"/>
      <c r="AQ116" s="66"/>
      <c r="AR116" s="66"/>
      <c r="AS116" s="66"/>
      <c r="AT116" s="66"/>
      <c r="AU116" s="66"/>
      <c r="AV116" s="66"/>
      <c r="AW116" s="66"/>
      <c r="AX116" s="66"/>
      <c r="AY116" s="66"/>
      <c r="AZ116" s="66"/>
      <c r="BA116" s="66"/>
      <c r="BB116" s="66"/>
      <c r="BC116" s="66"/>
      <c r="BD116" s="66"/>
      <c r="BE116" s="66"/>
      <c r="BF116" s="66"/>
      <c r="BG116" s="66"/>
      <c r="BH116" s="66"/>
    </row>
    <row r="117" spans="1:60" x14ac:dyDescent="0.3">
      <c r="A117" s="66"/>
      <c r="B117" s="66"/>
      <c r="C117" s="66"/>
      <c r="D117" s="66"/>
      <c r="E117" s="66"/>
      <c r="F117" s="66"/>
      <c r="G117" s="66"/>
      <c r="H117" s="66"/>
      <c r="I117" s="66"/>
      <c r="J117" s="66"/>
      <c r="K117" s="66"/>
      <c r="L117" s="66"/>
      <c r="M117" s="66"/>
      <c r="N117" s="66"/>
      <c r="O117" s="66"/>
      <c r="P117" s="66"/>
      <c r="Q117" s="66"/>
      <c r="R117" s="66"/>
      <c r="S117" s="66"/>
      <c r="T117" s="66"/>
      <c r="U117" s="66"/>
      <c r="V117" s="66"/>
      <c r="W117" s="66"/>
      <c r="X117" s="66"/>
      <c r="Y117" s="66"/>
      <c r="Z117" s="66"/>
      <c r="AA117" s="66"/>
      <c r="AB117" s="66"/>
      <c r="AC117" s="66"/>
      <c r="AD117" s="66"/>
      <c r="AE117" s="66"/>
      <c r="AF117" s="66"/>
      <c r="AG117" s="66"/>
      <c r="AH117" s="66"/>
      <c r="AI117" s="66"/>
      <c r="AJ117" s="66"/>
      <c r="AK117" s="66"/>
      <c r="AL117" s="66"/>
      <c r="AM117" s="66"/>
      <c r="AN117" s="66"/>
      <c r="AO117" s="66"/>
      <c r="AP117" s="66"/>
      <c r="AQ117" s="66"/>
      <c r="AR117" s="66"/>
      <c r="AS117" s="66"/>
      <c r="AT117" s="66"/>
      <c r="AU117" s="66"/>
      <c r="AV117" s="66"/>
      <c r="AW117" s="66"/>
      <c r="AX117" s="66"/>
      <c r="AY117" s="66"/>
      <c r="AZ117" s="66"/>
      <c r="BA117" s="66"/>
      <c r="BB117" s="66"/>
      <c r="BC117" s="66"/>
      <c r="BD117" s="66"/>
      <c r="BE117" s="66"/>
      <c r="BF117" s="66"/>
      <c r="BG117" s="66"/>
      <c r="BH117" s="66"/>
    </row>
    <row r="118" spans="1:60" x14ac:dyDescent="0.3">
      <c r="A118" s="66"/>
      <c r="B118" s="66"/>
      <c r="C118" s="66"/>
      <c r="D118" s="66"/>
      <c r="E118" s="66"/>
      <c r="F118" s="66"/>
      <c r="G118" s="66"/>
      <c r="H118" s="66"/>
      <c r="I118" s="66"/>
      <c r="J118" s="66"/>
      <c r="K118" s="66"/>
      <c r="L118" s="66"/>
      <c r="M118" s="66"/>
      <c r="N118" s="66"/>
      <c r="O118" s="66"/>
      <c r="P118" s="66"/>
      <c r="Q118" s="66"/>
      <c r="R118" s="66"/>
      <c r="S118" s="66"/>
      <c r="T118" s="66"/>
      <c r="U118" s="66"/>
      <c r="V118" s="66"/>
      <c r="W118" s="66"/>
      <c r="X118" s="66"/>
      <c r="Y118" s="66"/>
      <c r="Z118" s="66"/>
      <c r="AA118" s="66"/>
      <c r="AB118" s="66"/>
      <c r="AC118" s="66"/>
      <c r="AD118" s="66"/>
      <c r="AE118" s="66"/>
      <c r="AF118" s="66"/>
      <c r="AG118" s="66"/>
      <c r="AH118" s="66"/>
      <c r="AI118" s="66"/>
      <c r="AJ118" s="66"/>
      <c r="AK118" s="66"/>
      <c r="AL118" s="66"/>
      <c r="AM118" s="66"/>
      <c r="AN118" s="66"/>
      <c r="AO118" s="66"/>
      <c r="AP118" s="66"/>
      <c r="AQ118" s="66"/>
      <c r="AR118" s="66"/>
      <c r="AS118" s="66"/>
      <c r="AT118" s="66"/>
      <c r="AU118" s="66"/>
      <c r="AV118" s="66"/>
      <c r="AW118" s="66"/>
      <c r="AX118" s="66"/>
      <c r="AY118" s="66"/>
      <c r="AZ118" s="66"/>
      <c r="BA118" s="66"/>
      <c r="BB118" s="66"/>
      <c r="BC118" s="66"/>
      <c r="BD118" s="66"/>
      <c r="BE118" s="66"/>
      <c r="BF118" s="66"/>
      <c r="BG118" s="66"/>
      <c r="BH118" s="66"/>
    </row>
    <row r="119" spans="1:60" x14ac:dyDescent="0.3">
      <c r="A119" s="66"/>
      <c r="B119" s="66"/>
      <c r="C119" s="66"/>
      <c r="D119" s="66"/>
      <c r="E119" s="66"/>
      <c r="F119" s="66"/>
      <c r="G119" s="66"/>
      <c r="H119" s="66"/>
      <c r="I119" s="66"/>
      <c r="J119" s="66"/>
      <c r="K119" s="66"/>
      <c r="L119" s="66"/>
      <c r="M119" s="66"/>
      <c r="N119" s="66"/>
      <c r="O119" s="66"/>
      <c r="P119" s="66"/>
      <c r="Q119" s="66"/>
      <c r="R119" s="66"/>
      <c r="S119" s="66"/>
      <c r="T119" s="66"/>
      <c r="U119" s="66"/>
      <c r="V119" s="66"/>
      <c r="W119" s="66"/>
      <c r="X119" s="66"/>
      <c r="Y119" s="66"/>
      <c r="Z119" s="66"/>
      <c r="AA119" s="66"/>
      <c r="AB119" s="66"/>
      <c r="AC119" s="66"/>
      <c r="AD119" s="66"/>
      <c r="AE119" s="66"/>
      <c r="AF119" s="66"/>
      <c r="AG119" s="66"/>
      <c r="AH119" s="66"/>
      <c r="AI119" s="66"/>
      <c r="AJ119" s="66"/>
      <c r="AK119" s="66"/>
      <c r="AL119" s="66"/>
      <c r="AM119" s="66"/>
      <c r="AN119" s="66"/>
      <c r="AO119" s="66"/>
      <c r="AP119" s="66"/>
      <c r="AQ119" s="66"/>
      <c r="AR119" s="66"/>
      <c r="AS119" s="66"/>
      <c r="AT119" s="66"/>
      <c r="AU119" s="66"/>
      <c r="AV119" s="66"/>
      <c r="AW119" s="66"/>
      <c r="AX119" s="66"/>
      <c r="AY119" s="66"/>
      <c r="AZ119" s="66"/>
      <c r="BA119" s="66"/>
      <c r="BB119" s="66"/>
      <c r="BC119" s="66"/>
      <c r="BD119" s="66"/>
      <c r="BE119" s="66"/>
      <c r="BF119" s="66"/>
      <c r="BG119" s="66"/>
      <c r="BH119" s="66"/>
    </row>
    <row r="120" spans="1:60" x14ac:dyDescent="0.3">
      <c r="A120" s="66"/>
      <c r="B120" s="66"/>
      <c r="C120" s="66"/>
      <c r="D120" s="66"/>
      <c r="E120" s="66"/>
      <c r="F120" s="66"/>
      <c r="G120" s="66"/>
      <c r="H120" s="66"/>
      <c r="I120" s="66"/>
      <c r="J120" s="66"/>
      <c r="K120" s="66"/>
      <c r="L120" s="66"/>
      <c r="M120" s="66"/>
      <c r="N120" s="66"/>
      <c r="O120" s="66"/>
      <c r="P120" s="66"/>
      <c r="Q120" s="66"/>
      <c r="R120" s="66"/>
      <c r="S120" s="66"/>
      <c r="T120" s="66"/>
      <c r="U120" s="66"/>
      <c r="V120" s="66"/>
      <c r="W120" s="66"/>
      <c r="X120" s="66"/>
      <c r="Y120" s="66"/>
      <c r="Z120" s="66"/>
      <c r="AA120" s="66"/>
      <c r="AB120" s="66"/>
      <c r="AC120" s="66"/>
      <c r="AD120" s="66"/>
      <c r="AE120" s="66"/>
      <c r="AF120" s="66"/>
      <c r="AG120" s="66"/>
      <c r="AH120" s="66"/>
      <c r="AI120" s="66"/>
      <c r="AJ120" s="66"/>
      <c r="AK120" s="66"/>
      <c r="AL120" s="66"/>
      <c r="AM120" s="66"/>
      <c r="AN120" s="66"/>
      <c r="AO120" s="66"/>
      <c r="AP120" s="66"/>
      <c r="AQ120" s="66"/>
      <c r="AR120" s="66"/>
      <c r="AS120" s="66"/>
      <c r="AT120" s="66"/>
      <c r="AU120" s="66"/>
      <c r="AV120" s="66"/>
      <c r="AW120" s="66"/>
      <c r="AX120" s="66"/>
      <c r="AY120" s="66"/>
      <c r="AZ120" s="66"/>
      <c r="BA120" s="66"/>
      <c r="BB120" s="66"/>
      <c r="BC120" s="66"/>
      <c r="BD120" s="66"/>
      <c r="BE120" s="66"/>
      <c r="BF120" s="66"/>
      <c r="BG120" s="66"/>
      <c r="BH120" s="66"/>
    </row>
    <row r="121" spans="1:60" x14ac:dyDescent="0.3">
      <c r="A121" s="66"/>
      <c r="B121" s="66"/>
      <c r="C121" s="66"/>
      <c r="D121" s="66"/>
      <c r="E121" s="66"/>
      <c r="F121" s="66"/>
      <c r="G121" s="66"/>
      <c r="H121" s="66"/>
      <c r="I121" s="66"/>
      <c r="J121" s="66"/>
      <c r="K121" s="66"/>
      <c r="L121" s="66"/>
      <c r="M121" s="66"/>
      <c r="N121" s="66"/>
      <c r="O121" s="66"/>
      <c r="P121" s="66"/>
      <c r="Q121" s="66"/>
      <c r="R121" s="66"/>
      <c r="S121" s="66"/>
      <c r="T121" s="66"/>
      <c r="U121" s="66"/>
      <c r="V121" s="66"/>
      <c r="W121" s="66"/>
      <c r="X121" s="66"/>
      <c r="Y121" s="66"/>
      <c r="Z121" s="66"/>
      <c r="AA121" s="66"/>
      <c r="AB121" s="66"/>
      <c r="AC121" s="66"/>
      <c r="AD121" s="66"/>
      <c r="AE121" s="66"/>
      <c r="AF121" s="66"/>
      <c r="AG121" s="66"/>
      <c r="AH121" s="66"/>
      <c r="AI121" s="66"/>
      <c r="AJ121" s="66"/>
      <c r="AK121" s="66"/>
      <c r="AL121" s="66"/>
      <c r="AM121" s="66"/>
      <c r="AN121" s="66"/>
      <c r="AO121" s="66"/>
      <c r="AP121" s="66"/>
      <c r="AQ121" s="66"/>
      <c r="AR121" s="66"/>
      <c r="AS121" s="66"/>
      <c r="AT121" s="66"/>
      <c r="AU121" s="66"/>
      <c r="AV121" s="66"/>
      <c r="AW121" s="66"/>
      <c r="AX121" s="66"/>
      <c r="AY121" s="66"/>
      <c r="AZ121" s="66"/>
      <c r="BA121" s="66"/>
      <c r="BB121" s="66"/>
      <c r="BC121" s="66"/>
      <c r="BD121" s="66"/>
      <c r="BE121" s="66"/>
      <c r="BF121" s="66"/>
      <c r="BG121" s="66"/>
      <c r="BH121" s="66"/>
    </row>
    <row r="122" spans="1:60" x14ac:dyDescent="0.3">
      <c r="A122" s="66"/>
      <c r="B122" s="66"/>
      <c r="C122" s="66"/>
      <c r="D122" s="66"/>
      <c r="E122" s="66"/>
      <c r="F122" s="66"/>
      <c r="G122" s="66"/>
      <c r="H122" s="66"/>
      <c r="I122" s="66"/>
      <c r="J122" s="66"/>
      <c r="K122" s="66"/>
      <c r="L122" s="66"/>
      <c r="M122" s="66"/>
      <c r="N122" s="66"/>
      <c r="O122" s="66"/>
      <c r="P122" s="66"/>
      <c r="Q122" s="66"/>
      <c r="R122" s="66"/>
      <c r="S122" s="66"/>
      <c r="T122" s="66"/>
      <c r="U122" s="66"/>
      <c r="V122" s="66"/>
      <c r="W122" s="66"/>
      <c r="X122" s="66"/>
      <c r="Y122" s="66"/>
      <c r="Z122" s="66"/>
      <c r="AA122" s="66"/>
      <c r="AB122" s="66"/>
      <c r="AC122" s="66"/>
      <c r="AD122" s="66"/>
      <c r="AE122" s="66"/>
      <c r="AF122" s="66"/>
      <c r="AG122" s="66"/>
      <c r="AH122" s="66"/>
      <c r="AI122" s="66"/>
      <c r="AJ122" s="66"/>
      <c r="AK122" s="66"/>
      <c r="AL122" s="66"/>
      <c r="AM122" s="66"/>
      <c r="AN122" s="66"/>
      <c r="AO122" s="66"/>
      <c r="AP122" s="66"/>
      <c r="AQ122" s="66"/>
      <c r="AR122" s="66"/>
      <c r="AS122" s="66"/>
      <c r="AT122" s="66"/>
      <c r="AU122" s="66"/>
      <c r="AV122" s="66"/>
      <c r="AW122" s="66"/>
      <c r="AX122" s="66"/>
      <c r="AY122" s="66"/>
      <c r="AZ122" s="66"/>
      <c r="BA122" s="66"/>
      <c r="BB122" s="66"/>
      <c r="BC122" s="66"/>
      <c r="BD122" s="66"/>
      <c r="BE122" s="66"/>
      <c r="BF122" s="66"/>
      <c r="BG122" s="66"/>
      <c r="BH122" s="66"/>
    </row>
    <row r="123" spans="1:60" x14ac:dyDescent="0.3">
      <c r="A123" s="66"/>
      <c r="B123" s="66"/>
      <c r="C123" s="66"/>
      <c r="D123" s="66"/>
      <c r="E123" s="66"/>
      <c r="F123" s="66"/>
      <c r="G123" s="66"/>
      <c r="H123" s="66"/>
      <c r="I123" s="66"/>
      <c r="J123" s="66"/>
      <c r="K123" s="66"/>
      <c r="L123" s="66"/>
      <c r="M123" s="66"/>
      <c r="N123" s="66"/>
      <c r="O123" s="66"/>
      <c r="P123" s="66"/>
      <c r="Q123" s="66"/>
      <c r="R123" s="66"/>
      <c r="S123" s="66"/>
      <c r="T123" s="66"/>
      <c r="U123" s="66"/>
      <c r="V123" s="66"/>
      <c r="W123" s="66"/>
      <c r="X123" s="66"/>
      <c r="Y123" s="66"/>
      <c r="Z123" s="66"/>
      <c r="AA123" s="66"/>
      <c r="AB123" s="66"/>
      <c r="AC123" s="66"/>
      <c r="AD123" s="66"/>
      <c r="AE123" s="66"/>
      <c r="AF123" s="66"/>
      <c r="AG123" s="66"/>
      <c r="AH123" s="66"/>
      <c r="AI123" s="66"/>
      <c r="AJ123" s="66"/>
      <c r="AK123" s="66"/>
      <c r="AL123" s="66"/>
      <c r="AM123" s="66"/>
      <c r="AN123" s="66"/>
      <c r="AO123" s="66"/>
      <c r="AP123" s="66"/>
      <c r="AQ123" s="66"/>
      <c r="AR123" s="66"/>
      <c r="AS123" s="66"/>
      <c r="AT123" s="66"/>
      <c r="AU123" s="66"/>
      <c r="AV123" s="66"/>
      <c r="AW123" s="66"/>
      <c r="AX123" s="66"/>
      <c r="AY123" s="66"/>
      <c r="AZ123" s="66"/>
      <c r="BA123" s="66"/>
      <c r="BB123" s="66"/>
      <c r="BC123" s="66"/>
      <c r="BD123" s="66"/>
      <c r="BE123" s="66"/>
      <c r="BF123" s="66"/>
      <c r="BG123" s="66"/>
      <c r="BH123" s="66"/>
    </row>
    <row r="124" spans="1:60" x14ac:dyDescent="0.3">
      <c r="A124" s="66"/>
      <c r="B124" s="66"/>
      <c r="C124" s="66"/>
      <c r="D124" s="66"/>
      <c r="E124" s="66"/>
      <c r="F124" s="66"/>
      <c r="G124" s="66"/>
      <c r="H124" s="66"/>
      <c r="I124" s="66"/>
      <c r="J124" s="66"/>
      <c r="K124" s="66"/>
      <c r="L124" s="66"/>
      <c r="M124" s="66"/>
      <c r="N124" s="66"/>
      <c r="O124" s="66"/>
      <c r="P124" s="66"/>
      <c r="Q124" s="66"/>
      <c r="R124" s="66"/>
      <c r="S124" s="66"/>
      <c r="T124" s="66"/>
      <c r="U124" s="66"/>
      <c r="V124" s="66"/>
      <c r="W124" s="66"/>
      <c r="X124" s="66"/>
      <c r="Y124" s="66"/>
      <c r="Z124" s="66"/>
      <c r="AA124" s="66"/>
      <c r="AB124" s="66"/>
      <c r="AC124" s="66"/>
      <c r="AD124" s="66"/>
      <c r="AE124" s="66"/>
      <c r="AF124" s="66"/>
      <c r="AG124" s="66"/>
      <c r="AH124" s="66"/>
      <c r="AI124" s="66"/>
      <c r="AJ124" s="66"/>
      <c r="AK124" s="66"/>
      <c r="AL124" s="66"/>
      <c r="AM124" s="66"/>
      <c r="AN124" s="66"/>
      <c r="AO124" s="66"/>
      <c r="AP124" s="66"/>
      <c r="AQ124" s="66"/>
      <c r="AR124" s="66"/>
      <c r="AS124" s="66"/>
      <c r="AT124" s="66"/>
      <c r="AU124" s="66"/>
      <c r="AV124" s="66"/>
      <c r="AW124" s="66"/>
      <c r="AX124" s="66"/>
      <c r="AY124" s="66"/>
      <c r="AZ124" s="66"/>
      <c r="BA124" s="66"/>
      <c r="BB124" s="66"/>
      <c r="BC124" s="66"/>
      <c r="BD124" s="66"/>
      <c r="BE124" s="66"/>
      <c r="BF124" s="66"/>
      <c r="BG124" s="66"/>
      <c r="BH124" s="66"/>
    </row>
    <row r="125" spans="1:60" x14ac:dyDescent="0.3">
      <c r="A125" s="66"/>
      <c r="B125" s="66"/>
      <c r="C125" s="66"/>
      <c r="D125" s="66"/>
      <c r="E125" s="66"/>
      <c r="F125" s="66"/>
      <c r="G125" s="66"/>
      <c r="H125" s="66"/>
      <c r="I125" s="66"/>
      <c r="J125" s="66"/>
      <c r="K125" s="66"/>
      <c r="L125" s="66"/>
      <c r="M125" s="66"/>
      <c r="N125" s="66"/>
      <c r="O125" s="66"/>
      <c r="P125" s="66"/>
      <c r="Q125" s="66"/>
      <c r="R125" s="66"/>
      <c r="S125" s="66"/>
      <c r="T125" s="66"/>
      <c r="U125" s="66"/>
      <c r="V125" s="66"/>
      <c r="W125" s="66"/>
      <c r="X125" s="66"/>
      <c r="Y125" s="66"/>
      <c r="Z125" s="66"/>
      <c r="AA125" s="66"/>
      <c r="AB125" s="66"/>
      <c r="AC125" s="66"/>
      <c r="AD125" s="66"/>
      <c r="AE125" s="66"/>
      <c r="AF125" s="66"/>
      <c r="AG125" s="66"/>
      <c r="AH125" s="66"/>
      <c r="AI125" s="66"/>
      <c r="AJ125" s="66"/>
      <c r="AK125" s="66"/>
      <c r="AL125" s="66"/>
      <c r="AM125" s="66"/>
      <c r="AN125" s="66"/>
      <c r="AO125" s="66"/>
      <c r="AP125" s="66"/>
      <c r="AQ125" s="66"/>
      <c r="AR125" s="66"/>
      <c r="AS125" s="66"/>
      <c r="AT125" s="66"/>
      <c r="AU125" s="66"/>
      <c r="AV125" s="66"/>
      <c r="AW125" s="66"/>
      <c r="AX125" s="66"/>
      <c r="AY125" s="66"/>
      <c r="AZ125" s="66"/>
      <c r="BA125" s="66"/>
      <c r="BB125" s="66"/>
      <c r="BC125" s="66"/>
      <c r="BD125" s="66"/>
      <c r="BE125" s="66"/>
      <c r="BF125" s="66"/>
      <c r="BG125" s="66"/>
      <c r="BH125" s="66"/>
    </row>
    <row r="126" spans="1:60" x14ac:dyDescent="0.3">
      <c r="A126" s="66"/>
      <c r="B126" s="66"/>
      <c r="C126" s="66"/>
      <c r="D126" s="66"/>
      <c r="E126" s="66"/>
      <c r="F126" s="66"/>
      <c r="G126" s="66"/>
      <c r="H126" s="66"/>
      <c r="I126" s="66"/>
      <c r="J126" s="66"/>
      <c r="K126" s="66"/>
      <c r="L126" s="66"/>
      <c r="M126" s="66"/>
      <c r="N126" s="66"/>
      <c r="O126" s="66"/>
      <c r="P126" s="66"/>
      <c r="Q126" s="66"/>
      <c r="R126" s="66"/>
      <c r="S126" s="66"/>
      <c r="T126" s="66"/>
      <c r="U126" s="66"/>
      <c r="V126" s="66"/>
      <c r="W126" s="66"/>
      <c r="X126" s="66"/>
      <c r="Y126" s="66"/>
      <c r="Z126" s="66"/>
      <c r="AA126" s="66"/>
      <c r="AB126" s="66"/>
      <c r="AC126" s="66"/>
      <c r="AD126" s="66"/>
      <c r="AE126" s="66"/>
      <c r="AF126" s="66"/>
      <c r="AG126" s="66"/>
      <c r="AH126" s="66"/>
      <c r="AI126" s="66"/>
      <c r="AJ126" s="66"/>
      <c r="AK126" s="66"/>
      <c r="AL126" s="66"/>
      <c r="AM126" s="66"/>
      <c r="AN126" s="66"/>
      <c r="AO126" s="66"/>
      <c r="AP126" s="66"/>
      <c r="AQ126" s="66"/>
      <c r="AR126" s="66"/>
      <c r="AS126" s="66"/>
      <c r="AT126" s="66"/>
      <c r="AU126" s="66"/>
      <c r="AV126" s="66"/>
      <c r="AW126" s="66"/>
      <c r="AX126" s="66"/>
      <c r="AY126" s="66"/>
      <c r="AZ126" s="66"/>
      <c r="BA126" s="66"/>
      <c r="BB126" s="66"/>
      <c r="BC126" s="66"/>
      <c r="BD126" s="66"/>
      <c r="BE126" s="66"/>
      <c r="BF126" s="66"/>
      <c r="BG126" s="66"/>
      <c r="BH126" s="66"/>
    </row>
    <row r="127" spans="1:60" x14ac:dyDescent="0.3">
      <c r="A127" s="66"/>
      <c r="B127" s="66"/>
      <c r="C127" s="66"/>
      <c r="D127" s="66"/>
      <c r="E127" s="66"/>
      <c r="F127" s="66"/>
      <c r="G127" s="66"/>
      <c r="H127" s="66"/>
      <c r="I127" s="66"/>
      <c r="J127" s="66"/>
      <c r="K127" s="66"/>
      <c r="L127" s="66"/>
      <c r="M127" s="66"/>
      <c r="N127" s="66"/>
      <c r="O127" s="66"/>
      <c r="P127" s="66"/>
      <c r="Q127" s="66"/>
      <c r="R127" s="66"/>
      <c r="S127" s="66"/>
      <c r="T127" s="66"/>
      <c r="U127" s="66"/>
      <c r="V127" s="66"/>
      <c r="W127" s="66"/>
      <c r="X127" s="66"/>
      <c r="Y127" s="66"/>
      <c r="Z127" s="66"/>
      <c r="AA127" s="66"/>
      <c r="AB127" s="66"/>
      <c r="AC127" s="66"/>
      <c r="AD127" s="66"/>
      <c r="AE127" s="66"/>
      <c r="AF127" s="66"/>
      <c r="AG127" s="66"/>
      <c r="AH127" s="66"/>
      <c r="AI127" s="66"/>
      <c r="AJ127" s="66"/>
      <c r="AK127" s="66"/>
      <c r="AL127" s="66"/>
      <c r="AM127" s="66"/>
      <c r="AN127" s="66"/>
      <c r="AO127" s="66"/>
      <c r="AP127" s="66"/>
      <c r="AQ127" s="66"/>
      <c r="AR127" s="66"/>
      <c r="AS127" s="66"/>
      <c r="AT127" s="66"/>
      <c r="AU127" s="66"/>
      <c r="AV127" s="66"/>
      <c r="AW127" s="66"/>
      <c r="AX127" s="66"/>
      <c r="AY127" s="66"/>
      <c r="AZ127" s="66"/>
      <c r="BA127" s="66"/>
      <c r="BB127" s="66"/>
      <c r="BC127" s="66"/>
      <c r="BD127" s="66"/>
      <c r="BE127" s="66"/>
      <c r="BF127" s="66"/>
      <c r="BG127" s="66"/>
      <c r="BH127" s="66"/>
    </row>
    <row r="128" spans="1:60" x14ac:dyDescent="0.3">
      <c r="A128" s="66"/>
      <c r="B128" s="66"/>
      <c r="C128" s="66"/>
      <c r="D128" s="66"/>
      <c r="E128" s="66"/>
      <c r="F128" s="66"/>
      <c r="G128" s="66"/>
      <c r="H128" s="66"/>
      <c r="I128" s="66"/>
      <c r="J128" s="66"/>
      <c r="K128" s="66"/>
      <c r="L128" s="66"/>
      <c r="M128" s="66"/>
      <c r="N128" s="66"/>
      <c r="O128" s="66"/>
      <c r="P128" s="66"/>
      <c r="Q128" s="66"/>
      <c r="R128" s="66"/>
      <c r="S128" s="66"/>
      <c r="T128" s="66"/>
      <c r="U128" s="66"/>
      <c r="V128" s="66"/>
      <c r="W128" s="66"/>
      <c r="X128" s="66"/>
      <c r="Y128" s="66"/>
      <c r="Z128" s="66"/>
      <c r="AA128" s="66"/>
      <c r="AB128" s="66"/>
      <c r="AC128" s="66"/>
      <c r="AD128" s="66"/>
      <c r="AE128" s="66"/>
      <c r="AF128" s="66"/>
      <c r="AG128" s="66"/>
      <c r="AH128" s="66"/>
      <c r="AI128" s="66"/>
      <c r="AJ128" s="66"/>
      <c r="AK128" s="66"/>
      <c r="AL128" s="66"/>
      <c r="AM128" s="66"/>
      <c r="AN128" s="66"/>
      <c r="AO128" s="66"/>
      <c r="AP128" s="66"/>
      <c r="AQ128" s="66"/>
      <c r="AR128" s="66"/>
      <c r="AS128" s="66"/>
      <c r="AT128" s="66"/>
      <c r="AU128" s="66"/>
      <c r="AV128" s="66"/>
      <c r="AW128" s="66"/>
      <c r="AX128" s="66"/>
      <c r="AY128" s="66"/>
      <c r="AZ128" s="66"/>
      <c r="BA128" s="66"/>
      <c r="BB128" s="66"/>
      <c r="BC128" s="66"/>
      <c r="BD128" s="66"/>
      <c r="BE128" s="66"/>
      <c r="BF128" s="66"/>
      <c r="BG128" s="66"/>
      <c r="BH128" s="66"/>
    </row>
    <row r="129" spans="1:60" x14ac:dyDescent="0.3">
      <c r="A129" s="66"/>
      <c r="B129" s="66"/>
      <c r="C129" s="66"/>
      <c r="D129" s="66"/>
      <c r="E129" s="66"/>
      <c r="F129" s="66"/>
      <c r="G129" s="66"/>
      <c r="H129" s="66"/>
      <c r="I129" s="66"/>
      <c r="J129" s="66"/>
      <c r="K129" s="66"/>
      <c r="L129" s="66"/>
      <c r="M129" s="66"/>
      <c r="N129" s="66"/>
      <c r="O129" s="66"/>
      <c r="P129" s="66"/>
      <c r="Q129" s="66"/>
      <c r="R129" s="66"/>
      <c r="S129" s="66"/>
      <c r="T129" s="66"/>
      <c r="U129" s="66"/>
      <c r="V129" s="66"/>
      <c r="W129" s="66"/>
      <c r="X129" s="66"/>
      <c r="Y129" s="66"/>
      <c r="Z129" s="66"/>
      <c r="AA129" s="66"/>
      <c r="AB129" s="66"/>
      <c r="AC129" s="66"/>
      <c r="AD129" s="66"/>
      <c r="AE129" s="66"/>
      <c r="AF129" s="66"/>
      <c r="AG129" s="66"/>
      <c r="AH129" s="66"/>
      <c r="AI129" s="66"/>
      <c r="AJ129" s="66"/>
      <c r="AK129" s="66"/>
      <c r="AL129" s="66"/>
      <c r="AM129" s="66"/>
      <c r="AN129" s="66"/>
      <c r="AO129" s="66"/>
      <c r="AP129" s="66"/>
      <c r="AQ129" s="66"/>
      <c r="AR129" s="66"/>
      <c r="AS129" s="66"/>
      <c r="AT129" s="66"/>
      <c r="AU129" s="66"/>
      <c r="AV129" s="66"/>
      <c r="AW129" s="66"/>
      <c r="AX129" s="66"/>
      <c r="AY129" s="66"/>
      <c r="AZ129" s="66"/>
      <c r="BA129" s="66"/>
      <c r="BB129" s="66"/>
      <c r="BC129" s="66"/>
      <c r="BD129" s="66"/>
      <c r="BE129" s="66"/>
      <c r="BF129" s="66"/>
      <c r="BG129" s="66"/>
      <c r="BH129" s="66"/>
    </row>
    <row r="130" spans="1:60" x14ac:dyDescent="0.3">
      <c r="A130" s="66"/>
      <c r="B130" s="66"/>
      <c r="C130" s="66"/>
      <c r="D130" s="66"/>
      <c r="E130" s="66"/>
      <c r="F130" s="66"/>
      <c r="G130" s="66"/>
      <c r="H130" s="66"/>
      <c r="I130" s="66"/>
      <c r="J130" s="66"/>
      <c r="K130" s="66"/>
      <c r="L130" s="66"/>
      <c r="M130" s="66"/>
      <c r="N130" s="66"/>
      <c r="O130" s="66"/>
      <c r="P130" s="66"/>
      <c r="Q130" s="66"/>
      <c r="R130" s="66"/>
      <c r="S130" s="66"/>
      <c r="T130" s="66"/>
      <c r="U130" s="66"/>
      <c r="V130" s="66"/>
      <c r="W130" s="66"/>
      <c r="X130" s="66"/>
      <c r="Y130" s="66"/>
      <c r="Z130" s="66"/>
      <c r="AA130" s="66"/>
      <c r="AB130" s="66"/>
      <c r="AC130" s="66"/>
      <c r="AD130" s="66"/>
      <c r="AE130" s="66"/>
      <c r="AF130" s="66"/>
      <c r="AG130" s="66"/>
      <c r="AH130" s="66"/>
      <c r="AI130" s="66"/>
      <c r="AJ130" s="66"/>
      <c r="AK130" s="66"/>
      <c r="AL130" s="66"/>
      <c r="AM130" s="66"/>
      <c r="AN130" s="66"/>
      <c r="AO130" s="66"/>
      <c r="AP130" s="66"/>
      <c r="AQ130" s="66"/>
      <c r="AR130" s="66"/>
      <c r="AS130" s="66"/>
      <c r="AT130" s="66"/>
      <c r="AU130" s="66"/>
      <c r="AV130" s="66"/>
      <c r="AW130" s="66"/>
      <c r="AX130" s="66"/>
      <c r="AY130" s="66"/>
      <c r="AZ130" s="66"/>
      <c r="BA130" s="66"/>
      <c r="BB130" s="66"/>
      <c r="BC130" s="66"/>
      <c r="BD130" s="66"/>
      <c r="BE130" s="66"/>
      <c r="BF130" s="66"/>
      <c r="BG130" s="66"/>
      <c r="BH130" s="66"/>
    </row>
    <row r="131" spans="1:60" x14ac:dyDescent="0.3">
      <c r="A131" s="66"/>
      <c r="B131" s="66"/>
      <c r="C131" s="66"/>
      <c r="D131" s="66"/>
      <c r="E131" s="66"/>
      <c r="F131" s="66"/>
      <c r="G131" s="66"/>
      <c r="H131" s="66"/>
      <c r="I131" s="66"/>
      <c r="J131" s="66"/>
      <c r="K131" s="66"/>
      <c r="L131" s="66"/>
      <c r="M131" s="66"/>
      <c r="N131" s="66"/>
      <c r="O131" s="66"/>
      <c r="P131" s="66"/>
      <c r="Q131" s="66"/>
      <c r="R131" s="66"/>
      <c r="S131" s="66"/>
      <c r="T131" s="66"/>
      <c r="U131" s="66"/>
      <c r="V131" s="66"/>
      <c r="W131" s="66"/>
      <c r="X131" s="66"/>
      <c r="Y131" s="66"/>
      <c r="Z131" s="66"/>
      <c r="AA131" s="66"/>
      <c r="AB131" s="66"/>
      <c r="AC131" s="66"/>
      <c r="AD131" s="66"/>
      <c r="AE131" s="66"/>
      <c r="AF131" s="66"/>
      <c r="AG131" s="66"/>
      <c r="AH131" s="66"/>
      <c r="AI131" s="66"/>
      <c r="AJ131" s="66"/>
      <c r="AK131" s="66"/>
      <c r="AL131" s="66"/>
      <c r="AM131" s="66"/>
      <c r="AN131" s="66"/>
      <c r="AO131" s="66"/>
      <c r="AP131" s="66"/>
      <c r="AQ131" s="66"/>
      <c r="AR131" s="66"/>
      <c r="AS131" s="66"/>
      <c r="AT131" s="66"/>
      <c r="AU131" s="66"/>
      <c r="AV131" s="66"/>
      <c r="AW131" s="66"/>
      <c r="AX131" s="66"/>
      <c r="AY131" s="66"/>
      <c r="AZ131" s="66"/>
      <c r="BA131" s="66"/>
      <c r="BB131" s="66"/>
      <c r="BC131" s="66"/>
      <c r="BD131" s="66"/>
      <c r="BE131" s="66"/>
      <c r="BF131" s="66"/>
      <c r="BG131" s="66"/>
      <c r="BH131" s="66"/>
    </row>
    <row r="132" spans="1:60" x14ac:dyDescent="0.3">
      <c r="A132" s="66"/>
      <c r="B132" s="66"/>
      <c r="C132" s="66"/>
      <c r="D132" s="66"/>
      <c r="E132" s="66"/>
      <c r="F132" s="66"/>
      <c r="G132" s="66"/>
      <c r="H132" s="66"/>
      <c r="I132" s="66"/>
      <c r="J132" s="66"/>
      <c r="K132" s="66"/>
      <c r="L132" s="66"/>
      <c r="M132" s="66"/>
      <c r="N132" s="66"/>
      <c r="O132" s="66"/>
      <c r="P132" s="66"/>
      <c r="Q132" s="66"/>
      <c r="R132" s="66"/>
      <c r="S132" s="66"/>
      <c r="T132" s="66"/>
      <c r="U132" s="66"/>
      <c r="V132" s="66"/>
      <c r="W132" s="66"/>
      <c r="X132" s="66"/>
      <c r="Y132" s="66"/>
      <c r="Z132" s="66"/>
      <c r="AA132" s="66"/>
      <c r="AB132" s="66"/>
      <c r="AC132" s="66"/>
      <c r="AD132" s="66"/>
      <c r="AE132" s="66"/>
      <c r="AF132" s="66"/>
      <c r="AG132" s="66"/>
      <c r="AH132" s="66"/>
      <c r="AI132" s="66"/>
      <c r="AJ132" s="66"/>
      <c r="AK132" s="66"/>
      <c r="AL132" s="66"/>
      <c r="AM132" s="66"/>
      <c r="AN132" s="66"/>
      <c r="AO132" s="66"/>
      <c r="AP132" s="66"/>
      <c r="AQ132" s="66"/>
      <c r="AR132" s="66"/>
      <c r="AS132" s="66"/>
      <c r="AT132" s="66"/>
      <c r="AU132" s="66"/>
      <c r="AV132" s="66"/>
      <c r="AW132" s="66"/>
      <c r="AX132" s="66"/>
      <c r="AY132" s="66"/>
      <c r="AZ132" s="66"/>
      <c r="BA132" s="66"/>
      <c r="BB132" s="66"/>
      <c r="BC132" s="66"/>
      <c r="BD132" s="66"/>
      <c r="BE132" s="66"/>
      <c r="BF132" s="66"/>
      <c r="BG132" s="66"/>
      <c r="BH132" s="66"/>
    </row>
    <row r="133" spans="1:60" x14ac:dyDescent="0.3">
      <c r="A133" s="66"/>
      <c r="B133" s="66"/>
      <c r="C133" s="66"/>
      <c r="D133" s="66"/>
      <c r="E133" s="66"/>
      <c r="F133" s="66"/>
      <c r="G133" s="66"/>
      <c r="H133" s="66"/>
      <c r="I133" s="66"/>
      <c r="J133" s="66"/>
      <c r="K133" s="66"/>
      <c r="L133" s="66"/>
      <c r="M133" s="66"/>
      <c r="N133" s="66"/>
      <c r="O133" s="66"/>
      <c r="P133" s="66"/>
      <c r="Q133" s="66"/>
      <c r="R133" s="66"/>
      <c r="S133" s="66"/>
      <c r="T133" s="66"/>
      <c r="U133" s="66"/>
      <c r="V133" s="66"/>
      <c r="W133" s="66"/>
      <c r="X133" s="66"/>
      <c r="Y133" s="66"/>
      <c r="Z133" s="66"/>
      <c r="AA133" s="66"/>
      <c r="AB133" s="66"/>
      <c r="AC133" s="66"/>
      <c r="AD133" s="66"/>
      <c r="AE133" s="66"/>
      <c r="AF133" s="66"/>
      <c r="AG133" s="66"/>
      <c r="AH133" s="66"/>
      <c r="AI133" s="66"/>
      <c r="AJ133" s="66"/>
      <c r="AK133" s="66"/>
      <c r="AL133" s="66"/>
      <c r="AM133" s="66"/>
      <c r="AN133" s="66"/>
      <c r="AO133" s="66"/>
      <c r="AP133" s="66"/>
      <c r="AQ133" s="66"/>
      <c r="AR133" s="66"/>
      <c r="AS133" s="66"/>
      <c r="AT133" s="66"/>
      <c r="AU133" s="66"/>
      <c r="AV133" s="66"/>
      <c r="AW133" s="66"/>
      <c r="AX133" s="66"/>
      <c r="AY133" s="66"/>
      <c r="AZ133" s="66"/>
      <c r="BA133" s="66"/>
      <c r="BB133" s="66"/>
      <c r="BC133" s="66"/>
      <c r="BD133" s="66"/>
      <c r="BE133" s="66"/>
      <c r="BF133" s="66"/>
      <c r="BG133" s="66"/>
      <c r="BH133" s="66"/>
    </row>
    <row r="134" spans="1:60" x14ac:dyDescent="0.3">
      <c r="A134" s="66"/>
      <c r="B134" s="66"/>
      <c r="C134" s="66"/>
      <c r="D134" s="66"/>
      <c r="E134" s="66"/>
      <c r="F134" s="66"/>
      <c r="G134" s="66"/>
      <c r="H134" s="66"/>
      <c r="I134" s="66"/>
      <c r="J134" s="66"/>
      <c r="K134" s="66"/>
      <c r="L134" s="66"/>
      <c r="M134" s="66"/>
      <c r="N134" s="66"/>
      <c r="O134" s="66"/>
      <c r="P134" s="66"/>
      <c r="Q134" s="66"/>
      <c r="R134" s="66"/>
      <c r="S134" s="66"/>
      <c r="T134" s="66"/>
      <c r="U134" s="66"/>
      <c r="V134" s="66"/>
      <c r="W134" s="66"/>
      <c r="X134" s="66"/>
      <c r="Y134" s="66"/>
      <c r="Z134" s="66"/>
      <c r="AA134" s="66"/>
      <c r="AB134" s="66"/>
      <c r="AC134" s="66"/>
      <c r="AD134" s="66"/>
      <c r="AE134" s="66"/>
      <c r="AF134" s="66"/>
      <c r="AG134" s="66"/>
      <c r="AH134" s="66"/>
      <c r="AI134" s="66"/>
      <c r="AJ134" s="66"/>
      <c r="AK134" s="66"/>
      <c r="AL134" s="66"/>
      <c r="AM134" s="66"/>
      <c r="AN134" s="66"/>
      <c r="AO134" s="66"/>
      <c r="AP134" s="66"/>
      <c r="AQ134" s="66"/>
      <c r="AR134" s="66"/>
      <c r="AS134" s="66"/>
      <c r="AT134" s="66"/>
      <c r="AU134" s="66"/>
      <c r="AV134" s="66"/>
      <c r="AW134" s="66"/>
      <c r="AX134" s="66"/>
      <c r="AY134" s="66"/>
      <c r="AZ134" s="66"/>
      <c r="BA134" s="66"/>
      <c r="BB134" s="66"/>
      <c r="BC134" s="66"/>
      <c r="BD134" s="66"/>
      <c r="BE134" s="66"/>
      <c r="BF134" s="66"/>
      <c r="BG134" s="66"/>
      <c r="BH134" s="66"/>
    </row>
    <row r="135" spans="1:60" x14ac:dyDescent="0.3">
      <c r="A135" s="66"/>
      <c r="B135" s="66"/>
      <c r="C135" s="66"/>
      <c r="D135" s="66"/>
      <c r="E135" s="66"/>
      <c r="F135" s="66"/>
      <c r="G135" s="66"/>
      <c r="H135" s="66"/>
      <c r="I135" s="66"/>
      <c r="J135" s="66"/>
      <c r="K135" s="66"/>
      <c r="L135" s="66"/>
      <c r="M135" s="66"/>
      <c r="N135" s="66"/>
      <c r="O135" s="66"/>
      <c r="P135" s="66"/>
      <c r="Q135" s="66"/>
      <c r="R135" s="66"/>
      <c r="S135" s="66"/>
      <c r="T135" s="66"/>
      <c r="U135" s="66"/>
      <c r="V135" s="66"/>
      <c r="W135" s="66"/>
      <c r="X135" s="66"/>
      <c r="Y135" s="66"/>
      <c r="Z135" s="66"/>
      <c r="AA135" s="66"/>
      <c r="AB135" s="66"/>
      <c r="AC135" s="66"/>
      <c r="AD135" s="66"/>
      <c r="AE135" s="66"/>
      <c r="AF135" s="66"/>
      <c r="AG135" s="66"/>
      <c r="AH135" s="66"/>
      <c r="AI135" s="66"/>
      <c r="AJ135" s="66"/>
      <c r="AK135" s="66"/>
      <c r="AL135" s="66"/>
      <c r="AM135" s="66"/>
      <c r="AN135" s="66"/>
      <c r="AO135" s="66"/>
      <c r="AP135" s="66"/>
      <c r="AQ135" s="66"/>
      <c r="AR135" s="66"/>
      <c r="AS135" s="66"/>
      <c r="AT135" s="66"/>
      <c r="AU135" s="66"/>
      <c r="AV135" s="66"/>
      <c r="AW135" s="66"/>
      <c r="AX135" s="66"/>
      <c r="AY135" s="66"/>
      <c r="AZ135" s="66"/>
      <c r="BA135" s="66"/>
      <c r="BB135" s="66"/>
      <c r="BC135" s="66"/>
      <c r="BD135" s="66"/>
      <c r="BE135" s="66"/>
      <c r="BF135" s="66"/>
      <c r="BG135" s="66"/>
      <c r="BH135" s="66"/>
    </row>
    <row r="136" spans="1:60" x14ac:dyDescent="0.3">
      <c r="A136" s="66"/>
      <c r="B136" s="66"/>
      <c r="C136" s="66"/>
      <c r="D136" s="66"/>
      <c r="E136" s="66"/>
      <c r="F136" s="66"/>
      <c r="G136" s="66"/>
      <c r="H136" s="66"/>
      <c r="I136" s="66"/>
      <c r="J136" s="66"/>
      <c r="K136" s="66"/>
      <c r="L136" s="66"/>
      <c r="M136" s="66"/>
      <c r="N136" s="66"/>
      <c r="O136" s="66"/>
      <c r="P136" s="66"/>
      <c r="Q136" s="66"/>
      <c r="R136" s="66"/>
      <c r="S136" s="66"/>
      <c r="T136" s="66"/>
      <c r="U136" s="66"/>
      <c r="V136" s="66"/>
      <c r="W136" s="66"/>
      <c r="X136" s="66"/>
      <c r="Y136" s="66"/>
      <c r="Z136" s="66"/>
      <c r="AA136" s="66"/>
      <c r="AB136" s="66"/>
      <c r="AC136" s="66"/>
      <c r="AD136" s="66"/>
      <c r="AE136" s="66"/>
      <c r="AF136" s="66"/>
      <c r="AG136" s="66"/>
      <c r="AH136" s="66"/>
      <c r="AI136" s="66"/>
      <c r="AJ136" s="66"/>
      <c r="AK136" s="66"/>
      <c r="AL136" s="66"/>
      <c r="AM136" s="66"/>
      <c r="AN136" s="66"/>
      <c r="AO136" s="66"/>
      <c r="AP136" s="66"/>
      <c r="AQ136" s="66"/>
      <c r="AR136" s="66"/>
      <c r="AS136" s="66"/>
      <c r="AT136" s="66"/>
      <c r="AU136" s="66"/>
      <c r="AV136" s="66"/>
      <c r="AW136" s="66"/>
      <c r="AX136" s="66"/>
      <c r="AY136" s="66"/>
      <c r="AZ136" s="66"/>
      <c r="BA136" s="66"/>
      <c r="BB136" s="66"/>
      <c r="BC136" s="66"/>
      <c r="BD136" s="66"/>
      <c r="BE136" s="66"/>
      <c r="BF136" s="66"/>
      <c r="BG136" s="66"/>
      <c r="BH136" s="66"/>
    </row>
    <row r="137" spans="1:60" x14ac:dyDescent="0.3">
      <c r="A137" s="66"/>
      <c r="B137" s="66"/>
      <c r="C137" s="66"/>
      <c r="D137" s="66"/>
      <c r="E137" s="66"/>
      <c r="F137" s="66"/>
      <c r="G137" s="66"/>
      <c r="H137" s="66"/>
      <c r="I137" s="66"/>
      <c r="J137" s="66"/>
      <c r="K137" s="66"/>
      <c r="L137" s="66"/>
      <c r="M137" s="66"/>
      <c r="N137" s="66"/>
      <c r="O137" s="66"/>
      <c r="P137" s="66"/>
      <c r="Q137" s="66"/>
      <c r="R137" s="66"/>
      <c r="S137" s="66"/>
      <c r="T137" s="66"/>
      <c r="U137" s="66"/>
      <c r="V137" s="66"/>
      <c r="W137" s="66"/>
      <c r="X137" s="66"/>
      <c r="Y137" s="66"/>
      <c r="Z137" s="66"/>
      <c r="AA137" s="66"/>
      <c r="AB137" s="66"/>
      <c r="AC137" s="66"/>
      <c r="AD137" s="66"/>
      <c r="AE137" s="66"/>
      <c r="AF137" s="66"/>
      <c r="AG137" s="66"/>
      <c r="AH137" s="66"/>
      <c r="AI137" s="66"/>
      <c r="AJ137" s="66"/>
      <c r="AK137" s="66"/>
      <c r="AL137" s="66"/>
      <c r="AM137" s="66"/>
      <c r="AN137" s="66"/>
      <c r="AO137" s="66"/>
      <c r="AP137" s="66"/>
      <c r="AQ137" s="66"/>
      <c r="AR137" s="66"/>
      <c r="AS137" s="66"/>
      <c r="AT137" s="66"/>
      <c r="AU137" s="66"/>
      <c r="AV137" s="66"/>
      <c r="AW137" s="66"/>
      <c r="AX137" s="66"/>
      <c r="AY137" s="66"/>
      <c r="AZ137" s="66"/>
      <c r="BA137" s="66"/>
      <c r="BB137" s="66"/>
      <c r="BC137" s="66"/>
      <c r="BD137" s="66"/>
      <c r="BE137" s="66"/>
      <c r="BF137" s="66"/>
      <c r="BG137" s="66"/>
      <c r="BH137" s="66"/>
    </row>
    <row r="138" spans="1:60" x14ac:dyDescent="0.3">
      <c r="A138" s="66"/>
      <c r="B138" s="66"/>
      <c r="C138" s="66"/>
      <c r="D138" s="66"/>
      <c r="E138" s="66"/>
      <c r="F138" s="66"/>
      <c r="G138" s="66"/>
      <c r="H138" s="66"/>
      <c r="I138" s="66"/>
      <c r="J138" s="66"/>
      <c r="K138" s="66"/>
      <c r="L138" s="66"/>
      <c r="M138" s="66"/>
      <c r="N138" s="66"/>
      <c r="O138" s="66"/>
      <c r="P138" s="66"/>
      <c r="Q138" s="66"/>
      <c r="R138" s="66"/>
      <c r="S138" s="66"/>
      <c r="T138" s="66"/>
      <c r="U138" s="66"/>
      <c r="V138" s="66"/>
      <c r="W138" s="66"/>
      <c r="X138" s="66"/>
      <c r="Y138" s="66"/>
      <c r="Z138" s="66"/>
      <c r="AA138" s="66"/>
      <c r="AB138" s="66"/>
      <c r="AC138" s="66"/>
      <c r="AD138" s="66"/>
      <c r="AE138" s="66"/>
      <c r="AF138" s="66"/>
      <c r="AG138" s="66"/>
      <c r="AH138" s="66"/>
      <c r="AI138" s="66"/>
      <c r="AJ138" s="66"/>
      <c r="AK138" s="66"/>
      <c r="AL138" s="66"/>
      <c r="AM138" s="66"/>
      <c r="AN138" s="66"/>
      <c r="AO138" s="66"/>
      <c r="AP138" s="66"/>
      <c r="AQ138" s="66"/>
      <c r="AR138" s="66"/>
      <c r="AS138" s="66"/>
      <c r="AT138" s="66"/>
      <c r="AU138" s="66"/>
      <c r="AV138" s="66"/>
      <c r="AW138" s="66"/>
      <c r="AX138" s="66"/>
      <c r="AY138" s="66"/>
      <c r="AZ138" s="66"/>
      <c r="BA138" s="66"/>
      <c r="BB138" s="66"/>
      <c r="BC138" s="66"/>
      <c r="BD138" s="66"/>
      <c r="BE138" s="66"/>
      <c r="BF138" s="66"/>
      <c r="BG138" s="66"/>
      <c r="BH138" s="66"/>
    </row>
    <row r="139" spans="1:60" x14ac:dyDescent="0.3">
      <c r="A139" s="66"/>
      <c r="B139" s="66"/>
      <c r="C139" s="66"/>
      <c r="D139" s="66"/>
      <c r="E139" s="66"/>
      <c r="F139" s="66"/>
      <c r="G139" s="66"/>
      <c r="H139" s="66"/>
      <c r="I139" s="66"/>
      <c r="J139" s="66"/>
      <c r="K139" s="66"/>
      <c r="L139" s="66"/>
      <c r="M139" s="66"/>
      <c r="N139" s="66"/>
      <c r="O139" s="66"/>
      <c r="P139" s="66"/>
      <c r="Q139" s="66"/>
      <c r="R139" s="66"/>
      <c r="S139" s="66"/>
      <c r="T139" s="66"/>
      <c r="U139" s="66"/>
      <c r="V139" s="66"/>
      <c r="W139" s="66"/>
      <c r="X139" s="66"/>
      <c r="Y139" s="66"/>
      <c r="Z139" s="66"/>
      <c r="AA139" s="66"/>
      <c r="AB139" s="66"/>
      <c r="AC139" s="66"/>
      <c r="AD139" s="66"/>
      <c r="AE139" s="66"/>
      <c r="AF139" s="66"/>
      <c r="AG139" s="66"/>
      <c r="AH139" s="66"/>
      <c r="AI139" s="66"/>
      <c r="AJ139" s="66"/>
      <c r="AK139" s="66"/>
      <c r="AL139" s="66"/>
      <c r="AM139" s="66"/>
      <c r="AN139" s="66"/>
      <c r="AO139" s="66"/>
      <c r="AP139" s="66"/>
      <c r="AQ139" s="66"/>
      <c r="AR139" s="66"/>
      <c r="AS139" s="66"/>
      <c r="AT139" s="66"/>
      <c r="AU139" s="66"/>
      <c r="AV139" s="66"/>
      <c r="AW139" s="66"/>
      <c r="AX139" s="66"/>
      <c r="AY139" s="66"/>
      <c r="AZ139" s="66"/>
      <c r="BA139" s="66"/>
      <c r="BB139" s="66"/>
      <c r="BC139" s="66"/>
      <c r="BD139" s="66"/>
      <c r="BE139" s="66"/>
      <c r="BF139" s="66"/>
      <c r="BG139" s="66"/>
      <c r="BH139" s="66"/>
    </row>
    <row r="140" spans="1:60" x14ac:dyDescent="0.3">
      <c r="A140" s="66"/>
      <c r="B140" s="66"/>
      <c r="C140" s="66"/>
      <c r="D140" s="66"/>
      <c r="E140" s="66"/>
      <c r="F140" s="66"/>
      <c r="G140" s="66"/>
      <c r="H140" s="66"/>
      <c r="I140" s="66"/>
      <c r="J140" s="66"/>
      <c r="K140" s="66"/>
      <c r="L140" s="66"/>
      <c r="M140" s="66"/>
      <c r="N140" s="66"/>
      <c r="O140" s="66"/>
      <c r="P140" s="66"/>
      <c r="Q140" s="66"/>
      <c r="R140" s="66"/>
      <c r="S140" s="66"/>
      <c r="T140" s="66"/>
      <c r="U140" s="66"/>
      <c r="V140" s="66"/>
      <c r="W140" s="66"/>
      <c r="X140" s="66"/>
      <c r="Y140" s="66"/>
      <c r="Z140" s="66"/>
      <c r="AA140" s="66"/>
      <c r="AB140" s="66"/>
      <c r="AC140" s="66"/>
      <c r="AD140" s="66"/>
      <c r="AE140" s="66"/>
      <c r="AF140" s="66"/>
      <c r="AG140" s="66"/>
      <c r="AH140" s="66"/>
      <c r="AI140" s="66"/>
      <c r="AJ140" s="66"/>
      <c r="AK140" s="66"/>
      <c r="AL140" s="66"/>
      <c r="AM140" s="66"/>
      <c r="AN140" s="66"/>
      <c r="AO140" s="66"/>
      <c r="AP140" s="66"/>
      <c r="AQ140" s="66"/>
      <c r="AR140" s="66"/>
      <c r="AS140" s="66"/>
      <c r="AT140" s="66"/>
      <c r="AU140" s="66"/>
      <c r="AV140" s="66"/>
      <c r="AW140" s="66"/>
      <c r="AX140" s="66"/>
      <c r="AY140" s="66"/>
      <c r="AZ140" s="66"/>
      <c r="BA140" s="66"/>
      <c r="BB140" s="66"/>
      <c r="BC140" s="66"/>
      <c r="BD140" s="66"/>
      <c r="BE140" s="66"/>
      <c r="BF140" s="66"/>
      <c r="BG140" s="66"/>
      <c r="BH140" s="66"/>
    </row>
    <row r="141" spans="1:60" x14ac:dyDescent="0.3">
      <c r="A141" s="66"/>
      <c r="B141" s="66"/>
      <c r="C141" s="66"/>
      <c r="D141" s="66"/>
      <c r="E141" s="66"/>
      <c r="F141" s="66"/>
      <c r="G141" s="66"/>
      <c r="H141" s="66"/>
      <c r="I141" s="66"/>
      <c r="J141" s="66"/>
      <c r="K141" s="66"/>
      <c r="L141" s="66"/>
      <c r="M141" s="66"/>
      <c r="N141" s="66"/>
      <c r="O141" s="66"/>
      <c r="P141" s="66"/>
      <c r="Q141" s="66"/>
      <c r="R141" s="66"/>
      <c r="S141" s="66"/>
      <c r="T141" s="66"/>
      <c r="U141" s="66"/>
      <c r="V141" s="66"/>
      <c r="W141" s="66"/>
      <c r="X141" s="66"/>
      <c r="Y141" s="66"/>
      <c r="Z141" s="66"/>
      <c r="AA141" s="66"/>
      <c r="AB141" s="66"/>
      <c r="AC141" s="66"/>
      <c r="AD141" s="66"/>
      <c r="AE141" s="66"/>
      <c r="AF141" s="66"/>
      <c r="AG141" s="66"/>
      <c r="AH141" s="66"/>
      <c r="AI141" s="66"/>
      <c r="AJ141" s="66"/>
      <c r="AK141" s="66"/>
      <c r="AL141" s="66"/>
      <c r="AM141" s="66"/>
      <c r="AN141" s="66"/>
      <c r="AO141" s="66"/>
      <c r="AP141" s="66"/>
      <c r="AQ141" s="66"/>
      <c r="AR141" s="66"/>
      <c r="AS141" s="66"/>
      <c r="AT141" s="66"/>
      <c r="AU141" s="66"/>
      <c r="AV141" s="66"/>
      <c r="AW141" s="66"/>
      <c r="AX141" s="66"/>
      <c r="AY141" s="66"/>
      <c r="AZ141" s="66"/>
      <c r="BA141" s="66"/>
      <c r="BB141" s="66"/>
      <c r="BC141" s="66"/>
      <c r="BD141" s="66"/>
      <c r="BE141" s="66"/>
      <c r="BF141" s="66"/>
      <c r="BG141" s="66"/>
      <c r="BH141" s="66"/>
    </row>
    <row r="142" spans="1:60" x14ac:dyDescent="0.3">
      <c r="A142" s="66"/>
      <c r="B142" s="66"/>
      <c r="C142" s="66"/>
      <c r="D142" s="66"/>
      <c r="E142" s="66"/>
      <c r="F142" s="66"/>
      <c r="G142" s="66"/>
      <c r="H142" s="66"/>
      <c r="I142" s="66"/>
      <c r="J142" s="66"/>
      <c r="K142" s="66"/>
      <c r="L142" s="66"/>
      <c r="M142" s="66"/>
      <c r="N142" s="66"/>
      <c r="O142" s="66"/>
      <c r="P142" s="66"/>
      <c r="Q142" s="66"/>
      <c r="R142" s="66"/>
      <c r="S142" s="66"/>
      <c r="T142" s="66"/>
      <c r="U142" s="66"/>
      <c r="V142" s="66"/>
      <c r="W142" s="66"/>
      <c r="X142" s="66"/>
      <c r="Y142" s="66"/>
      <c r="Z142" s="66"/>
      <c r="AA142" s="66"/>
      <c r="AB142" s="66"/>
      <c r="AC142" s="66"/>
      <c r="AD142" s="66"/>
      <c r="AE142" s="66"/>
      <c r="AF142" s="66"/>
      <c r="AG142" s="66"/>
      <c r="AH142" s="66"/>
      <c r="AI142" s="66"/>
      <c r="AJ142" s="66"/>
      <c r="AK142" s="66"/>
      <c r="AL142" s="66"/>
      <c r="AM142" s="66"/>
      <c r="AN142" s="66"/>
      <c r="AO142" s="66"/>
      <c r="AP142" s="66"/>
      <c r="AQ142" s="66"/>
      <c r="AR142" s="66"/>
      <c r="AS142" s="66"/>
      <c r="AT142" s="66"/>
      <c r="AU142" s="66"/>
      <c r="AV142" s="66"/>
      <c r="AW142" s="66"/>
      <c r="AX142" s="66"/>
      <c r="AY142" s="66"/>
      <c r="AZ142" s="66"/>
      <c r="BA142" s="66"/>
      <c r="BB142" s="66"/>
      <c r="BC142" s="66"/>
      <c r="BD142" s="66"/>
      <c r="BE142" s="66"/>
      <c r="BF142" s="66"/>
      <c r="BG142" s="66"/>
      <c r="BH142" s="66"/>
    </row>
    <row r="143" spans="1:60" x14ac:dyDescent="0.3">
      <c r="A143" s="66"/>
      <c r="B143" s="66"/>
      <c r="C143" s="66"/>
      <c r="D143" s="66"/>
      <c r="E143" s="66"/>
      <c r="F143" s="66"/>
      <c r="G143" s="66"/>
      <c r="H143" s="66"/>
      <c r="I143" s="66"/>
      <c r="J143" s="66"/>
      <c r="K143" s="66"/>
      <c r="L143" s="66"/>
      <c r="M143" s="66"/>
      <c r="N143" s="66"/>
      <c r="O143" s="66"/>
      <c r="P143" s="66"/>
      <c r="Q143" s="66"/>
      <c r="R143" s="66"/>
      <c r="S143" s="66"/>
      <c r="T143" s="66"/>
      <c r="U143" s="66"/>
      <c r="V143" s="66"/>
      <c r="W143" s="66"/>
      <c r="X143" s="66"/>
      <c r="Y143" s="66"/>
      <c r="Z143" s="66"/>
      <c r="AA143" s="66"/>
      <c r="AB143" s="66"/>
      <c r="AC143" s="66"/>
      <c r="AD143" s="66"/>
      <c r="AE143" s="66"/>
      <c r="AF143" s="66"/>
      <c r="AG143" s="66"/>
      <c r="AH143" s="66"/>
      <c r="AI143" s="66"/>
      <c r="AJ143" s="66"/>
      <c r="AK143" s="66"/>
      <c r="AL143" s="66"/>
      <c r="AM143" s="66"/>
      <c r="AN143" s="66"/>
      <c r="AO143" s="66"/>
      <c r="AP143" s="66"/>
      <c r="AQ143" s="66"/>
      <c r="AR143" s="66"/>
      <c r="AS143" s="66"/>
      <c r="AT143" s="66"/>
      <c r="AU143" s="66"/>
      <c r="AV143" s="66"/>
      <c r="AW143" s="66"/>
      <c r="AX143" s="66"/>
      <c r="AY143" s="66"/>
      <c r="AZ143" s="66"/>
      <c r="BA143" s="66"/>
      <c r="BB143" s="66"/>
      <c r="BC143" s="66"/>
      <c r="BD143" s="66"/>
      <c r="BE143" s="66"/>
      <c r="BF143" s="66"/>
      <c r="BG143" s="66"/>
      <c r="BH143" s="66"/>
    </row>
    <row r="144" spans="1:60" x14ac:dyDescent="0.3">
      <c r="A144" s="66"/>
      <c r="B144" s="66"/>
      <c r="C144" s="66"/>
      <c r="D144" s="66"/>
      <c r="E144" s="66"/>
      <c r="F144" s="66"/>
      <c r="G144" s="66"/>
      <c r="H144" s="66"/>
      <c r="I144" s="66"/>
      <c r="J144" s="66"/>
      <c r="K144" s="66"/>
      <c r="L144" s="66"/>
      <c r="M144" s="66"/>
      <c r="N144" s="66"/>
      <c r="O144" s="66"/>
      <c r="P144" s="66"/>
      <c r="Q144" s="66"/>
      <c r="R144" s="66"/>
      <c r="S144" s="66"/>
      <c r="T144" s="66"/>
      <c r="U144" s="66"/>
      <c r="V144" s="66"/>
      <c r="W144" s="66"/>
      <c r="X144" s="66"/>
      <c r="Y144" s="66"/>
      <c r="Z144" s="66"/>
      <c r="AA144" s="66"/>
      <c r="AB144" s="66"/>
      <c r="AC144" s="66"/>
      <c r="AD144" s="66"/>
      <c r="AE144" s="66"/>
      <c r="AF144" s="66"/>
      <c r="AG144" s="66"/>
      <c r="AH144" s="66"/>
      <c r="AI144" s="66"/>
      <c r="AJ144" s="66"/>
      <c r="AK144" s="66"/>
      <c r="AL144" s="66"/>
      <c r="AM144" s="66"/>
      <c r="AN144" s="66"/>
      <c r="AO144" s="66"/>
      <c r="AP144" s="66"/>
      <c r="AQ144" s="66"/>
      <c r="AR144" s="66"/>
      <c r="AS144" s="66"/>
      <c r="AT144" s="66"/>
      <c r="AU144" s="66"/>
      <c r="AV144" s="66"/>
      <c r="AW144" s="66"/>
      <c r="AX144" s="66"/>
      <c r="AY144" s="66"/>
      <c r="AZ144" s="66"/>
      <c r="BA144" s="66"/>
      <c r="BB144" s="66"/>
      <c r="BC144" s="66"/>
      <c r="BD144" s="66"/>
      <c r="BE144" s="66"/>
      <c r="BF144" s="66"/>
      <c r="BG144" s="66"/>
      <c r="BH144" s="66"/>
    </row>
    <row r="145" spans="1:60" x14ac:dyDescent="0.3">
      <c r="A145" s="66"/>
      <c r="B145" s="66"/>
      <c r="C145" s="66"/>
      <c r="D145" s="66"/>
      <c r="E145" s="66"/>
      <c r="F145" s="66"/>
      <c r="G145" s="66"/>
      <c r="H145" s="66"/>
      <c r="I145" s="66"/>
      <c r="J145" s="66"/>
      <c r="K145" s="66"/>
      <c r="L145" s="66"/>
      <c r="M145" s="66"/>
      <c r="N145" s="66"/>
      <c r="O145" s="66"/>
      <c r="P145" s="66"/>
      <c r="Q145" s="66"/>
      <c r="R145" s="66"/>
      <c r="S145" s="66"/>
      <c r="T145" s="66"/>
      <c r="U145" s="66"/>
      <c r="V145" s="66"/>
      <c r="W145" s="66"/>
      <c r="X145" s="66"/>
      <c r="Y145" s="66"/>
      <c r="Z145" s="66"/>
      <c r="AA145" s="66"/>
      <c r="AB145" s="66"/>
      <c r="AC145" s="66"/>
      <c r="AD145" s="66"/>
      <c r="AE145" s="66"/>
      <c r="AF145" s="66"/>
      <c r="AG145" s="66"/>
      <c r="AH145" s="66"/>
      <c r="AI145" s="66"/>
      <c r="AJ145" s="66"/>
      <c r="AK145" s="66"/>
      <c r="AL145" s="66"/>
      <c r="AM145" s="66"/>
      <c r="AN145" s="66"/>
      <c r="AO145" s="66"/>
      <c r="AP145" s="66"/>
      <c r="AQ145" s="66"/>
      <c r="AR145" s="66"/>
      <c r="AS145" s="66"/>
      <c r="AT145" s="66"/>
      <c r="AU145" s="66"/>
      <c r="AV145" s="66"/>
      <c r="AW145" s="66"/>
      <c r="AX145" s="66"/>
      <c r="AY145" s="66"/>
      <c r="AZ145" s="66"/>
      <c r="BA145" s="66"/>
      <c r="BB145" s="66"/>
      <c r="BC145" s="66"/>
      <c r="BD145" s="66"/>
      <c r="BE145" s="66"/>
      <c r="BF145" s="66"/>
      <c r="BG145" s="66"/>
      <c r="BH145" s="66"/>
    </row>
    <row r="146" spans="1:60" x14ac:dyDescent="0.3">
      <c r="A146" s="66"/>
      <c r="B146" s="66"/>
      <c r="C146" s="66"/>
      <c r="D146" s="66"/>
      <c r="E146" s="66"/>
      <c r="F146" s="66"/>
      <c r="G146" s="66"/>
      <c r="H146" s="66"/>
      <c r="I146" s="66"/>
      <c r="J146" s="66"/>
      <c r="K146" s="66"/>
      <c r="L146" s="66"/>
      <c r="M146" s="66"/>
      <c r="N146" s="66"/>
      <c r="O146" s="66"/>
      <c r="P146" s="66"/>
      <c r="Q146" s="66"/>
      <c r="R146" s="66"/>
      <c r="S146" s="66"/>
      <c r="T146" s="66"/>
      <c r="U146" s="66"/>
      <c r="V146" s="66"/>
      <c r="W146" s="66"/>
      <c r="X146" s="66"/>
      <c r="Y146" s="66"/>
      <c r="Z146" s="66"/>
      <c r="AA146" s="66"/>
      <c r="AB146" s="66"/>
      <c r="AC146" s="66"/>
      <c r="AD146" s="66"/>
      <c r="AE146" s="66"/>
      <c r="AF146" s="66"/>
      <c r="AG146" s="66"/>
      <c r="AH146" s="66"/>
      <c r="AI146" s="66"/>
      <c r="AJ146" s="66"/>
      <c r="AK146" s="66"/>
      <c r="AL146" s="66"/>
      <c r="AM146" s="66"/>
      <c r="AN146" s="66"/>
      <c r="AO146" s="66"/>
      <c r="AP146" s="66"/>
      <c r="AQ146" s="66"/>
      <c r="AR146" s="66"/>
      <c r="AS146" s="66"/>
      <c r="AT146" s="66"/>
      <c r="AU146" s="66"/>
      <c r="AV146" s="66"/>
      <c r="AW146" s="66"/>
      <c r="AX146" s="66"/>
      <c r="AY146" s="66"/>
      <c r="AZ146" s="66"/>
      <c r="BA146" s="66"/>
      <c r="BB146" s="66"/>
      <c r="BC146" s="66"/>
      <c r="BD146" s="66"/>
      <c r="BE146" s="66"/>
      <c r="BF146" s="66"/>
      <c r="BG146" s="66"/>
      <c r="BH146" s="66"/>
    </row>
    <row r="147" spans="1:60" x14ac:dyDescent="0.3">
      <c r="A147" s="66"/>
      <c r="B147" s="66"/>
      <c r="C147" s="66"/>
      <c r="D147" s="66"/>
      <c r="E147" s="66"/>
      <c r="F147" s="66"/>
      <c r="G147" s="66"/>
      <c r="H147" s="66"/>
      <c r="I147" s="66"/>
      <c r="J147" s="66"/>
      <c r="K147" s="66"/>
      <c r="L147" s="66"/>
      <c r="M147" s="66"/>
      <c r="N147" s="66"/>
      <c r="O147" s="66"/>
      <c r="P147" s="66"/>
      <c r="Q147" s="66"/>
      <c r="R147" s="66"/>
      <c r="S147" s="66"/>
      <c r="T147" s="66"/>
      <c r="U147" s="66"/>
      <c r="V147" s="66"/>
      <c r="W147" s="66"/>
      <c r="X147" s="66"/>
      <c r="Y147" s="66"/>
      <c r="Z147" s="66"/>
      <c r="AA147" s="66"/>
      <c r="AB147" s="66"/>
      <c r="AC147" s="66"/>
      <c r="AD147" s="66"/>
      <c r="AE147" s="66"/>
      <c r="AF147" s="66"/>
      <c r="AG147" s="66"/>
      <c r="AH147" s="66"/>
      <c r="AI147" s="66"/>
      <c r="AJ147" s="66"/>
      <c r="AK147" s="66"/>
      <c r="AL147" s="66"/>
      <c r="AM147" s="66"/>
      <c r="AN147" s="66"/>
      <c r="AO147" s="66"/>
      <c r="AP147" s="66"/>
      <c r="AQ147" s="66"/>
      <c r="AR147" s="66"/>
      <c r="AS147" s="66"/>
      <c r="AT147" s="66"/>
      <c r="AU147" s="66"/>
      <c r="AV147" s="66"/>
      <c r="AW147" s="66"/>
      <c r="AX147" s="66"/>
      <c r="AY147" s="66"/>
      <c r="AZ147" s="66"/>
      <c r="BA147" s="66"/>
      <c r="BB147" s="66"/>
      <c r="BC147" s="66"/>
      <c r="BD147" s="66"/>
      <c r="BE147" s="66"/>
      <c r="BF147" s="66"/>
      <c r="BG147" s="66"/>
      <c r="BH147" s="66"/>
    </row>
    <row r="148" spans="1:60" x14ac:dyDescent="0.3">
      <c r="A148" s="66"/>
      <c r="B148" s="66"/>
      <c r="C148" s="66"/>
      <c r="D148" s="66"/>
      <c r="E148" s="66"/>
      <c r="F148" s="66"/>
      <c r="G148" s="66"/>
      <c r="H148" s="66"/>
      <c r="I148" s="66"/>
      <c r="J148" s="66"/>
      <c r="K148" s="66"/>
      <c r="L148" s="66"/>
      <c r="M148" s="66"/>
      <c r="N148" s="66"/>
      <c r="O148" s="66"/>
      <c r="P148" s="66"/>
      <c r="Q148" s="66"/>
      <c r="R148" s="66"/>
      <c r="S148" s="66"/>
      <c r="T148" s="66"/>
      <c r="U148" s="66"/>
      <c r="V148" s="66"/>
      <c r="W148" s="66"/>
      <c r="X148" s="66"/>
      <c r="Y148" s="66"/>
      <c r="Z148" s="66"/>
      <c r="AA148" s="66"/>
      <c r="AB148" s="66"/>
      <c r="AC148" s="66"/>
      <c r="AD148" s="66"/>
      <c r="AE148" s="66"/>
      <c r="AF148" s="66"/>
      <c r="AG148" s="66"/>
      <c r="AH148" s="66"/>
      <c r="AI148" s="66"/>
      <c r="AJ148" s="66"/>
      <c r="AK148" s="66"/>
      <c r="AL148" s="66"/>
      <c r="AM148" s="66"/>
      <c r="AN148" s="66"/>
      <c r="AO148" s="66"/>
      <c r="AP148" s="66"/>
      <c r="AQ148" s="66"/>
      <c r="AR148" s="66"/>
      <c r="AS148" s="66"/>
      <c r="AT148" s="66"/>
      <c r="AU148" s="66"/>
      <c r="AV148" s="66"/>
      <c r="AW148" s="66"/>
      <c r="AX148" s="66"/>
      <c r="AY148" s="66"/>
      <c r="AZ148" s="66"/>
      <c r="BA148" s="66"/>
      <c r="BB148" s="66"/>
      <c r="BC148" s="66"/>
      <c r="BD148" s="66"/>
      <c r="BE148" s="66"/>
      <c r="BF148" s="66"/>
      <c r="BG148" s="66"/>
      <c r="BH148" s="66"/>
    </row>
    <row r="149" spans="1:60" x14ac:dyDescent="0.3">
      <c r="A149" s="66"/>
      <c r="B149" s="66"/>
      <c r="C149" s="66"/>
      <c r="D149" s="66"/>
      <c r="E149" s="66"/>
      <c r="F149" s="66"/>
      <c r="G149" s="66"/>
      <c r="H149" s="66"/>
      <c r="I149" s="66"/>
      <c r="J149" s="66"/>
      <c r="K149" s="66"/>
      <c r="L149" s="66"/>
      <c r="M149" s="66"/>
      <c r="N149" s="66"/>
      <c r="O149" s="66"/>
      <c r="P149" s="66"/>
      <c r="Q149" s="66"/>
      <c r="R149" s="66"/>
      <c r="S149" s="66"/>
      <c r="T149" s="66"/>
      <c r="U149" s="66"/>
      <c r="V149" s="66"/>
      <c r="W149" s="66"/>
      <c r="X149" s="66"/>
      <c r="Y149" s="66"/>
      <c r="Z149" s="66"/>
      <c r="AA149" s="66"/>
      <c r="AB149" s="66"/>
      <c r="AC149" s="66"/>
      <c r="AD149" s="66"/>
      <c r="AE149" s="66"/>
      <c r="AF149" s="66"/>
      <c r="AG149" s="66"/>
      <c r="AH149" s="66"/>
      <c r="AI149" s="66"/>
      <c r="AJ149" s="66"/>
      <c r="AK149" s="66"/>
      <c r="AL149" s="66"/>
      <c r="AM149" s="66"/>
      <c r="AN149" s="66"/>
      <c r="AO149" s="66"/>
      <c r="AP149" s="66"/>
      <c r="AQ149" s="66"/>
      <c r="AR149" s="66"/>
      <c r="AS149" s="66"/>
      <c r="AT149" s="66"/>
      <c r="AU149" s="66"/>
      <c r="AV149" s="66"/>
      <c r="AW149" s="66"/>
      <c r="AX149" s="66"/>
      <c r="AY149" s="66"/>
      <c r="AZ149" s="66"/>
      <c r="BA149" s="66"/>
      <c r="BB149" s="66"/>
      <c r="BC149" s="66"/>
      <c r="BD149" s="66"/>
      <c r="BE149" s="66"/>
      <c r="BF149" s="66"/>
      <c r="BG149" s="66"/>
      <c r="BH149" s="66"/>
    </row>
    <row r="150" spans="1:60" x14ac:dyDescent="0.3">
      <c r="A150" s="66"/>
      <c r="B150" s="66"/>
      <c r="C150" s="66"/>
      <c r="D150" s="66"/>
      <c r="E150" s="66"/>
      <c r="F150" s="66"/>
      <c r="G150" s="66"/>
      <c r="H150" s="66"/>
      <c r="I150" s="66"/>
      <c r="J150" s="66"/>
      <c r="K150" s="66"/>
      <c r="L150" s="66"/>
      <c r="M150" s="66"/>
      <c r="N150" s="66"/>
      <c r="O150" s="66"/>
      <c r="P150" s="66"/>
      <c r="Q150" s="66"/>
      <c r="R150" s="66"/>
      <c r="S150" s="66"/>
      <c r="T150" s="66"/>
      <c r="U150" s="66"/>
      <c r="V150" s="66"/>
      <c r="W150" s="66"/>
      <c r="X150" s="66"/>
      <c r="Y150" s="66"/>
      <c r="Z150" s="66"/>
      <c r="AA150" s="66"/>
      <c r="AB150" s="66"/>
      <c r="AC150" s="66"/>
      <c r="AD150" s="66"/>
      <c r="AE150" s="66"/>
      <c r="AF150" s="66"/>
      <c r="AG150" s="66"/>
      <c r="AH150" s="66"/>
      <c r="AI150" s="66"/>
      <c r="AJ150" s="66"/>
      <c r="AK150" s="66"/>
      <c r="AL150" s="66"/>
      <c r="AM150" s="66"/>
      <c r="AN150" s="66"/>
      <c r="AO150" s="66"/>
      <c r="AP150" s="66"/>
      <c r="AQ150" s="66"/>
      <c r="AR150" s="66"/>
      <c r="AS150" s="66"/>
      <c r="AT150" s="66"/>
      <c r="AU150" s="66"/>
      <c r="AV150" s="66"/>
      <c r="AW150" s="66"/>
      <c r="AX150" s="66"/>
      <c r="AY150" s="66"/>
      <c r="AZ150" s="66"/>
      <c r="BA150" s="66"/>
      <c r="BB150" s="66"/>
      <c r="BC150" s="66"/>
      <c r="BD150" s="66"/>
      <c r="BE150" s="66"/>
      <c r="BF150" s="66"/>
      <c r="BG150" s="66"/>
      <c r="BH150" s="66"/>
    </row>
    <row r="151" spans="1:60" x14ac:dyDescent="0.3">
      <c r="A151" s="66"/>
      <c r="B151" s="66"/>
      <c r="C151" s="66"/>
      <c r="D151" s="66"/>
      <c r="E151" s="66"/>
      <c r="F151" s="66"/>
      <c r="G151" s="66"/>
      <c r="H151" s="66"/>
      <c r="I151" s="66"/>
      <c r="J151" s="66"/>
      <c r="K151" s="66"/>
      <c r="L151" s="66"/>
      <c r="M151" s="66"/>
      <c r="N151" s="66"/>
      <c r="O151" s="66"/>
      <c r="P151" s="66"/>
      <c r="Q151" s="66"/>
      <c r="R151" s="66"/>
      <c r="S151" s="66"/>
      <c r="T151" s="66"/>
      <c r="U151" s="66"/>
      <c r="V151" s="66"/>
      <c r="W151" s="66"/>
      <c r="X151" s="66"/>
      <c r="Y151" s="66"/>
      <c r="Z151" s="66"/>
      <c r="AA151" s="66"/>
      <c r="AB151" s="66"/>
      <c r="AC151" s="66"/>
      <c r="AD151" s="66"/>
      <c r="AE151" s="66"/>
      <c r="AF151" s="66"/>
      <c r="AG151" s="66"/>
      <c r="AH151" s="66"/>
      <c r="AI151" s="66"/>
      <c r="AJ151" s="66"/>
      <c r="AK151" s="66"/>
      <c r="AL151" s="66"/>
      <c r="AM151" s="66"/>
      <c r="AN151" s="66"/>
      <c r="AO151" s="66"/>
      <c r="AP151" s="66"/>
      <c r="AQ151" s="66"/>
      <c r="AR151" s="66"/>
      <c r="AS151" s="66"/>
      <c r="AT151" s="66"/>
      <c r="AU151" s="66"/>
      <c r="AV151" s="66"/>
      <c r="AW151" s="66"/>
      <c r="AX151" s="66"/>
      <c r="AY151" s="66"/>
      <c r="AZ151" s="66"/>
      <c r="BA151" s="66"/>
      <c r="BB151" s="66"/>
      <c r="BC151" s="66"/>
      <c r="BD151" s="66"/>
      <c r="BE151" s="66"/>
      <c r="BF151" s="66"/>
      <c r="BG151" s="66"/>
      <c r="BH151" s="66"/>
    </row>
    <row r="152" spans="1:60" x14ac:dyDescent="0.3">
      <c r="A152" s="66"/>
      <c r="B152" s="66"/>
      <c r="C152" s="66"/>
      <c r="D152" s="66"/>
      <c r="E152" s="66"/>
      <c r="F152" s="66"/>
      <c r="G152" s="66"/>
      <c r="H152" s="66"/>
      <c r="I152" s="66"/>
      <c r="J152" s="66"/>
      <c r="K152" s="66"/>
      <c r="L152" s="66"/>
      <c r="M152" s="66"/>
      <c r="N152" s="66"/>
      <c r="O152" s="66"/>
      <c r="P152" s="66"/>
      <c r="Q152" s="66"/>
      <c r="R152" s="66"/>
      <c r="S152" s="66"/>
      <c r="T152" s="66"/>
      <c r="U152" s="66"/>
      <c r="V152" s="66"/>
      <c r="W152" s="66"/>
      <c r="X152" s="66"/>
      <c r="Y152" s="66"/>
      <c r="Z152" s="66"/>
      <c r="AA152" s="66"/>
      <c r="AB152" s="66"/>
      <c r="AC152" s="66"/>
      <c r="AD152" s="66"/>
      <c r="AE152" s="66"/>
      <c r="AF152" s="66"/>
      <c r="AG152" s="66"/>
      <c r="AH152" s="66"/>
      <c r="AI152" s="66"/>
      <c r="AJ152" s="66"/>
      <c r="AK152" s="66"/>
      <c r="AL152" s="66"/>
      <c r="AM152" s="66"/>
      <c r="AN152" s="66"/>
      <c r="AO152" s="66"/>
      <c r="AP152" s="66"/>
      <c r="AQ152" s="66"/>
      <c r="AR152" s="66"/>
      <c r="AS152" s="66"/>
      <c r="AT152" s="66"/>
      <c r="AU152" s="66"/>
      <c r="AV152" s="66"/>
      <c r="AW152" s="66"/>
      <c r="AX152" s="66"/>
      <c r="AY152" s="66"/>
      <c r="AZ152" s="66"/>
      <c r="BA152" s="66"/>
      <c r="BB152" s="66"/>
      <c r="BC152" s="66"/>
      <c r="BD152" s="66"/>
      <c r="BE152" s="66"/>
      <c r="BF152" s="66"/>
      <c r="BG152" s="66"/>
      <c r="BH152" s="66"/>
    </row>
    <row r="153" spans="1:60" x14ac:dyDescent="0.3">
      <c r="A153" s="66"/>
      <c r="B153" s="66"/>
      <c r="C153" s="66"/>
      <c r="D153" s="66"/>
      <c r="E153" s="66"/>
      <c r="F153" s="66"/>
      <c r="G153" s="66"/>
      <c r="H153" s="66"/>
      <c r="I153" s="66"/>
      <c r="J153" s="66"/>
      <c r="K153" s="66"/>
      <c r="L153" s="66"/>
      <c r="M153" s="66"/>
      <c r="N153" s="66"/>
      <c r="O153" s="66"/>
      <c r="P153" s="66"/>
      <c r="Q153" s="66"/>
      <c r="R153" s="66"/>
      <c r="S153" s="66"/>
      <c r="T153" s="66"/>
      <c r="U153" s="66"/>
      <c r="V153" s="66"/>
      <c r="W153" s="66"/>
      <c r="X153" s="66"/>
      <c r="Y153" s="66"/>
      <c r="Z153" s="66"/>
      <c r="AA153" s="66"/>
      <c r="AB153" s="66"/>
      <c r="AC153" s="66"/>
      <c r="AD153" s="66"/>
      <c r="AE153" s="66"/>
      <c r="AF153" s="66"/>
      <c r="AG153" s="66"/>
      <c r="AH153" s="66"/>
      <c r="AI153" s="66"/>
      <c r="AJ153" s="66"/>
      <c r="AK153" s="66"/>
      <c r="AL153" s="66"/>
      <c r="AM153" s="66"/>
      <c r="AN153" s="66"/>
      <c r="AO153" s="66"/>
      <c r="AP153" s="66"/>
      <c r="AQ153" s="66"/>
      <c r="AR153" s="66"/>
      <c r="AS153" s="66"/>
      <c r="AT153" s="66"/>
      <c r="AU153" s="66"/>
      <c r="AV153" s="66"/>
      <c r="AW153" s="66"/>
      <c r="AX153" s="66"/>
      <c r="AY153" s="66"/>
      <c r="AZ153" s="66"/>
      <c r="BA153" s="66"/>
      <c r="BB153" s="66"/>
      <c r="BC153" s="66"/>
      <c r="BD153" s="66"/>
      <c r="BE153" s="66"/>
      <c r="BF153" s="66"/>
      <c r="BG153" s="66"/>
      <c r="BH153" s="66"/>
    </row>
    <row r="154" spans="1:60" x14ac:dyDescent="0.3">
      <c r="A154" s="66"/>
      <c r="B154" s="66"/>
      <c r="C154" s="66"/>
      <c r="D154" s="66"/>
      <c r="E154" s="66"/>
      <c r="F154" s="66"/>
      <c r="G154" s="66"/>
      <c r="H154" s="66"/>
      <c r="I154" s="66"/>
      <c r="J154" s="66"/>
      <c r="K154" s="66"/>
      <c r="L154" s="66"/>
      <c r="M154" s="66"/>
      <c r="N154" s="66"/>
      <c r="O154" s="66"/>
      <c r="P154" s="66"/>
      <c r="Q154" s="66"/>
      <c r="R154" s="66"/>
      <c r="S154" s="66"/>
      <c r="T154" s="66"/>
      <c r="U154" s="66"/>
      <c r="V154" s="66"/>
      <c r="W154" s="66"/>
      <c r="X154" s="66"/>
      <c r="Y154" s="66"/>
      <c r="Z154" s="66"/>
      <c r="AA154" s="66"/>
      <c r="AB154" s="66"/>
      <c r="AC154" s="66"/>
      <c r="AD154" s="66"/>
      <c r="AE154" s="66"/>
      <c r="AF154" s="66"/>
      <c r="AG154" s="66"/>
      <c r="AH154" s="66"/>
      <c r="AI154" s="66"/>
      <c r="AJ154" s="66"/>
      <c r="AK154" s="66"/>
      <c r="AL154" s="66"/>
      <c r="AM154" s="66"/>
      <c r="AN154" s="66"/>
      <c r="AO154" s="66"/>
      <c r="AP154" s="66"/>
      <c r="AQ154" s="66"/>
      <c r="AR154" s="66"/>
      <c r="AS154" s="66"/>
      <c r="AT154" s="66"/>
      <c r="AU154" s="66"/>
      <c r="AV154" s="66"/>
      <c r="AW154" s="66"/>
      <c r="AX154" s="66"/>
      <c r="AY154" s="66"/>
      <c r="AZ154" s="66"/>
      <c r="BA154" s="66"/>
      <c r="BB154" s="66"/>
      <c r="BC154" s="66"/>
      <c r="BD154" s="66"/>
      <c r="BE154" s="66"/>
      <c r="BF154" s="66"/>
      <c r="BG154" s="66"/>
      <c r="BH154" s="66"/>
    </row>
    <row r="155" spans="1:60" x14ac:dyDescent="0.3">
      <c r="A155" s="66"/>
      <c r="B155" s="66"/>
      <c r="C155" s="66"/>
      <c r="D155" s="66"/>
      <c r="E155" s="66"/>
      <c r="F155" s="66"/>
      <c r="G155" s="66"/>
      <c r="H155" s="66"/>
      <c r="I155" s="66"/>
      <c r="J155" s="66"/>
      <c r="K155" s="66"/>
      <c r="L155" s="66"/>
      <c r="M155" s="66"/>
      <c r="N155" s="66"/>
      <c r="O155" s="66"/>
      <c r="P155" s="66"/>
      <c r="Q155" s="66"/>
      <c r="R155" s="66"/>
      <c r="S155" s="66"/>
      <c r="T155" s="66"/>
      <c r="U155" s="66"/>
      <c r="V155" s="66"/>
      <c r="W155" s="66"/>
      <c r="X155" s="66"/>
      <c r="Y155" s="66"/>
      <c r="Z155" s="66"/>
      <c r="AA155" s="66"/>
      <c r="AB155" s="66"/>
      <c r="AC155" s="66"/>
      <c r="AD155" s="66"/>
      <c r="AE155" s="66"/>
      <c r="AF155" s="66"/>
      <c r="AG155" s="66"/>
      <c r="AH155" s="66"/>
      <c r="AI155" s="66"/>
      <c r="AJ155" s="66"/>
      <c r="AK155" s="66"/>
      <c r="AL155" s="66"/>
      <c r="AM155" s="66"/>
      <c r="AN155" s="66"/>
      <c r="AO155" s="66"/>
      <c r="AP155" s="66"/>
      <c r="AQ155" s="66"/>
      <c r="AR155" s="66"/>
      <c r="AS155" s="66"/>
      <c r="AT155" s="66"/>
      <c r="AU155" s="66"/>
      <c r="AV155" s="66"/>
      <c r="AW155" s="66"/>
      <c r="AX155" s="66"/>
      <c r="AY155" s="66"/>
      <c r="AZ155" s="66"/>
      <c r="BA155" s="66"/>
      <c r="BB155" s="66"/>
      <c r="BC155" s="66"/>
      <c r="BD155" s="66"/>
      <c r="BE155" s="66"/>
      <c r="BF155" s="66"/>
      <c r="BG155" s="66"/>
      <c r="BH155" s="66"/>
    </row>
    <row r="156" spans="1:60" x14ac:dyDescent="0.3">
      <c r="A156" s="66"/>
      <c r="B156" s="66"/>
      <c r="C156" s="66"/>
      <c r="D156" s="66"/>
      <c r="E156" s="66"/>
      <c r="F156" s="66"/>
      <c r="G156" s="66"/>
      <c r="H156" s="66"/>
      <c r="I156" s="66"/>
      <c r="J156" s="66"/>
      <c r="K156" s="66"/>
      <c r="L156" s="66"/>
      <c r="M156" s="66"/>
      <c r="N156" s="66"/>
      <c r="O156" s="66"/>
      <c r="P156" s="66"/>
      <c r="Q156" s="66"/>
      <c r="R156" s="66"/>
      <c r="S156" s="66"/>
      <c r="T156" s="66"/>
      <c r="U156" s="66"/>
      <c r="V156" s="66"/>
      <c r="W156" s="66"/>
      <c r="X156" s="66"/>
      <c r="Y156" s="66"/>
      <c r="Z156" s="66"/>
      <c r="AA156" s="66"/>
      <c r="AB156" s="66"/>
      <c r="AC156" s="66"/>
      <c r="AD156" s="66"/>
      <c r="AE156" s="66"/>
      <c r="AF156" s="66"/>
      <c r="AG156" s="66"/>
      <c r="AH156" s="66"/>
      <c r="AI156" s="66"/>
      <c r="AJ156" s="66"/>
      <c r="AK156" s="66"/>
      <c r="AL156" s="66"/>
      <c r="AM156" s="66"/>
      <c r="AN156" s="66"/>
      <c r="AO156" s="66"/>
      <c r="AP156" s="66"/>
      <c r="AQ156" s="66"/>
      <c r="AR156" s="66"/>
      <c r="AS156" s="66"/>
      <c r="AT156" s="66"/>
      <c r="AU156" s="66"/>
      <c r="AV156" s="66"/>
      <c r="AW156" s="66"/>
      <c r="AX156" s="66"/>
      <c r="AY156" s="66"/>
      <c r="AZ156" s="66"/>
      <c r="BA156" s="66"/>
      <c r="BB156" s="66"/>
      <c r="BC156" s="66"/>
      <c r="BD156" s="66"/>
      <c r="BE156" s="66"/>
      <c r="BF156" s="66"/>
      <c r="BG156" s="66"/>
      <c r="BH156" s="66"/>
    </row>
    <row r="157" spans="1:60" x14ac:dyDescent="0.3">
      <c r="A157" s="66"/>
      <c r="B157" s="66"/>
      <c r="C157" s="66"/>
      <c r="D157" s="66"/>
      <c r="E157" s="66"/>
      <c r="F157" s="66"/>
      <c r="G157" s="66"/>
      <c r="H157" s="66"/>
      <c r="I157" s="66"/>
      <c r="J157" s="66"/>
      <c r="K157" s="66"/>
      <c r="L157" s="66"/>
      <c r="M157" s="66"/>
      <c r="N157" s="66"/>
      <c r="O157" s="66"/>
      <c r="P157" s="66"/>
      <c r="Q157" s="66"/>
      <c r="R157" s="66"/>
      <c r="S157" s="66"/>
      <c r="T157" s="66"/>
      <c r="U157" s="66"/>
      <c r="V157" s="66"/>
      <c r="W157" s="66"/>
      <c r="X157" s="66"/>
      <c r="Y157" s="66"/>
      <c r="Z157" s="66"/>
      <c r="AA157" s="66"/>
      <c r="AB157" s="66"/>
      <c r="AC157" s="66"/>
      <c r="AD157" s="66"/>
      <c r="AE157" s="66"/>
      <c r="AF157" s="66"/>
      <c r="AG157" s="66"/>
      <c r="AH157" s="66"/>
      <c r="AI157" s="66"/>
      <c r="AJ157" s="66"/>
      <c r="AK157" s="66"/>
      <c r="AL157" s="66"/>
      <c r="AM157" s="66"/>
      <c r="AN157" s="66"/>
      <c r="AO157" s="66"/>
      <c r="AP157" s="66"/>
      <c r="AQ157" s="66"/>
      <c r="AR157" s="66"/>
      <c r="AS157" s="66"/>
      <c r="AT157" s="66"/>
      <c r="AU157" s="66"/>
      <c r="AV157" s="66"/>
      <c r="AW157" s="66"/>
      <c r="AX157" s="66"/>
      <c r="AY157" s="66"/>
      <c r="AZ157" s="66"/>
      <c r="BA157" s="66"/>
      <c r="BB157" s="66"/>
      <c r="BC157" s="66"/>
      <c r="BD157" s="66"/>
      <c r="BE157" s="66"/>
      <c r="BF157" s="66"/>
      <c r="BG157" s="66"/>
      <c r="BH157" s="66"/>
    </row>
    <row r="158" spans="1:60" x14ac:dyDescent="0.3">
      <c r="A158" s="66"/>
      <c r="B158" s="66"/>
      <c r="C158" s="66"/>
      <c r="D158" s="66"/>
      <c r="E158" s="66"/>
      <c r="F158" s="66"/>
      <c r="G158" s="66"/>
      <c r="H158" s="66"/>
      <c r="I158" s="66"/>
      <c r="J158" s="66"/>
      <c r="K158" s="66"/>
      <c r="L158" s="66"/>
      <c r="M158" s="66"/>
      <c r="N158" s="66"/>
      <c r="O158" s="66"/>
      <c r="P158" s="66"/>
      <c r="Q158" s="66"/>
      <c r="R158" s="66"/>
      <c r="S158" s="66"/>
      <c r="T158" s="66"/>
      <c r="U158" s="66"/>
      <c r="V158" s="66"/>
      <c r="W158" s="66"/>
      <c r="X158" s="66"/>
      <c r="Y158" s="66"/>
      <c r="Z158" s="66"/>
      <c r="AA158" s="66"/>
      <c r="AB158" s="66"/>
      <c r="AC158" s="66"/>
      <c r="AD158" s="66"/>
      <c r="AE158" s="66"/>
      <c r="AF158" s="66"/>
      <c r="AG158" s="66"/>
      <c r="AH158" s="66"/>
      <c r="AI158" s="66"/>
      <c r="AJ158" s="66"/>
      <c r="AK158" s="66"/>
      <c r="AL158" s="66"/>
      <c r="AM158" s="66"/>
      <c r="AN158" s="66"/>
      <c r="AO158" s="66"/>
      <c r="AP158" s="66"/>
      <c r="AQ158" s="66"/>
      <c r="AR158" s="66"/>
      <c r="AS158" s="66"/>
      <c r="AT158" s="66"/>
      <c r="AU158" s="66"/>
      <c r="AV158" s="66"/>
      <c r="AW158" s="66"/>
      <c r="AX158" s="66"/>
      <c r="AY158" s="66"/>
      <c r="AZ158" s="66"/>
      <c r="BA158" s="66"/>
      <c r="BB158" s="66"/>
      <c r="BC158" s="66"/>
      <c r="BD158" s="66"/>
      <c r="BE158" s="66"/>
      <c r="BF158" s="66"/>
      <c r="BG158" s="66"/>
      <c r="BH158" s="66"/>
    </row>
    <row r="159" spans="1:60" x14ac:dyDescent="0.3">
      <c r="A159" s="66"/>
      <c r="B159" s="66"/>
      <c r="C159" s="66"/>
      <c r="D159" s="66"/>
      <c r="E159" s="66"/>
      <c r="F159" s="66"/>
      <c r="G159" s="66"/>
      <c r="H159" s="66"/>
      <c r="I159" s="66"/>
      <c r="J159" s="66"/>
      <c r="K159" s="66"/>
      <c r="L159" s="66"/>
      <c r="M159" s="66"/>
      <c r="N159" s="66"/>
      <c r="O159" s="66"/>
      <c r="P159" s="66"/>
      <c r="Q159" s="66"/>
      <c r="R159" s="66"/>
      <c r="S159" s="66"/>
      <c r="T159" s="66"/>
      <c r="U159" s="66"/>
      <c r="V159" s="66"/>
      <c r="W159" s="66"/>
      <c r="X159" s="66"/>
      <c r="Y159" s="66"/>
      <c r="Z159" s="66"/>
      <c r="AA159" s="66"/>
      <c r="AB159" s="66"/>
      <c r="AC159" s="66"/>
      <c r="AD159" s="66"/>
      <c r="AE159" s="66"/>
      <c r="AF159" s="66"/>
      <c r="AG159" s="66"/>
      <c r="AH159" s="66"/>
      <c r="AI159" s="66"/>
      <c r="AJ159" s="66"/>
      <c r="AK159" s="66"/>
      <c r="AL159" s="66"/>
      <c r="AM159" s="66"/>
      <c r="AN159" s="66"/>
      <c r="AO159" s="66"/>
      <c r="AP159" s="66"/>
      <c r="AQ159" s="66"/>
      <c r="AR159" s="66"/>
      <c r="AS159" s="66"/>
      <c r="AT159" s="66"/>
      <c r="AU159" s="66"/>
      <c r="AV159" s="66"/>
      <c r="AW159" s="66"/>
      <c r="AX159" s="66"/>
      <c r="AY159" s="66"/>
      <c r="AZ159" s="66"/>
      <c r="BA159" s="66"/>
      <c r="BB159" s="66"/>
      <c r="BC159" s="66"/>
      <c r="BD159" s="66"/>
      <c r="BE159" s="66"/>
      <c r="BF159" s="66"/>
      <c r="BG159" s="66"/>
      <c r="BH159" s="66"/>
    </row>
    <row r="160" spans="1:60" x14ac:dyDescent="0.3">
      <c r="A160" s="66"/>
      <c r="B160" s="66"/>
      <c r="C160" s="66"/>
      <c r="D160" s="66"/>
      <c r="E160" s="66"/>
      <c r="F160" s="66"/>
      <c r="G160" s="66"/>
      <c r="H160" s="66"/>
      <c r="I160" s="66"/>
      <c r="J160" s="66"/>
      <c r="K160" s="66"/>
      <c r="L160" s="66"/>
      <c r="M160" s="66"/>
      <c r="N160" s="66"/>
      <c r="O160" s="66"/>
      <c r="P160" s="66"/>
      <c r="Q160" s="66"/>
      <c r="R160" s="66"/>
      <c r="S160" s="66"/>
      <c r="T160" s="66"/>
      <c r="U160" s="66"/>
      <c r="V160" s="66"/>
      <c r="W160" s="66"/>
      <c r="X160" s="66"/>
      <c r="Y160" s="66"/>
      <c r="Z160" s="66"/>
      <c r="AA160" s="66"/>
      <c r="AB160" s="66"/>
      <c r="AC160" s="66"/>
      <c r="AD160" s="66"/>
      <c r="AE160" s="66"/>
      <c r="AF160" s="66"/>
      <c r="AG160" s="66"/>
      <c r="AH160" s="66"/>
      <c r="AI160" s="66"/>
      <c r="AJ160" s="66"/>
      <c r="AK160" s="66"/>
      <c r="AL160" s="66"/>
      <c r="AM160" s="66"/>
      <c r="AN160" s="66"/>
      <c r="AO160" s="66"/>
      <c r="AP160" s="66"/>
      <c r="AQ160" s="66"/>
      <c r="AR160" s="66"/>
      <c r="AS160" s="66"/>
      <c r="AT160" s="66"/>
      <c r="AU160" s="66"/>
      <c r="AV160" s="66"/>
      <c r="AW160" s="66"/>
      <c r="AX160" s="66"/>
      <c r="AY160" s="66"/>
      <c r="AZ160" s="66"/>
      <c r="BA160" s="66"/>
      <c r="BB160" s="66"/>
      <c r="BC160" s="66"/>
      <c r="BD160" s="66"/>
      <c r="BE160" s="66"/>
      <c r="BF160" s="66"/>
      <c r="BG160" s="66"/>
      <c r="BH160" s="66"/>
    </row>
    <row r="161" spans="1:60" x14ac:dyDescent="0.3">
      <c r="A161" s="66"/>
      <c r="B161" s="66"/>
      <c r="C161" s="66"/>
      <c r="D161" s="66"/>
      <c r="E161" s="66"/>
      <c r="F161" s="66"/>
      <c r="G161" s="66"/>
      <c r="H161" s="66"/>
      <c r="I161" s="66"/>
      <c r="J161" s="66"/>
      <c r="K161" s="66"/>
      <c r="L161" s="66"/>
      <c r="M161" s="66"/>
      <c r="N161" s="66"/>
      <c r="O161" s="66"/>
      <c r="P161" s="66"/>
      <c r="Q161" s="66"/>
      <c r="R161" s="66"/>
      <c r="S161" s="66"/>
      <c r="T161" s="66"/>
      <c r="U161" s="66"/>
      <c r="V161" s="66"/>
      <c r="W161" s="66"/>
      <c r="X161" s="66"/>
      <c r="Y161" s="66"/>
      <c r="Z161" s="66"/>
      <c r="AA161" s="66"/>
      <c r="AB161" s="66"/>
      <c r="AC161" s="66"/>
      <c r="AD161" s="66"/>
      <c r="AE161" s="66"/>
      <c r="AF161" s="66"/>
      <c r="AG161" s="66"/>
      <c r="AH161" s="66"/>
      <c r="AI161" s="66"/>
      <c r="AJ161" s="66"/>
      <c r="AK161" s="66"/>
      <c r="AL161" s="66"/>
      <c r="AM161" s="66"/>
      <c r="AN161" s="66"/>
      <c r="AO161" s="66"/>
      <c r="AP161" s="66"/>
      <c r="AQ161" s="66"/>
      <c r="AR161" s="66"/>
      <c r="AS161" s="66"/>
      <c r="AT161" s="66"/>
      <c r="AU161" s="66"/>
      <c r="AV161" s="66"/>
      <c r="AW161" s="66"/>
      <c r="AX161" s="66"/>
      <c r="AY161" s="66"/>
      <c r="AZ161" s="66"/>
      <c r="BA161" s="66"/>
      <c r="BB161" s="66"/>
      <c r="BC161" s="66"/>
      <c r="BD161" s="66"/>
      <c r="BE161" s="66"/>
      <c r="BF161" s="66"/>
      <c r="BG161" s="66"/>
      <c r="BH161" s="66"/>
    </row>
    <row r="162" spans="1:60" x14ac:dyDescent="0.3">
      <c r="A162" s="66"/>
      <c r="B162" s="66"/>
      <c r="C162" s="66"/>
      <c r="D162" s="66"/>
      <c r="E162" s="66"/>
      <c r="F162" s="66"/>
      <c r="G162" s="66"/>
      <c r="H162" s="66"/>
      <c r="I162" s="66"/>
      <c r="J162" s="66"/>
      <c r="K162" s="66"/>
      <c r="L162" s="66"/>
      <c r="M162" s="66"/>
      <c r="N162" s="66"/>
      <c r="O162" s="66"/>
      <c r="P162" s="66"/>
      <c r="Q162" s="66"/>
      <c r="R162" s="66"/>
      <c r="S162" s="66"/>
      <c r="T162" s="66"/>
      <c r="U162" s="66"/>
      <c r="V162" s="66"/>
      <c r="W162" s="66"/>
      <c r="X162" s="66"/>
      <c r="Y162" s="66"/>
      <c r="Z162" s="66"/>
      <c r="AA162" s="66"/>
      <c r="AB162" s="66"/>
      <c r="AC162" s="66"/>
      <c r="AD162" s="66"/>
      <c r="AE162" s="66"/>
      <c r="AF162" s="66"/>
      <c r="AG162" s="66"/>
      <c r="AH162" s="66"/>
      <c r="AI162" s="66"/>
      <c r="AJ162" s="66"/>
      <c r="AK162" s="66"/>
      <c r="AL162" s="66"/>
      <c r="AM162" s="66"/>
      <c r="AN162" s="66"/>
      <c r="AO162" s="66"/>
      <c r="AP162" s="66"/>
      <c r="AQ162" s="66"/>
      <c r="AR162" s="66"/>
      <c r="AS162" s="66"/>
      <c r="AT162" s="66"/>
      <c r="AU162" s="66"/>
      <c r="AV162" s="66"/>
      <c r="AW162" s="66"/>
      <c r="AX162" s="66"/>
      <c r="AY162" s="66"/>
      <c r="AZ162" s="66"/>
      <c r="BA162" s="66"/>
      <c r="BB162" s="66"/>
      <c r="BC162" s="66"/>
      <c r="BD162" s="66"/>
      <c r="BE162" s="66"/>
      <c r="BF162" s="66"/>
      <c r="BG162" s="66"/>
      <c r="BH162" s="66"/>
    </row>
    <row r="163" spans="1:60" x14ac:dyDescent="0.3">
      <c r="A163" s="66"/>
      <c r="B163" s="66"/>
      <c r="C163" s="66"/>
      <c r="D163" s="66"/>
      <c r="E163" s="66"/>
      <c r="F163" s="66"/>
      <c r="G163" s="66"/>
      <c r="H163" s="66"/>
      <c r="I163" s="66"/>
      <c r="J163" s="66"/>
      <c r="K163" s="66"/>
      <c r="L163" s="66"/>
      <c r="M163" s="66"/>
      <c r="N163" s="66"/>
      <c r="O163" s="66"/>
      <c r="P163" s="66"/>
      <c r="Q163" s="66"/>
      <c r="R163" s="66"/>
      <c r="S163" s="66"/>
      <c r="T163" s="66"/>
      <c r="U163" s="66"/>
      <c r="V163" s="66"/>
      <c r="W163" s="66"/>
      <c r="X163" s="66"/>
      <c r="Y163" s="66"/>
      <c r="Z163" s="66"/>
      <c r="AA163" s="66"/>
      <c r="AB163" s="66"/>
      <c r="AC163" s="66"/>
      <c r="AD163" s="66"/>
      <c r="AE163" s="66"/>
      <c r="AF163" s="66"/>
      <c r="AG163" s="66"/>
      <c r="AH163" s="66"/>
      <c r="AI163" s="66"/>
      <c r="AJ163" s="66"/>
      <c r="AK163" s="66"/>
      <c r="AL163" s="66"/>
      <c r="AM163" s="66"/>
      <c r="AN163" s="66"/>
      <c r="AO163" s="66"/>
      <c r="AP163" s="66"/>
      <c r="AQ163" s="66"/>
      <c r="AR163" s="66"/>
      <c r="AS163" s="66"/>
      <c r="AT163" s="66"/>
      <c r="AU163" s="66"/>
      <c r="AV163" s="66"/>
      <c r="AW163" s="66"/>
      <c r="AX163" s="66"/>
      <c r="AY163" s="66"/>
      <c r="AZ163" s="66"/>
      <c r="BA163" s="66"/>
      <c r="BB163" s="66"/>
      <c r="BC163" s="66"/>
      <c r="BD163" s="66"/>
      <c r="BE163" s="66"/>
      <c r="BF163" s="66"/>
      <c r="BG163" s="66"/>
      <c r="BH163" s="66"/>
    </row>
    <row r="164" spans="1:60" x14ac:dyDescent="0.3">
      <c r="A164" s="66"/>
      <c r="B164" s="66"/>
      <c r="C164" s="66"/>
      <c r="D164" s="66"/>
      <c r="E164" s="66"/>
      <c r="F164" s="66"/>
      <c r="G164" s="66"/>
      <c r="H164" s="66"/>
      <c r="I164" s="66"/>
      <c r="J164" s="66"/>
      <c r="K164" s="66"/>
      <c r="L164" s="66"/>
      <c r="M164" s="66"/>
      <c r="N164" s="66"/>
      <c r="O164" s="66"/>
      <c r="P164" s="66"/>
      <c r="Q164" s="66"/>
      <c r="R164" s="66"/>
      <c r="S164" s="66"/>
      <c r="T164" s="66"/>
      <c r="U164" s="66"/>
      <c r="V164" s="66"/>
      <c r="W164" s="66"/>
      <c r="X164" s="66"/>
      <c r="Y164" s="66"/>
      <c r="Z164" s="66"/>
      <c r="AA164" s="66"/>
      <c r="AB164" s="66"/>
      <c r="AC164" s="66"/>
      <c r="AD164" s="66"/>
      <c r="AE164" s="66"/>
      <c r="AF164" s="66"/>
      <c r="AG164" s="66"/>
      <c r="AH164" s="66"/>
      <c r="AI164" s="66"/>
      <c r="AJ164" s="66"/>
      <c r="AK164" s="66"/>
      <c r="AL164" s="66"/>
      <c r="AM164" s="66"/>
      <c r="AN164" s="66"/>
      <c r="AO164" s="66"/>
      <c r="AP164" s="66"/>
      <c r="AQ164" s="66"/>
      <c r="AR164" s="66"/>
      <c r="AS164" s="66"/>
      <c r="AT164" s="66"/>
      <c r="AU164" s="66"/>
      <c r="AV164" s="66"/>
      <c r="AW164" s="66"/>
      <c r="AX164" s="66"/>
      <c r="AY164" s="66"/>
      <c r="AZ164" s="66"/>
      <c r="BA164" s="66"/>
      <c r="BB164" s="66"/>
      <c r="BC164" s="66"/>
      <c r="BD164" s="66"/>
      <c r="BE164" s="66"/>
      <c r="BF164" s="66"/>
      <c r="BG164" s="66"/>
      <c r="BH164" s="66"/>
    </row>
    <row r="165" spans="1:60" x14ac:dyDescent="0.3">
      <c r="A165" s="66"/>
      <c r="B165" s="66"/>
      <c r="C165" s="66"/>
      <c r="D165" s="66"/>
      <c r="E165" s="66"/>
      <c r="F165" s="66"/>
      <c r="G165" s="66"/>
      <c r="H165" s="66"/>
      <c r="I165" s="66"/>
      <c r="J165" s="66"/>
      <c r="K165" s="66"/>
      <c r="L165" s="66"/>
      <c r="M165" s="66"/>
      <c r="N165" s="66"/>
      <c r="O165" s="66"/>
      <c r="P165" s="66"/>
      <c r="Q165" s="66"/>
      <c r="R165" s="66"/>
      <c r="S165" s="66"/>
      <c r="T165" s="66"/>
      <c r="U165" s="66"/>
      <c r="V165" s="66"/>
      <c r="W165" s="66"/>
      <c r="X165" s="66"/>
      <c r="Y165" s="66"/>
      <c r="Z165" s="66"/>
      <c r="AA165" s="66"/>
      <c r="AB165" s="66"/>
      <c r="AC165" s="66"/>
      <c r="AD165" s="66"/>
      <c r="AE165" s="66"/>
      <c r="AF165" s="66"/>
      <c r="AG165" s="66"/>
      <c r="AH165" s="66"/>
      <c r="AI165" s="66"/>
      <c r="AJ165" s="66"/>
      <c r="AK165" s="66"/>
      <c r="AL165" s="66"/>
      <c r="AM165" s="66"/>
      <c r="AN165" s="66"/>
      <c r="AO165" s="66"/>
      <c r="AP165" s="66"/>
      <c r="AQ165" s="66"/>
      <c r="AR165" s="66"/>
      <c r="AS165" s="66"/>
      <c r="AT165" s="66"/>
      <c r="AU165" s="66"/>
      <c r="AV165" s="66"/>
      <c r="AW165" s="66"/>
      <c r="AX165" s="66"/>
      <c r="AY165" s="66"/>
      <c r="AZ165" s="66"/>
      <c r="BA165" s="66"/>
      <c r="BB165" s="66"/>
      <c r="BC165" s="66"/>
      <c r="BD165" s="66"/>
      <c r="BE165" s="66"/>
      <c r="BF165" s="66"/>
      <c r="BG165" s="66"/>
      <c r="BH165" s="66"/>
    </row>
    <row r="166" spans="1:60" x14ac:dyDescent="0.3">
      <c r="A166" s="66"/>
      <c r="B166" s="66"/>
      <c r="C166" s="66"/>
      <c r="D166" s="66"/>
      <c r="E166" s="66"/>
      <c r="F166" s="66"/>
      <c r="G166" s="66"/>
      <c r="H166" s="66"/>
      <c r="I166" s="66"/>
      <c r="J166" s="66"/>
      <c r="K166" s="66"/>
      <c r="L166" s="66"/>
      <c r="M166" s="66"/>
      <c r="N166" s="66"/>
      <c r="O166" s="66"/>
      <c r="P166" s="66"/>
      <c r="Q166" s="66"/>
      <c r="R166" s="66"/>
      <c r="S166" s="66"/>
      <c r="T166" s="66"/>
      <c r="U166" s="66"/>
      <c r="V166" s="66"/>
      <c r="W166" s="66"/>
      <c r="X166" s="66"/>
      <c r="Y166" s="66"/>
      <c r="Z166" s="66"/>
      <c r="AA166" s="66"/>
      <c r="AB166" s="66"/>
      <c r="AC166" s="66"/>
      <c r="AD166" s="66"/>
      <c r="AE166" s="66"/>
      <c r="AF166" s="66"/>
      <c r="AG166" s="66"/>
      <c r="AH166" s="66"/>
      <c r="AI166" s="66"/>
      <c r="AJ166" s="66"/>
      <c r="AK166" s="66"/>
      <c r="AL166" s="66"/>
      <c r="AM166" s="66"/>
      <c r="AN166" s="66"/>
      <c r="AO166" s="66"/>
      <c r="AP166" s="66"/>
      <c r="AQ166" s="66"/>
      <c r="AR166" s="66"/>
      <c r="AS166" s="66"/>
      <c r="AT166" s="66"/>
      <c r="AU166" s="66"/>
      <c r="AV166" s="66"/>
      <c r="AW166" s="66"/>
      <c r="AX166" s="66"/>
      <c r="AY166" s="66"/>
      <c r="AZ166" s="66"/>
      <c r="BA166" s="66"/>
      <c r="BB166" s="66"/>
      <c r="BC166" s="66"/>
      <c r="BD166" s="66"/>
      <c r="BE166" s="66"/>
      <c r="BF166" s="66"/>
      <c r="BG166" s="66"/>
      <c r="BH166" s="66"/>
    </row>
    <row r="167" spans="1:60" x14ac:dyDescent="0.3">
      <c r="A167" s="66"/>
      <c r="B167" s="66"/>
      <c r="C167" s="66"/>
      <c r="D167" s="66"/>
      <c r="E167" s="66"/>
      <c r="F167" s="66"/>
      <c r="G167" s="66"/>
      <c r="H167" s="66"/>
      <c r="I167" s="66"/>
      <c r="J167" s="66"/>
      <c r="K167" s="66"/>
      <c r="L167" s="66"/>
      <c r="M167" s="66"/>
      <c r="N167" s="66"/>
      <c r="O167" s="66"/>
      <c r="P167" s="66"/>
      <c r="Q167" s="66"/>
      <c r="R167" s="66"/>
      <c r="S167" s="66"/>
      <c r="T167" s="66"/>
      <c r="U167" s="66"/>
      <c r="V167" s="66"/>
      <c r="W167" s="66"/>
      <c r="X167" s="66"/>
      <c r="Y167" s="66"/>
      <c r="Z167" s="66"/>
      <c r="AA167" s="66"/>
      <c r="AB167" s="66"/>
      <c r="AC167" s="66"/>
      <c r="AD167" s="66"/>
      <c r="AE167" s="66"/>
      <c r="AF167" s="66"/>
      <c r="AG167" s="66"/>
      <c r="AH167" s="66"/>
      <c r="AI167" s="66"/>
      <c r="AJ167" s="66"/>
      <c r="AK167" s="66"/>
      <c r="AL167" s="66"/>
      <c r="AM167" s="66"/>
      <c r="AN167" s="66"/>
      <c r="AO167" s="66"/>
      <c r="AP167" s="66"/>
      <c r="AQ167" s="66"/>
      <c r="AR167" s="66"/>
      <c r="AS167" s="66"/>
      <c r="AT167" s="66"/>
      <c r="AU167" s="66"/>
      <c r="AV167" s="66"/>
      <c r="AW167" s="66"/>
      <c r="AX167" s="66"/>
      <c r="AY167" s="66"/>
      <c r="AZ167" s="66"/>
      <c r="BA167" s="66"/>
      <c r="BB167" s="66"/>
      <c r="BC167" s="66"/>
      <c r="BD167" s="66"/>
      <c r="BE167" s="66"/>
      <c r="BF167" s="66"/>
      <c r="BG167" s="66"/>
      <c r="BH167" s="66"/>
    </row>
    <row r="168" spans="1:60" x14ac:dyDescent="0.3">
      <c r="A168" s="66"/>
      <c r="B168" s="66"/>
      <c r="C168" s="66"/>
      <c r="D168" s="66"/>
      <c r="E168" s="66"/>
      <c r="F168" s="66"/>
      <c r="G168" s="66"/>
      <c r="H168" s="66"/>
      <c r="I168" s="66"/>
      <c r="J168" s="66"/>
      <c r="K168" s="66"/>
      <c r="L168" s="66"/>
      <c r="M168" s="66"/>
      <c r="N168" s="66"/>
      <c r="O168" s="66"/>
      <c r="P168" s="66"/>
      <c r="Q168" s="66"/>
      <c r="R168" s="66"/>
      <c r="S168" s="66"/>
      <c r="T168" s="66"/>
      <c r="U168" s="66"/>
      <c r="V168" s="66"/>
      <c r="W168" s="66"/>
      <c r="X168" s="66"/>
      <c r="Y168" s="66"/>
      <c r="Z168" s="66"/>
      <c r="AA168" s="66"/>
      <c r="AB168" s="66"/>
      <c r="AC168" s="66"/>
      <c r="AD168" s="66"/>
      <c r="AE168" s="66"/>
      <c r="AF168" s="66"/>
      <c r="AG168" s="66"/>
      <c r="AH168" s="66"/>
      <c r="AI168" s="66"/>
      <c r="AJ168" s="66"/>
      <c r="AK168" s="66"/>
      <c r="AL168" s="66"/>
      <c r="AM168" s="66"/>
      <c r="AN168" s="66"/>
      <c r="AO168" s="66"/>
      <c r="AP168" s="66"/>
      <c r="AQ168" s="66"/>
      <c r="AR168" s="66"/>
      <c r="AS168" s="66"/>
      <c r="AT168" s="66"/>
      <c r="AU168" s="66"/>
      <c r="AV168" s="66"/>
      <c r="AW168" s="66"/>
      <c r="AX168" s="66"/>
      <c r="AY168" s="66"/>
      <c r="AZ168" s="66"/>
      <c r="BA168" s="66"/>
      <c r="BB168" s="66"/>
      <c r="BC168" s="66"/>
      <c r="BD168" s="66"/>
      <c r="BE168" s="66"/>
      <c r="BF168" s="66"/>
      <c r="BG168" s="66"/>
      <c r="BH168" s="66"/>
    </row>
    <row r="169" spans="1:60" x14ac:dyDescent="0.3">
      <c r="A169" s="66"/>
      <c r="B169" s="66"/>
      <c r="C169" s="66"/>
      <c r="D169" s="66"/>
      <c r="E169" s="66"/>
      <c r="F169" s="66"/>
      <c r="G169" s="66"/>
      <c r="H169" s="66"/>
      <c r="I169" s="66"/>
      <c r="J169" s="66"/>
      <c r="K169" s="66"/>
      <c r="L169" s="66"/>
      <c r="M169" s="66"/>
      <c r="N169" s="66"/>
      <c r="O169" s="66"/>
      <c r="P169" s="66"/>
      <c r="Q169" s="66"/>
      <c r="R169" s="66"/>
      <c r="S169" s="66"/>
      <c r="T169" s="66"/>
      <c r="U169" s="66"/>
      <c r="V169" s="66"/>
      <c r="W169" s="66"/>
      <c r="X169" s="66"/>
      <c r="Y169" s="66"/>
      <c r="Z169" s="66"/>
      <c r="AA169" s="66"/>
      <c r="AB169" s="66"/>
      <c r="AC169" s="66"/>
      <c r="AD169" s="66"/>
      <c r="AE169" s="66"/>
      <c r="AF169" s="66"/>
      <c r="AG169" s="66"/>
      <c r="AH169" s="66"/>
      <c r="AI169" s="66"/>
      <c r="AJ169" s="66"/>
      <c r="AK169" s="66"/>
      <c r="AL169" s="66"/>
      <c r="AM169" s="66"/>
      <c r="AN169" s="66"/>
      <c r="AO169" s="66"/>
      <c r="AP169" s="66"/>
      <c r="AQ169" s="66"/>
      <c r="AR169" s="66"/>
      <c r="AS169" s="66"/>
      <c r="AT169" s="66"/>
      <c r="AU169" s="66"/>
      <c r="AV169" s="66"/>
      <c r="AW169" s="66"/>
      <c r="AX169" s="66"/>
      <c r="AY169" s="66"/>
      <c r="AZ169" s="66"/>
      <c r="BA169" s="66"/>
      <c r="BB169" s="66"/>
      <c r="BC169" s="66"/>
      <c r="BD169" s="66"/>
      <c r="BE169" s="66"/>
      <c r="BF169" s="66"/>
      <c r="BG169" s="66"/>
      <c r="BH169" s="66"/>
    </row>
    <row r="170" spans="1:60" x14ac:dyDescent="0.3">
      <c r="A170" s="66"/>
      <c r="B170" s="66"/>
      <c r="C170" s="66"/>
      <c r="D170" s="66"/>
      <c r="E170" s="66"/>
      <c r="F170" s="66"/>
      <c r="G170" s="66"/>
      <c r="H170" s="66"/>
      <c r="I170" s="66"/>
      <c r="J170" s="66"/>
      <c r="K170" s="66"/>
      <c r="L170" s="66"/>
      <c r="M170" s="66"/>
      <c r="N170" s="66"/>
      <c r="O170" s="66"/>
      <c r="P170" s="66"/>
      <c r="Q170" s="66"/>
      <c r="R170" s="66"/>
      <c r="S170" s="66"/>
      <c r="T170" s="66"/>
      <c r="U170" s="66"/>
      <c r="V170" s="66"/>
      <c r="W170" s="66"/>
      <c r="X170" s="66"/>
      <c r="Y170" s="66"/>
      <c r="Z170" s="66"/>
      <c r="AA170" s="66"/>
      <c r="AB170" s="66"/>
      <c r="AC170" s="66"/>
      <c r="AD170" s="66"/>
      <c r="AE170" s="66"/>
      <c r="AF170" s="66"/>
      <c r="AG170" s="66"/>
      <c r="AH170" s="66"/>
      <c r="AI170" s="66"/>
      <c r="AJ170" s="66"/>
      <c r="AK170" s="66"/>
      <c r="AL170" s="66"/>
      <c r="AM170" s="66"/>
      <c r="AN170" s="66"/>
      <c r="AO170" s="66"/>
      <c r="AP170" s="66"/>
      <c r="AQ170" s="66"/>
      <c r="AR170" s="66"/>
      <c r="AS170" s="66"/>
      <c r="AT170" s="66"/>
      <c r="AU170" s="66"/>
      <c r="AV170" s="66"/>
      <c r="AW170" s="66"/>
      <c r="AX170" s="66"/>
      <c r="AY170" s="66"/>
      <c r="AZ170" s="66"/>
      <c r="BA170" s="66"/>
      <c r="BB170" s="66"/>
      <c r="BC170" s="66"/>
      <c r="BD170" s="66"/>
      <c r="BE170" s="66"/>
      <c r="BF170" s="66"/>
      <c r="BG170" s="66"/>
      <c r="BH170" s="66"/>
    </row>
    <row r="171" spans="1:60" x14ac:dyDescent="0.3">
      <c r="A171" s="66"/>
      <c r="B171" s="66"/>
      <c r="C171" s="66"/>
      <c r="D171" s="66"/>
      <c r="E171" s="66"/>
      <c r="F171" s="66"/>
      <c r="G171" s="66"/>
      <c r="H171" s="66"/>
      <c r="I171" s="66"/>
      <c r="J171" s="66"/>
      <c r="K171" s="66"/>
      <c r="L171" s="66"/>
      <c r="M171" s="66"/>
      <c r="N171" s="66"/>
      <c r="O171" s="66"/>
      <c r="P171" s="66"/>
      <c r="Q171" s="66"/>
      <c r="R171" s="66"/>
      <c r="S171" s="66"/>
      <c r="T171" s="66"/>
      <c r="U171" s="66"/>
      <c r="V171" s="66"/>
      <c r="W171" s="66"/>
      <c r="X171" s="66"/>
      <c r="Y171" s="66"/>
      <c r="Z171" s="66"/>
      <c r="AA171" s="66"/>
      <c r="AB171" s="66"/>
      <c r="AC171" s="66"/>
      <c r="AD171" s="66"/>
      <c r="AE171" s="66"/>
      <c r="AF171" s="66"/>
      <c r="AG171" s="66"/>
      <c r="AH171" s="66"/>
      <c r="AI171" s="66"/>
      <c r="AJ171" s="66"/>
      <c r="AK171" s="66"/>
      <c r="AL171" s="66"/>
      <c r="AM171" s="66"/>
      <c r="AN171" s="66"/>
      <c r="AO171" s="66"/>
      <c r="AP171" s="66"/>
      <c r="AQ171" s="66"/>
      <c r="AR171" s="66"/>
      <c r="AS171" s="66"/>
      <c r="AT171" s="66"/>
      <c r="AU171" s="66"/>
      <c r="AV171" s="66"/>
      <c r="AW171" s="66"/>
      <c r="AX171" s="66"/>
      <c r="AY171" s="66"/>
      <c r="AZ171" s="66"/>
      <c r="BA171" s="66"/>
      <c r="BB171" s="66"/>
      <c r="BC171" s="66"/>
      <c r="BD171" s="66"/>
      <c r="BE171" s="66"/>
      <c r="BF171" s="66"/>
      <c r="BG171" s="66"/>
      <c r="BH171" s="66"/>
    </row>
    <row r="172" spans="1:60" x14ac:dyDescent="0.3">
      <c r="A172" s="66"/>
      <c r="B172" s="66"/>
      <c r="C172" s="66"/>
      <c r="D172" s="66"/>
      <c r="E172" s="66"/>
      <c r="F172" s="66"/>
      <c r="G172" s="66"/>
      <c r="H172" s="66"/>
      <c r="I172" s="66"/>
      <c r="J172" s="66"/>
      <c r="K172" s="66"/>
      <c r="L172" s="66"/>
      <c r="M172" s="66"/>
      <c r="N172" s="66"/>
      <c r="O172" s="66"/>
      <c r="P172" s="66"/>
      <c r="Q172" s="66"/>
      <c r="R172" s="66"/>
      <c r="S172" s="66"/>
      <c r="T172" s="66"/>
      <c r="U172" s="66"/>
      <c r="V172" s="66"/>
      <c r="W172" s="66"/>
      <c r="X172" s="66"/>
      <c r="Y172" s="66"/>
      <c r="Z172" s="66"/>
      <c r="AA172" s="66"/>
      <c r="AB172" s="66"/>
      <c r="AC172" s="66"/>
      <c r="AD172" s="66"/>
      <c r="AE172" s="66"/>
      <c r="AF172" s="66"/>
      <c r="AG172" s="66"/>
      <c r="AH172" s="66"/>
      <c r="AI172" s="66"/>
      <c r="AJ172" s="66"/>
      <c r="AK172" s="66"/>
      <c r="AL172" s="66"/>
      <c r="AM172" s="66"/>
      <c r="AN172" s="66"/>
      <c r="AO172" s="66"/>
      <c r="AP172" s="66"/>
      <c r="AQ172" s="66"/>
      <c r="AR172" s="66"/>
      <c r="AS172" s="66"/>
      <c r="AT172" s="66"/>
      <c r="AU172" s="66"/>
      <c r="AV172" s="66"/>
      <c r="AW172" s="66"/>
      <c r="AX172" s="66"/>
      <c r="AY172" s="66"/>
      <c r="AZ172" s="66"/>
      <c r="BA172" s="66"/>
      <c r="BB172" s="66"/>
      <c r="BC172" s="66"/>
      <c r="BD172" s="66"/>
      <c r="BE172" s="66"/>
      <c r="BF172" s="66"/>
      <c r="BG172" s="66"/>
      <c r="BH172" s="66"/>
    </row>
    <row r="173" spans="1:60" x14ac:dyDescent="0.3">
      <c r="A173" s="66"/>
      <c r="B173" s="66"/>
      <c r="C173" s="66"/>
      <c r="D173" s="66"/>
      <c r="E173" s="66"/>
      <c r="F173" s="66"/>
      <c r="G173" s="66"/>
      <c r="H173" s="66"/>
      <c r="I173" s="66"/>
      <c r="J173" s="66"/>
      <c r="K173" s="66"/>
      <c r="L173" s="66"/>
      <c r="M173" s="66"/>
      <c r="N173" s="66"/>
      <c r="O173" s="66"/>
      <c r="P173" s="66"/>
      <c r="Q173" s="66"/>
      <c r="R173" s="66"/>
      <c r="S173" s="66"/>
      <c r="T173" s="66"/>
      <c r="U173" s="66"/>
      <c r="V173" s="66"/>
      <c r="W173" s="66"/>
      <c r="X173" s="66"/>
      <c r="Y173" s="66"/>
      <c r="Z173" s="66"/>
      <c r="AA173" s="66"/>
      <c r="AB173" s="66"/>
      <c r="AC173" s="66"/>
      <c r="AD173" s="66"/>
      <c r="AE173" s="66"/>
      <c r="AF173" s="66"/>
      <c r="AG173" s="66"/>
      <c r="AH173" s="66"/>
      <c r="AI173" s="66"/>
      <c r="AJ173" s="66"/>
      <c r="AK173" s="66"/>
      <c r="AL173" s="66"/>
      <c r="AM173" s="66"/>
      <c r="AN173" s="66"/>
      <c r="AO173" s="66"/>
      <c r="AP173" s="66"/>
      <c r="AQ173" s="66"/>
      <c r="AR173" s="66"/>
      <c r="AS173" s="66"/>
      <c r="AT173" s="66"/>
      <c r="AU173" s="66"/>
      <c r="AV173" s="66"/>
      <c r="AW173" s="66"/>
      <c r="AX173" s="66"/>
      <c r="AY173" s="66"/>
      <c r="AZ173" s="66"/>
      <c r="BA173" s="66"/>
      <c r="BB173" s="66"/>
      <c r="BC173" s="66"/>
      <c r="BD173" s="66"/>
      <c r="BE173" s="66"/>
      <c r="BF173" s="66"/>
      <c r="BG173" s="66"/>
      <c r="BH173" s="66"/>
    </row>
    <row r="174" spans="1:60" x14ac:dyDescent="0.3">
      <c r="A174" s="66"/>
      <c r="B174" s="66"/>
      <c r="C174" s="66"/>
      <c r="D174" s="66"/>
      <c r="E174" s="66"/>
      <c r="F174" s="66"/>
      <c r="G174" s="66"/>
      <c r="H174" s="66"/>
      <c r="I174" s="66"/>
      <c r="J174" s="66"/>
      <c r="K174" s="66"/>
      <c r="L174" s="66"/>
      <c r="M174" s="66"/>
      <c r="N174" s="66"/>
      <c r="O174" s="66"/>
      <c r="P174" s="66"/>
      <c r="Q174" s="66"/>
      <c r="R174" s="66"/>
      <c r="S174" s="66"/>
      <c r="T174" s="66"/>
      <c r="U174" s="66"/>
      <c r="V174" s="66"/>
      <c r="W174" s="66"/>
      <c r="X174" s="66"/>
      <c r="Y174" s="66"/>
      <c r="Z174" s="66"/>
      <c r="AA174" s="66"/>
      <c r="AB174" s="66"/>
      <c r="AC174" s="66"/>
      <c r="AD174" s="66"/>
      <c r="AE174" s="66"/>
      <c r="AF174" s="66"/>
      <c r="AG174" s="66"/>
      <c r="AH174" s="66"/>
      <c r="AI174" s="66"/>
      <c r="AJ174" s="66"/>
      <c r="AK174" s="66"/>
      <c r="AL174" s="66"/>
      <c r="AM174" s="66"/>
      <c r="AN174" s="66"/>
      <c r="AO174" s="66"/>
      <c r="AP174" s="66"/>
      <c r="AQ174" s="66"/>
      <c r="AR174" s="66"/>
      <c r="AS174" s="66"/>
      <c r="AT174" s="66"/>
      <c r="AU174" s="66"/>
      <c r="AV174" s="66"/>
      <c r="AW174" s="66"/>
      <c r="AX174" s="66"/>
      <c r="AY174" s="66"/>
      <c r="AZ174" s="66"/>
      <c r="BA174" s="66"/>
      <c r="BB174" s="66"/>
      <c r="BC174" s="66"/>
      <c r="BD174" s="66"/>
      <c r="BE174" s="66"/>
      <c r="BF174" s="66"/>
      <c r="BG174" s="66"/>
      <c r="BH174" s="66"/>
    </row>
    <row r="175" spans="1:60" x14ac:dyDescent="0.3">
      <c r="A175" s="66"/>
      <c r="B175" s="66"/>
      <c r="C175" s="66"/>
      <c r="D175" s="66"/>
      <c r="E175" s="66"/>
      <c r="F175" s="66"/>
      <c r="G175" s="66"/>
      <c r="H175" s="66"/>
      <c r="I175" s="66"/>
      <c r="J175" s="66"/>
      <c r="K175" s="66"/>
      <c r="L175" s="66"/>
      <c r="M175" s="66"/>
      <c r="N175" s="66"/>
      <c r="O175" s="66"/>
      <c r="P175" s="66"/>
      <c r="Q175" s="66"/>
      <c r="R175" s="66"/>
      <c r="S175" s="66"/>
      <c r="T175" s="66"/>
      <c r="U175" s="66"/>
      <c r="V175" s="66"/>
      <c r="W175" s="66"/>
      <c r="X175" s="66"/>
      <c r="Y175" s="66"/>
      <c r="Z175" s="66"/>
      <c r="AA175" s="66"/>
      <c r="AB175" s="66"/>
      <c r="AC175" s="66"/>
      <c r="AD175" s="66"/>
      <c r="AE175" s="66"/>
      <c r="AF175" s="66"/>
      <c r="AG175" s="66"/>
      <c r="AH175" s="66"/>
      <c r="AI175" s="66"/>
      <c r="AJ175" s="66"/>
      <c r="AK175" s="66"/>
      <c r="AL175" s="66"/>
      <c r="AM175" s="66"/>
      <c r="AN175" s="66"/>
      <c r="AO175" s="66"/>
      <c r="AP175" s="66"/>
      <c r="AQ175" s="66"/>
      <c r="AR175" s="66"/>
      <c r="AS175" s="66"/>
      <c r="AT175" s="66"/>
      <c r="AU175" s="66"/>
      <c r="AV175" s="66"/>
      <c r="AW175" s="66"/>
      <c r="AX175" s="66"/>
      <c r="AY175" s="66"/>
      <c r="AZ175" s="66"/>
      <c r="BA175" s="66"/>
      <c r="BB175" s="66"/>
      <c r="BC175" s="66"/>
      <c r="BD175" s="66"/>
      <c r="BE175" s="66"/>
      <c r="BF175" s="66"/>
      <c r="BG175" s="66"/>
      <c r="BH175" s="66"/>
    </row>
    <row r="176" spans="1:60" x14ac:dyDescent="0.3">
      <c r="A176" s="66"/>
      <c r="B176" s="66"/>
      <c r="C176" s="66"/>
      <c r="D176" s="66"/>
      <c r="E176" s="66"/>
      <c r="F176" s="66"/>
      <c r="G176" s="66"/>
      <c r="H176" s="66"/>
      <c r="I176" s="66"/>
      <c r="J176" s="66"/>
      <c r="K176" s="66"/>
      <c r="L176" s="66"/>
      <c r="M176" s="66"/>
      <c r="N176" s="66"/>
      <c r="O176" s="66"/>
      <c r="P176" s="66"/>
      <c r="Q176" s="66"/>
      <c r="R176" s="66"/>
      <c r="S176" s="66"/>
      <c r="T176" s="66"/>
      <c r="U176" s="66"/>
      <c r="V176" s="66"/>
      <c r="W176" s="66"/>
      <c r="X176" s="66"/>
      <c r="Y176" s="66"/>
      <c r="Z176" s="66"/>
      <c r="AA176" s="66"/>
      <c r="AB176" s="66"/>
      <c r="AC176" s="66"/>
      <c r="AD176" s="66"/>
      <c r="AE176" s="66"/>
      <c r="AF176" s="66"/>
      <c r="AG176" s="66"/>
      <c r="AH176" s="66"/>
      <c r="AI176" s="66"/>
      <c r="AJ176" s="66"/>
      <c r="AK176" s="66"/>
      <c r="AL176" s="66"/>
      <c r="AM176" s="66"/>
      <c r="AN176" s="66"/>
      <c r="AO176" s="66"/>
      <c r="AP176" s="66"/>
      <c r="AQ176" s="66"/>
      <c r="AR176" s="66"/>
      <c r="AS176" s="66"/>
      <c r="AT176" s="66"/>
      <c r="AU176" s="66"/>
      <c r="AV176" s="66"/>
      <c r="AW176" s="66"/>
      <c r="AX176" s="66"/>
      <c r="AY176" s="66"/>
      <c r="AZ176" s="66"/>
      <c r="BA176" s="66"/>
      <c r="BB176" s="66"/>
      <c r="BC176" s="66"/>
      <c r="BD176" s="66"/>
      <c r="BE176" s="66"/>
      <c r="BF176" s="66"/>
      <c r="BG176" s="66"/>
      <c r="BH176" s="66"/>
    </row>
    <row r="177" spans="1:60" x14ac:dyDescent="0.3">
      <c r="A177" s="66"/>
      <c r="B177" s="66"/>
      <c r="C177" s="66"/>
      <c r="D177" s="66"/>
      <c r="E177" s="66"/>
      <c r="F177" s="66"/>
      <c r="G177" s="66"/>
      <c r="H177" s="66"/>
      <c r="I177" s="66"/>
      <c r="J177" s="66"/>
      <c r="K177" s="66"/>
      <c r="L177" s="66"/>
      <c r="M177" s="66"/>
      <c r="N177" s="66"/>
      <c r="O177" s="66"/>
      <c r="P177" s="66"/>
      <c r="Q177" s="66"/>
      <c r="R177" s="66"/>
      <c r="S177" s="66"/>
      <c r="T177" s="66"/>
      <c r="U177" s="66"/>
      <c r="V177" s="66"/>
      <c r="W177" s="66"/>
      <c r="X177" s="66"/>
      <c r="Y177" s="66"/>
      <c r="Z177" s="66"/>
      <c r="AA177" s="66"/>
      <c r="AB177" s="66"/>
      <c r="AC177" s="66"/>
      <c r="AD177" s="66"/>
      <c r="AE177" s="66"/>
      <c r="AF177" s="66"/>
      <c r="AG177" s="66"/>
      <c r="AH177" s="66"/>
      <c r="AI177" s="66"/>
      <c r="AJ177" s="66"/>
      <c r="AK177" s="66"/>
      <c r="AL177" s="66"/>
      <c r="AM177" s="66"/>
      <c r="AN177" s="66"/>
      <c r="AO177" s="66"/>
      <c r="AP177" s="66"/>
      <c r="AQ177" s="66"/>
      <c r="AR177" s="66"/>
      <c r="AS177" s="66"/>
      <c r="AT177" s="66"/>
      <c r="AU177" s="66"/>
      <c r="AV177" s="66"/>
      <c r="AW177" s="66"/>
      <c r="AX177" s="66"/>
      <c r="AY177" s="66"/>
      <c r="AZ177" s="66"/>
      <c r="BA177" s="66"/>
      <c r="BB177" s="66"/>
      <c r="BC177" s="66"/>
      <c r="BD177" s="66"/>
      <c r="BE177" s="66"/>
      <c r="BF177" s="66"/>
      <c r="BG177" s="66"/>
      <c r="BH177" s="66"/>
    </row>
    <row r="178" spans="1:60" x14ac:dyDescent="0.3">
      <c r="A178" s="66"/>
      <c r="B178" s="66"/>
      <c r="C178" s="66"/>
      <c r="D178" s="66"/>
      <c r="E178" s="66"/>
      <c r="F178" s="66"/>
      <c r="G178" s="66"/>
      <c r="H178" s="66"/>
      <c r="I178" s="66"/>
      <c r="J178" s="66"/>
      <c r="K178" s="66"/>
      <c r="L178" s="66"/>
      <c r="M178" s="66"/>
      <c r="N178" s="66"/>
      <c r="O178" s="66"/>
      <c r="P178" s="66"/>
      <c r="Q178" s="66"/>
      <c r="R178" s="66"/>
      <c r="S178" s="66"/>
      <c r="T178" s="66"/>
      <c r="U178" s="66"/>
      <c r="V178" s="66"/>
      <c r="W178" s="66"/>
      <c r="X178" s="66"/>
      <c r="Y178" s="66"/>
      <c r="Z178" s="66"/>
      <c r="AA178" s="66"/>
      <c r="AB178" s="66"/>
      <c r="AC178" s="66"/>
      <c r="AD178" s="66"/>
      <c r="AE178" s="66"/>
      <c r="AF178" s="66"/>
      <c r="AG178" s="66"/>
      <c r="AH178" s="66"/>
      <c r="AI178" s="66"/>
      <c r="AJ178" s="66"/>
      <c r="AK178" s="66"/>
      <c r="AL178" s="66"/>
      <c r="AM178" s="66"/>
      <c r="AN178" s="66"/>
      <c r="AO178" s="66"/>
      <c r="AP178" s="66"/>
      <c r="AQ178" s="66"/>
      <c r="AR178" s="66"/>
      <c r="AS178" s="66"/>
      <c r="AT178" s="66"/>
      <c r="AU178" s="66"/>
      <c r="AV178" s="66"/>
      <c r="AW178" s="66"/>
      <c r="AX178" s="66"/>
      <c r="AY178" s="66"/>
      <c r="AZ178" s="66"/>
      <c r="BA178" s="66"/>
      <c r="BB178" s="66"/>
      <c r="BC178" s="66"/>
      <c r="BD178" s="66"/>
      <c r="BE178" s="66"/>
      <c r="BF178" s="66"/>
      <c r="BG178" s="66"/>
      <c r="BH178" s="66"/>
    </row>
    <row r="179" spans="1:60" x14ac:dyDescent="0.3">
      <c r="A179" s="66"/>
      <c r="B179" s="66"/>
      <c r="C179" s="66"/>
      <c r="D179" s="66"/>
      <c r="E179" s="66"/>
      <c r="F179" s="66"/>
      <c r="G179" s="66"/>
      <c r="H179" s="66"/>
      <c r="I179" s="66"/>
      <c r="J179" s="66"/>
      <c r="K179" s="66"/>
      <c r="L179" s="66"/>
      <c r="M179" s="66"/>
      <c r="N179" s="66"/>
      <c r="O179" s="66"/>
      <c r="P179" s="66"/>
      <c r="Q179" s="66"/>
      <c r="R179" s="66"/>
      <c r="S179" s="66"/>
      <c r="T179" s="66"/>
      <c r="U179" s="66"/>
      <c r="V179" s="66"/>
      <c r="W179" s="66"/>
      <c r="X179" s="66"/>
      <c r="Y179" s="66"/>
      <c r="Z179" s="66"/>
      <c r="AA179" s="66"/>
      <c r="AB179" s="66"/>
      <c r="AC179" s="66"/>
      <c r="AD179" s="66"/>
      <c r="AE179" s="66"/>
      <c r="AF179" s="66"/>
      <c r="AG179" s="66"/>
      <c r="AH179" s="66"/>
      <c r="AI179" s="66"/>
      <c r="AJ179" s="66"/>
      <c r="AK179" s="66"/>
      <c r="AL179" s="66"/>
      <c r="AM179" s="66"/>
      <c r="AN179" s="66"/>
      <c r="AO179" s="66"/>
      <c r="AP179" s="66"/>
      <c r="AQ179" s="66"/>
      <c r="AR179" s="66"/>
      <c r="AS179" s="66"/>
      <c r="AT179" s="66"/>
      <c r="AU179" s="66"/>
      <c r="AV179" s="66"/>
      <c r="AW179" s="66"/>
      <c r="AX179" s="66"/>
      <c r="AY179" s="66"/>
      <c r="AZ179" s="66"/>
      <c r="BA179" s="66"/>
      <c r="BB179" s="66"/>
      <c r="BC179" s="66"/>
      <c r="BD179" s="66"/>
      <c r="BE179" s="66"/>
      <c r="BF179" s="66"/>
      <c r="BG179" s="66"/>
      <c r="BH179" s="66"/>
    </row>
    <row r="180" spans="1:60" x14ac:dyDescent="0.3">
      <c r="A180" s="66"/>
      <c r="B180" s="66"/>
      <c r="C180" s="66"/>
      <c r="D180" s="66"/>
      <c r="E180" s="66"/>
      <c r="F180" s="66"/>
      <c r="G180" s="66"/>
      <c r="H180" s="66"/>
      <c r="I180" s="66"/>
      <c r="J180" s="66"/>
      <c r="K180" s="66"/>
      <c r="L180" s="66"/>
      <c r="M180" s="66"/>
      <c r="N180" s="66"/>
      <c r="O180" s="66"/>
      <c r="P180" s="66"/>
      <c r="Q180" s="66"/>
      <c r="R180" s="66"/>
      <c r="S180" s="66"/>
      <c r="T180" s="66"/>
      <c r="U180" s="66"/>
      <c r="V180" s="66"/>
      <c r="W180" s="66"/>
      <c r="X180" s="66"/>
      <c r="Y180" s="66"/>
      <c r="Z180" s="66"/>
      <c r="AA180" s="66"/>
      <c r="AB180" s="66"/>
      <c r="AC180" s="66"/>
      <c r="AD180" s="66"/>
      <c r="AE180" s="66"/>
      <c r="AF180" s="66"/>
      <c r="AG180" s="66"/>
      <c r="AH180" s="66"/>
      <c r="AI180" s="66"/>
      <c r="AJ180" s="66"/>
      <c r="AK180" s="66"/>
      <c r="AL180" s="66"/>
      <c r="AM180" s="66"/>
      <c r="AN180" s="66"/>
      <c r="AO180" s="66"/>
      <c r="AP180" s="66"/>
      <c r="AQ180" s="66"/>
      <c r="AR180" s="66"/>
      <c r="AS180" s="66"/>
      <c r="AT180" s="66"/>
      <c r="AU180" s="66"/>
      <c r="AV180" s="66"/>
      <c r="AW180" s="66"/>
      <c r="AX180" s="66"/>
      <c r="AY180" s="66"/>
      <c r="AZ180" s="66"/>
      <c r="BA180" s="66"/>
      <c r="BB180" s="66"/>
      <c r="BC180" s="66"/>
      <c r="BD180" s="66"/>
      <c r="BE180" s="66"/>
      <c r="BF180" s="66"/>
      <c r="BG180" s="66"/>
      <c r="BH180" s="66"/>
    </row>
    <row r="181" spans="1:60" x14ac:dyDescent="0.3">
      <c r="A181" s="66"/>
      <c r="B181" s="66"/>
      <c r="C181" s="66"/>
      <c r="D181" s="66"/>
      <c r="E181" s="66"/>
      <c r="F181" s="66"/>
      <c r="G181" s="66"/>
      <c r="H181" s="66"/>
      <c r="I181" s="66"/>
      <c r="J181" s="66"/>
      <c r="K181" s="66"/>
      <c r="L181" s="66"/>
      <c r="M181" s="66"/>
      <c r="N181" s="66"/>
      <c r="O181" s="66"/>
      <c r="P181" s="66"/>
      <c r="Q181" s="66"/>
      <c r="R181" s="66"/>
      <c r="S181" s="66"/>
      <c r="T181" s="66"/>
      <c r="U181" s="66"/>
      <c r="V181" s="66"/>
      <c r="W181" s="66"/>
      <c r="X181" s="66"/>
      <c r="Y181" s="66"/>
      <c r="Z181" s="66"/>
      <c r="AA181" s="66"/>
      <c r="AB181" s="66"/>
      <c r="AC181" s="66"/>
      <c r="AD181" s="66"/>
      <c r="AE181" s="66"/>
      <c r="AF181" s="66"/>
      <c r="AG181" s="66"/>
      <c r="AH181" s="66"/>
      <c r="AI181" s="66"/>
      <c r="AJ181" s="66"/>
      <c r="AK181" s="66"/>
      <c r="AL181" s="66"/>
      <c r="AM181" s="66"/>
      <c r="AN181" s="66"/>
      <c r="AO181" s="66"/>
      <c r="AP181" s="66"/>
      <c r="AQ181" s="66"/>
      <c r="AR181" s="66"/>
      <c r="AS181" s="66"/>
      <c r="AT181" s="66"/>
      <c r="AU181" s="66"/>
      <c r="AV181" s="66"/>
      <c r="AW181" s="66"/>
      <c r="AX181" s="66"/>
      <c r="AY181" s="66"/>
      <c r="AZ181" s="66"/>
      <c r="BA181" s="66"/>
      <c r="BB181" s="66"/>
      <c r="BC181" s="66"/>
      <c r="BD181" s="66"/>
      <c r="BE181" s="66"/>
      <c r="BF181" s="66"/>
      <c r="BG181" s="66"/>
      <c r="BH181" s="66"/>
    </row>
    <row r="182" spans="1:60" x14ac:dyDescent="0.3">
      <c r="A182" s="66"/>
      <c r="B182" s="66"/>
      <c r="C182" s="66"/>
      <c r="D182" s="66"/>
      <c r="E182" s="66"/>
      <c r="F182" s="66"/>
      <c r="G182" s="66"/>
      <c r="H182" s="66"/>
      <c r="I182" s="66"/>
      <c r="J182" s="66"/>
      <c r="K182" s="66"/>
      <c r="L182" s="66"/>
      <c r="M182" s="66"/>
      <c r="N182" s="66"/>
      <c r="O182" s="66"/>
      <c r="P182" s="66"/>
      <c r="Q182" s="66"/>
      <c r="R182" s="66"/>
      <c r="S182" s="66"/>
      <c r="T182" s="66"/>
      <c r="U182" s="66"/>
      <c r="V182" s="66"/>
      <c r="W182" s="66"/>
      <c r="X182" s="66"/>
      <c r="Y182" s="66"/>
      <c r="Z182" s="66"/>
      <c r="AA182" s="66"/>
      <c r="AB182" s="66"/>
      <c r="AC182" s="66"/>
      <c r="AD182" s="66"/>
      <c r="AE182" s="66"/>
      <c r="AF182" s="66"/>
      <c r="AG182" s="66"/>
      <c r="AH182" s="66"/>
      <c r="AI182" s="66"/>
      <c r="AJ182" s="66"/>
      <c r="AK182" s="66"/>
      <c r="AL182" s="66"/>
      <c r="AM182" s="66"/>
      <c r="AN182" s="66"/>
      <c r="AO182" s="66"/>
      <c r="AP182" s="66"/>
      <c r="AQ182" s="66"/>
      <c r="AR182" s="66"/>
      <c r="AS182" s="66"/>
      <c r="AT182" s="66"/>
      <c r="AU182" s="66"/>
      <c r="AV182" s="66"/>
      <c r="AW182" s="66"/>
      <c r="AX182" s="66"/>
      <c r="AY182" s="66"/>
      <c r="AZ182" s="66"/>
      <c r="BA182" s="66"/>
      <c r="BB182" s="66"/>
      <c r="BC182" s="66"/>
      <c r="BD182" s="66"/>
      <c r="BE182" s="66"/>
      <c r="BF182" s="66"/>
      <c r="BG182" s="66"/>
      <c r="BH182" s="66"/>
    </row>
    <row r="183" spans="1:60" x14ac:dyDescent="0.3">
      <c r="A183" s="66"/>
      <c r="B183" s="66"/>
      <c r="C183" s="66"/>
      <c r="D183" s="66"/>
      <c r="E183" s="66"/>
      <c r="F183" s="66"/>
      <c r="G183" s="66"/>
      <c r="H183" s="66"/>
      <c r="I183" s="66"/>
      <c r="J183" s="66"/>
      <c r="K183" s="66"/>
      <c r="L183" s="66"/>
      <c r="M183" s="66"/>
      <c r="N183" s="66"/>
      <c r="O183" s="66"/>
      <c r="P183" s="66"/>
      <c r="Q183" s="66"/>
      <c r="R183" s="66"/>
      <c r="S183" s="66"/>
      <c r="T183" s="66"/>
      <c r="U183" s="66"/>
      <c r="V183" s="66"/>
      <c r="W183" s="66"/>
      <c r="X183" s="66"/>
      <c r="Y183" s="66"/>
      <c r="Z183" s="66"/>
      <c r="AA183" s="66"/>
      <c r="AB183" s="66"/>
      <c r="AC183" s="66"/>
      <c r="AD183" s="66"/>
      <c r="AE183" s="66"/>
      <c r="AF183" s="66"/>
      <c r="AG183" s="66"/>
      <c r="AH183" s="66"/>
      <c r="AI183" s="66"/>
      <c r="AJ183" s="66"/>
      <c r="AK183" s="66"/>
      <c r="AL183" s="66"/>
      <c r="AM183" s="66"/>
      <c r="AN183" s="66"/>
      <c r="AO183" s="66"/>
      <c r="AP183" s="66"/>
      <c r="AQ183" s="66"/>
      <c r="AR183" s="66"/>
      <c r="AS183" s="66"/>
      <c r="AT183" s="66"/>
      <c r="AU183" s="66"/>
      <c r="AV183" s="66"/>
      <c r="AW183" s="66"/>
      <c r="AX183" s="66"/>
      <c r="AY183" s="66"/>
      <c r="AZ183" s="66"/>
      <c r="BA183" s="66"/>
      <c r="BB183" s="66"/>
      <c r="BC183" s="66"/>
      <c r="BD183" s="66"/>
      <c r="BE183" s="66"/>
      <c r="BF183" s="66"/>
      <c r="BG183" s="66"/>
      <c r="BH183" s="66"/>
    </row>
    <row r="184" spans="1:60" x14ac:dyDescent="0.3">
      <c r="A184" s="66"/>
      <c r="B184" s="66"/>
      <c r="C184" s="66"/>
      <c r="D184" s="66"/>
      <c r="E184" s="66"/>
      <c r="F184" s="66"/>
      <c r="G184" s="66"/>
      <c r="H184" s="66"/>
      <c r="I184" s="66"/>
      <c r="J184" s="66"/>
      <c r="K184" s="66"/>
      <c r="L184" s="66"/>
      <c r="M184" s="66"/>
      <c r="N184" s="66"/>
      <c r="O184" s="66"/>
      <c r="P184" s="66"/>
      <c r="Q184" s="66"/>
      <c r="R184" s="66"/>
      <c r="S184" s="66"/>
      <c r="T184" s="66"/>
      <c r="U184" s="66"/>
      <c r="V184" s="66"/>
      <c r="W184" s="66"/>
      <c r="X184" s="66"/>
      <c r="Y184" s="66"/>
      <c r="Z184" s="66"/>
      <c r="AA184" s="66"/>
      <c r="AB184" s="66"/>
      <c r="AC184" s="66"/>
      <c r="AD184" s="66"/>
      <c r="AE184" s="66"/>
      <c r="AF184" s="66"/>
      <c r="AG184" s="66"/>
      <c r="AH184" s="66"/>
      <c r="AI184" s="66"/>
      <c r="AJ184" s="66"/>
      <c r="AK184" s="66"/>
      <c r="AL184" s="66"/>
      <c r="AM184" s="66"/>
      <c r="AN184" s="66"/>
      <c r="AO184" s="66"/>
      <c r="AP184" s="66"/>
      <c r="AQ184" s="66"/>
      <c r="AR184" s="66"/>
      <c r="AS184" s="66"/>
      <c r="AT184" s="66"/>
      <c r="AU184" s="66"/>
      <c r="AV184" s="66"/>
      <c r="AW184" s="66"/>
      <c r="AX184" s="66"/>
      <c r="AY184" s="66"/>
      <c r="AZ184" s="66"/>
      <c r="BA184" s="66"/>
      <c r="BB184" s="66"/>
      <c r="BC184" s="66"/>
      <c r="BD184" s="66"/>
      <c r="BE184" s="66"/>
      <c r="BF184" s="66"/>
      <c r="BG184" s="66"/>
      <c r="BH184" s="66"/>
    </row>
    <row r="185" spans="1:60" x14ac:dyDescent="0.3">
      <c r="A185" s="66"/>
      <c r="B185" s="66"/>
      <c r="C185" s="66"/>
      <c r="D185" s="66"/>
      <c r="E185" s="66"/>
      <c r="F185" s="66"/>
      <c r="G185" s="66"/>
      <c r="H185" s="66"/>
      <c r="I185" s="66"/>
      <c r="J185" s="66"/>
      <c r="K185" s="66"/>
      <c r="L185" s="66"/>
      <c r="M185" s="66"/>
      <c r="N185" s="66"/>
      <c r="O185" s="66"/>
      <c r="P185" s="66"/>
      <c r="Q185" s="66"/>
      <c r="R185" s="66"/>
      <c r="S185" s="66"/>
      <c r="T185" s="66"/>
      <c r="U185" s="66"/>
      <c r="V185" s="66"/>
      <c r="W185" s="66"/>
      <c r="X185" s="66"/>
      <c r="Y185" s="66"/>
      <c r="Z185" s="66"/>
      <c r="AA185" s="66"/>
      <c r="AB185" s="66"/>
      <c r="AC185" s="66"/>
      <c r="AD185" s="66"/>
      <c r="AE185" s="66"/>
      <c r="AF185" s="66"/>
      <c r="AG185" s="66"/>
      <c r="AH185" s="66"/>
      <c r="AI185" s="66"/>
      <c r="AJ185" s="66"/>
      <c r="AK185" s="66"/>
      <c r="AL185" s="66"/>
      <c r="AM185" s="66"/>
      <c r="AN185" s="66"/>
      <c r="AO185" s="66"/>
      <c r="AP185" s="66"/>
      <c r="AQ185" s="66"/>
      <c r="AR185" s="66"/>
      <c r="AS185" s="66"/>
      <c r="AT185" s="66"/>
      <c r="AU185" s="66"/>
      <c r="AV185" s="66"/>
      <c r="AW185" s="66"/>
      <c r="AX185" s="66"/>
      <c r="AY185" s="66"/>
      <c r="AZ185" s="66"/>
      <c r="BA185" s="66"/>
      <c r="BB185" s="66"/>
      <c r="BC185" s="66"/>
      <c r="BD185" s="66"/>
      <c r="BE185" s="66"/>
      <c r="BF185" s="66"/>
      <c r="BG185" s="66"/>
      <c r="BH185" s="66"/>
    </row>
    <row r="186" spans="1:60" x14ac:dyDescent="0.3">
      <c r="A186" s="66"/>
      <c r="B186" s="66"/>
      <c r="C186" s="66"/>
      <c r="D186" s="66"/>
      <c r="E186" s="66"/>
      <c r="F186" s="66"/>
      <c r="G186" s="66"/>
      <c r="H186" s="66"/>
      <c r="I186" s="66"/>
      <c r="J186" s="66"/>
      <c r="K186" s="66"/>
      <c r="L186" s="66"/>
      <c r="M186" s="66"/>
      <c r="N186" s="66"/>
      <c r="O186" s="66"/>
      <c r="P186" s="66"/>
      <c r="Q186" s="66"/>
      <c r="R186" s="66"/>
      <c r="S186" s="66"/>
      <c r="T186" s="66"/>
      <c r="U186" s="66"/>
      <c r="V186" s="66"/>
      <c r="W186" s="66"/>
      <c r="X186" s="66"/>
      <c r="Y186" s="66"/>
      <c r="Z186" s="66"/>
      <c r="AA186" s="66"/>
      <c r="AB186" s="66"/>
      <c r="AC186" s="66"/>
      <c r="AD186" s="66"/>
      <c r="AE186" s="66"/>
      <c r="AF186" s="66"/>
      <c r="AG186" s="66"/>
      <c r="AH186" s="66"/>
      <c r="AI186" s="66"/>
      <c r="AJ186" s="66"/>
      <c r="AK186" s="66"/>
      <c r="AL186" s="66"/>
      <c r="AM186" s="66"/>
      <c r="AN186" s="66"/>
      <c r="AO186" s="66"/>
      <c r="AP186" s="66"/>
      <c r="AQ186" s="66"/>
      <c r="AR186" s="66"/>
      <c r="AS186" s="66"/>
      <c r="AT186" s="66"/>
      <c r="AU186" s="66"/>
      <c r="AV186" s="66"/>
      <c r="AW186" s="66"/>
      <c r="AX186" s="66"/>
      <c r="AY186" s="66"/>
      <c r="AZ186" s="66"/>
      <c r="BA186" s="66"/>
      <c r="BB186" s="66"/>
      <c r="BC186" s="66"/>
      <c r="BD186" s="66"/>
      <c r="BE186" s="66"/>
      <c r="BF186" s="66"/>
      <c r="BG186" s="66"/>
      <c r="BH186" s="66"/>
    </row>
    <row r="187" spans="1:60" x14ac:dyDescent="0.3">
      <c r="A187" s="66"/>
      <c r="B187" s="66"/>
      <c r="C187" s="66"/>
      <c r="D187" s="66"/>
      <c r="E187" s="66"/>
      <c r="F187" s="66"/>
      <c r="G187" s="66"/>
      <c r="H187" s="66"/>
      <c r="I187" s="66"/>
      <c r="J187" s="66"/>
      <c r="K187" s="66"/>
      <c r="L187" s="66"/>
      <c r="M187" s="66"/>
      <c r="N187" s="66"/>
      <c r="O187" s="66"/>
      <c r="P187" s="66"/>
      <c r="Q187" s="66"/>
      <c r="R187" s="66"/>
      <c r="S187" s="66"/>
      <c r="T187" s="66"/>
      <c r="U187" s="66"/>
      <c r="V187" s="66"/>
      <c r="W187" s="66"/>
      <c r="X187" s="66"/>
      <c r="Y187" s="66"/>
      <c r="Z187" s="66"/>
      <c r="AA187" s="66"/>
      <c r="AB187" s="66"/>
      <c r="AC187" s="66"/>
      <c r="AD187" s="66"/>
      <c r="AE187" s="66"/>
      <c r="AF187" s="66"/>
      <c r="AG187" s="66"/>
      <c r="AH187" s="66"/>
      <c r="AI187" s="66"/>
      <c r="AJ187" s="66"/>
      <c r="AK187" s="66"/>
      <c r="AL187" s="66"/>
      <c r="AM187" s="66"/>
      <c r="AN187" s="66"/>
      <c r="AO187" s="66"/>
      <c r="AP187" s="66"/>
      <c r="AQ187" s="66"/>
      <c r="AR187" s="66"/>
      <c r="AS187" s="66"/>
      <c r="AT187" s="66"/>
      <c r="AU187" s="66"/>
      <c r="AV187" s="66"/>
      <c r="AW187" s="66"/>
      <c r="AX187" s="66"/>
      <c r="AY187" s="66"/>
      <c r="AZ187" s="66"/>
      <c r="BA187" s="66"/>
      <c r="BB187" s="66"/>
      <c r="BC187" s="66"/>
      <c r="BD187" s="66"/>
      <c r="BE187" s="66"/>
      <c r="BF187" s="66"/>
      <c r="BG187" s="66"/>
      <c r="BH187" s="66"/>
    </row>
    <row r="188" spans="1:60" x14ac:dyDescent="0.3">
      <c r="A188" s="66"/>
      <c r="B188" s="66"/>
      <c r="C188" s="66"/>
      <c r="D188" s="66"/>
      <c r="E188" s="66"/>
      <c r="F188" s="66"/>
      <c r="G188" s="66"/>
      <c r="H188" s="66"/>
      <c r="I188" s="66"/>
      <c r="J188" s="66"/>
      <c r="K188" s="66"/>
      <c r="L188" s="66"/>
      <c r="M188" s="66"/>
      <c r="N188" s="66"/>
      <c r="O188" s="66"/>
      <c r="P188" s="66"/>
      <c r="Q188" s="66"/>
      <c r="R188" s="66"/>
      <c r="S188" s="66"/>
      <c r="T188" s="66"/>
      <c r="U188" s="66"/>
      <c r="V188" s="66"/>
      <c r="W188" s="66"/>
      <c r="X188" s="66"/>
      <c r="Y188" s="66"/>
      <c r="Z188" s="66"/>
      <c r="AA188" s="66"/>
      <c r="AB188" s="66"/>
      <c r="AC188" s="66"/>
      <c r="AD188" s="66"/>
      <c r="AE188" s="66"/>
      <c r="AF188" s="66"/>
      <c r="AG188" s="66"/>
      <c r="AH188" s="66"/>
      <c r="AI188" s="66"/>
      <c r="AJ188" s="66"/>
      <c r="AK188" s="66"/>
      <c r="AL188" s="66"/>
      <c r="AM188" s="66"/>
      <c r="AN188" s="66"/>
      <c r="AO188" s="66"/>
      <c r="AP188" s="66"/>
      <c r="AQ188" s="66"/>
      <c r="AR188" s="66"/>
      <c r="AS188" s="66"/>
      <c r="AT188" s="66"/>
      <c r="AU188" s="66"/>
      <c r="AV188" s="66"/>
      <c r="AW188" s="66"/>
      <c r="AX188" s="66"/>
      <c r="AY188" s="66"/>
      <c r="AZ188" s="66"/>
      <c r="BA188" s="66"/>
      <c r="BB188" s="66"/>
      <c r="BC188" s="66"/>
      <c r="BD188" s="66"/>
      <c r="BE188" s="66"/>
      <c r="BF188" s="66"/>
      <c r="BG188" s="66"/>
      <c r="BH188" s="66"/>
    </row>
    <row r="189" spans="1:60" x14ac:dyDescent="0.3">
      <c r="A189" s="66"/>
      <c r="B189" s="66"/>
      <c r="C189" s="66"/>
      <c r="D189" s="66"/>
      <c r="E189" s="66"/>
      <c r="F189" s="66"/>
      <c r="G189" s="66"/>
      <c r="H189" s="66"/>
      <c r="I189" s="66"/>
      <c r="J189" s="66"/>
      <c r="K189" s="66"/>
      <c r="L189" s="66"/>
      <c r="M189" s="66"/>
      <c r="N189" s="66"/>
      <c r="O189" s="66"/>
      <c r="P189" s="66"/>
      <c r="Q189" s="66"/>
      <c r="R189" s="66"/>
      <c r="S189" s="66"/>
      <c r="T189" s="66"/>
      <c r="U189" s="66"/>
      <c r="V189" s="66"/>
      <c r="W189" s="66"/>
      <c r="X189" s="66"/>
      <c r="Y189" s="66"/>
      <c r="Z189" s="66"/>
      <c r="AA189" s="66"/>
      <c r="AB189" s="66"/>
      <c r="AC189" s="66"/>
      <c r="AD189" s="66"/>
      <c r="AE189" s="66"/>
      <c r="AF189" s="66"/>
      <c r="AG189" s="66"/>
      <c r="AH189" s="66"/>
      <c r="AI189" s="66"/>
      <c r="AJ189" s="66"/>
      <c r="AK189" s="66"/>
      <c r="AL189" s="66"/>
      <c r="AM189" s="66"/>
      <c r="AN189" s="66"/>
      <c r="AO189" s="66"/>
      <c r="AP189" s="66"/>
      <c r="AQ189" s="66"/>
      <c r="AR189" s="66"/>
      <c r="AS189" s="66"/>
      <c r="AT189" s="66"/>
      <c r="AU189" s="66"/>
      <c r="AV189" s="66"/>
      <c r="AW189" s="66"/>
      <c r="AX189" s="66"/>
      <c r="AY189" s="66"/>
      <c r="AZ189" s="66"/>
      <c r="BA189" s="66"/>
      <c r="BB189" s="66"/>
      <c r="BC189" s="66"/>
      <c r="BD189" s="66"/>
      <c r="BE189" s="66"/>
      <c r="BF189" s="66"/>
      <c r="BG189" s="66"/>
      <c r="BH189" s="66"/>
    </row>
    <row r="190" spans="1:60" x14ac:dyDescent="0.3">
      <c r="A190" s="66"/>
      <c r="B190" s="66"/>
      <c r="C190" s="66"/>
      <c r="D190" s="66"/>
      <c r="E190" s="66"/>
      <c r="F190" s="66"/>
      <c r="G190" s="66"/>
      <c r="H190" s="66"/>
      <c r="I190" s="66"/>
      <c r="J190" s="66"/>
      <c r="K190" s="66"/>
      <c r="L190" s="66"/>
      <c r="M190" s="66"/>
      <c r="N190" s="66"/>
      <c r="O190" s="66"/>
      <c r="P190" s="66"/>
      <c r="Q190" s="66"/>
      <c r="R190" s="66"/>
      <c r="S190" s="66"/>
      <c r="T190" s="66"/>
      <c r="U190" s="66"/>
      <c r="V190" s="66"/>
      <c r="W190" s="66"/>
      <c r="X190" s="66"/>
      <c r="Y190" s="66"/>
      <c r="Z190" s="66"/>
      <c r="AA190" s="66"/>
      <c r="AB190" s="66"/>
      <c r="AC190" s="66"/>
      <c r="AD190" s="66"/>
      <c r="AE190" s="66"/>
      <c r="AF190" s="66"/>
      <c r="AG190" s="66"/>
      <c r="AH190" s="66"/>
      <c r="AI190" s="66"/>
      <c r="AJ190" s="66"/>
      <c r="AK190" s="66"/>
      <c r="AL190" s="66"/>
      <c r="AM190" s="66"/>
      <c r="AN190" s="66"/>
      <c r="AO190" s="66"/>
      <c r="AP190" s="66"/>
      <c r="AQ190" s="66"/>
      <c r="AR190" s="66"/>
      <c r="AS190" s="66"/>
      <c r="AT190" s="66"/>
      <c r="AU190" s="66"/>
      <c r="AV190" s="66"/>
      <c r="AW190" s="66"/>
      <c r="AX190" s="66"/>
      <c r="AY190" s="66"/>
      <c r="AZ190" s="66"/>
      <c r="BA190" s="66"/>
      <c r="BB190" s="66"/>
      <c r="BC190" s="66"/>
      <c r="BD190" s="66"/>
      <c r="BE190" s="66"/>
      <c r="BF190" s="66"/>
      <c r="BG190" s="66"/>
      <c r="BH190" s="66"/>
    </row>
    <row r="191" spans="1:60" x14ac:dyDescent="0.3">
      <c r="A191" s="66"/>
      <c r="J191" s="66"/>
      <c r="K191" s="66"/>
      <c r="L191" s="66"/>
      <c r="M191" s="66"/>
      <c r="N191" s="66"/>
      <c r="O191" s="66"/>
      <c r="P191" s="66"/>
      <c r="Q191" s="66"/>
      <c r="R191" s="66"/>
      <c r="S191" s="66"/>
      <c r="T191" s="66"/>
      <c r="U191" s="66"/>
      <c r="V191" s="66"/>
      <c r="W191" s="66"/>
      <c r="X191" s="66"/>
      <c r="Y191" s="66"/>
      <c r="Z191" s="66"/>
      <c r="AA191" s="66"/>
      <c r="AB191" s="66"/>
      <c r="AC191" s="66"/>
      <c r="AD191" s="66"/>
      <c r="AE191" s="66"/>
      <c r="AF191" s="66"/>
      <c r="AG191" s="66"/>
      <c r="AH191" s="66"/>
      <c r="AI191" s="66"/>
      <c r="AJ191" s="66"/>
      <c r="AK191" s="66"/>
      <c r="AL191" s="66"/>
      <c r="AM191" s="66"/>
      <c r="AN191" s="66"/>
      <c r="AO191" s="66"/>
      <c r="AP191" s="66"/>
      <c r="AQ191" s="66"/>
      <c r="AR191" s="66"/>
      <c r="AS191" s="66"/>
      <c r="AT191" s="66"/>
      <c r="AU191" s="66"/>
      <c r="AV191" s="66"/>
      <c r="AW191" s="66"/>
      <c r="AX191" s="66"/>
      <c r="AY191" s="66"/>
      <c r="AZ191" s="66"/>
      <c r="BA191" s="66"/>
      <c r="BB191" s="66"/>
      <c r="BC191" s="66"/>
      <c r="BD191" s="66"/>
      <c r="BE191" s="66"/>
      <c r="BF191" s="66"/>
      <c r="BG191" s="66"/>
      <c r="BH191" s="66"/>
    </row>
    <row r="192" spans="1:60" x14ac:dyDescent="0.3">
      <c r="A192" s="66"/>
      <c r="J192" s="66"/>
      <c r="K192" s="66"/>
      <c r="L192" s="66"/>
      <c r="M192" s="66"/>
      <c r="N192" s="66"/>
      <c r="O192" s="66"/>
      <c r="P192" s="66"/>
      <c r="Q192" s="66"/>
      <c r="R192" s="66"/>
      <c r="S192" s="66"/>
      <c r="T192" s="66"/>
      <c r="U192" s="66"/>
      <c r="V192" s="66"/>
      <c r="W192" s="66"/>
      <c r="X192" s="66"/>
      <c r="Y192" s="66"/>
      <c r="Z192" s="66"/>
      <c r="AA192" s="66"/>
      <c r="AB192" s="66"/>
      <c r="AC192" s="66"/>
      <c r="AD192" s="66"/>
      <c r="AE192" s="66"/>
      <c r="AF192" s="66"/>
      <c r="AG192" s="66"/>
      <c r="AH192" s="66"/>
      <c r="AI192" s="66"/>
      <c r="AJ192" s="66"/>
      <c r="AK192" s="66"/>
      <c r="AL192" s="66"/>
      <c r="AM192" s="66"/>
      <c r="AN192" s="66"/>
      <c r="AO192" s="66"/>
      <c r="AP192" s="66"/>
      <c r="AQ192" s="66"/>
      <c r="AR192" s="66"/>
      <c r="AS192" s="66"/>
      <c r="AT192" s="66"/>
      <c r="AU192" s="66"/>
      <c r="AV192" s="66"/>
      <c r="AW192" s="66"/>
      <c r="AX192" s="66"/>
      <c r="AY192" s="66"/>
      <c r="AZ192" s="66"/>
      <c r="BA192" s="66"/>
      <c r="BB192" s="66"/>
      <c r="BC192" s="66"/>
      <c r="BD192" s="66"/>
      <c r="BE192" s="66"/>
      <c r="BF192" s="66"/>
      <c r="BG192" s="66"/>
      <c r="BH192" s="66"/>
    </row>
    <row r="193" spans="1:60" x14ac:dyDescent="0.3">
      <c r="A193" s="66"/>
      <c r="J193" s="66"/>
      <c r="K193" s="66"/>
      <c r="L193" s="66"/>
      <c r="M193" s="66"/>
      <c r="N193" s="66"/>
      <c r="O193" s="66"/>
      <c r="P193" s="66"/>
      <c r="Q193" s="66"/>
      <c r="R193" s="66"/>
      <c r="S193" s="66"/>
      <c r="T193" s="66"/>
      <c r="U193" s="66"/>
      <c r="V193" s="66"/>
      <c r="W193" s="66"/>
      <c r="X193" s="66"/>
      <c r="Y193" s="66"/>
      <c r="Z193" s="66"/>
      <c r="AA193" s="66"/>
      <c r="AB193" s="66"/>
      <c r="AC193" s="66"/>
      <c r="AD193" s="66"/>
      <c r="AE193" s="66"/>
      <c r="AF193" s="66"/>
      <c r="AG193" s="66"/>
      <c r="AH193" s="66"/>
      <c r="AI193" s="66"/>
      <c r="AJ193" s="66"/>
      <c r="AK193" s="66"/>
      <c r="AL193" s="66"/>
      <c r="AM193" s="66"/>
      <c r="AN193" s="66"/>
      <c r="AO193" s="66"/>
      <c r="AP193" s="66"/>
      <c r="AQ193" s="66"/>
      <c r="AR193" s="66"/>
      <c r="AS193" s="66"/>
      <c r="AT193" s="66"/>
      <c r="AU193" s="66"/>
      <c r="AV193" s="66"/>
      <c r="AW193" s="66"/>
      <c r="AX193" s="66"/>
      <c r="AY193" s="66"/>
      <c r="AZ193" s="66"/>
      <c r="BA193" s="66"/>
      <c r="BB193" s="66"/>
      <c r="BC193" s="66"/>
      <c r="BD193" s="66"/>
      <c r="BE193" s="66"/>
      <c r="BF193" s="66"/>
      <c r="BG193" s="66"/>
      <c r="BH193" s="66"/>
    </row>
    <row r="194" spans="1:60" x14ac:dyDescent="0.3">
      <c r="A194" s="66"/>
      <c r="J194" s="66"/>
      <c r="K194" s="66"/>
      <c r="L194" s="66"/>
      <c r="M194" s="66"/>
      <c r="N194" s="66"/>
      <c r="O194" s="66"/>
      <c r="P194" s="66"/>
      <c r="Q194" s="66"/>
      <c r="R194" s="66"/>
      <c r="S194" s="66"/>
      <c r="T194" s="66"/>
      <c r="U194" s="66"/>
      <c r="V194" s="66"/>
      <c r="W194" s="66"/>
      <c r="X194" s="66"/>
      <c r="Y194" s="66"/>
      <c r="Z194" s="66"/>
      <c r="AA194" s="66"/>
      <c r="AB194" s="66"/>
      <c r="AC194" s="66"/>
      <c r="AD194" s="66"/>
      <c r="AE194" s="66"/>
      <c r="AF194" s="66"/>
      <c r="AG194" s="66"/>
      <c r="AH194" s="66"/>
      <c r="AI194" s="66"/>
      <c r="AJ194" s="66"/>
      <c r="AK194" s="66"/>
      <c r="AL194" s="66"/>
      <c r="AM194" s="66"/>
      <c r="AN194" s="66"/>
      <c r="AO194" s="66"/>
      <c r="AP194" s="66"/>
      <c r="AQ194" s="66"/>
      <c r="AR194" s="66"/>
      <c r="AS194" s="66"/>
      <c r="AT194" s="66"/>
      <c r="AU194" s="66"/>
      <c r="AV194" s="66"/>
      <c r="AW194" s="66"/>
      <c r="AX194" s="66"/>
      <c r="AY194" s="66"/>
      <c r="AZ194" s="66"/>
      <c r="BA194" s="66"/>
      <c r="BB194" s="66"/>
      <c r="BC194" s="66"/>
      <c r="BD194" s="66"/>
      <c r="BE194" s="66"/>
      <c r="BF194" s="66"/>
      <c r="BG194" s="66"/>
      <c r="BH194" s="66"/>
    </row>
    <row r="195" spans="1:60" x14ac:dyDescent="0.3">
      <c r="A195" s="66"/>
      <c r="J195" s="66"/>
      <c r="K195" s="66"/>
      <c r="L195" s="66"/>
      <c r="M195" s="66"/>
      <c r="N195" s="66"/>
      <c r="O195" s="66"/>
      <c r="P195" s="66"/>
      <c r="Q195" s="66"/>
      <c r="R195" s="66"/>
      <c r="S195" s="66"/>
      <c r="T195" s="66"/>
      <c r="U195" s="66"/>
      <c r="V195" s="66"/>
      <c r="W195" s="66"/>
      <c r="X195" s="66"/>
      <c r="Y195" s="66"/>
      <c r="Z195" s="66"/>
      <c r="AA195" s="66"/>
      <c r="AB195" s="66"/>
      <c r="AC195" s="66"/>
      <c r="AD195" s="66"/>
      <c r="AE195" s="66"/>
      <c r="AF195" s="66"/>
      <c r="AG195" s="66"/>
      <c r="AH195" s="66"/>
      <c r="AI195" s="66"/>
      <c r="AJ195" s="66"/>
      <c r="AK195" s="66"/>
      <c r="AL195" s="66"/>
      <c r="AM195" s="66"/>
      <c r="AN195" s="66"/>
      <c r="AO195" s="66"/>
      <c r="AP195" s="66"/>
      <c r="AQ195" s="66"/>
      <c r="AR195" s="66"/>
      <c r="AS195" s="66"/>
      <c r="AT195" s="66"/>
      <c r="AU195" s="66"/>
      <c r="AV195" s="66"/>
      <c r="AW195" s="66"/>
      <c r="AX195" s="66"/>
      <c r="AY195" s="66"/>
      <c r="AZ195" s="66"/>
      <c r="BA195" s="66"/>
      <c r="BB195" s="66"/>
      <c r="BC195" s="66"/>
      <c r="BD195" s="66"/>
      <c r="BE195" s="66"/>
      <c r="BF195" s="66"/>
      <c r="BG195" s="66"/>
      <c r="BH195" s="66"/>
    </row>
    <row r="196" spans="1:60" x14ac:dyDescent="0.3">
      <c r="A196" s="66"/>
      <c r="J196" s="66"/>
      <c r="K196" s="66"/>
      <c r="L196" s="66"/>
      <c r="M196" s="66"/>
      <c r="N196" s="66"/>
      <c r="O196" s="66"/>
      <c r="P196" s="66"/>
      <c r="Q196" s="66"/>
      <c r="R196" s="66"/>
      <c r="S196" s="66"/>
      <c r="T196" s="66"/>
      <c r="U196" s="66"/>
      <c r="V196" s="66"/>
      <c r="W196" s="66"/>
      <c r="X196" s="66"/>
      <c r="Y196" s="66"/>
      <c r="Z196" s="66"/>
      <c r="AA196" s="66"/>
      <c r="AB196" s="66"/>
      <c r="AC196" s="66"/>
      <c r="AD196" s="66"/>
      <c r="AE196" s="66"/>
      <c r="AF196" s="66"/>
      <c r="AG196" s="66"/>
      <c r="AH196" s="66"/>
      <c r="AI196" s="66"/>
      <c r="AJ196" s="66"/>
      <c r="AK196" s="66"/>
      <c r="AL196" s="66"/>
      <c r="AM196" s="66"/>
      <c r="AN196" s="66"/>
      <c r="AO196" s="66"/>
      <c r="AP196" s="66"/>
      <c r="AQ196" s="66"/>
      <c r="AR196" s="66"/>
      <c r="AS196" s="66"/>
      <c r="AT196" s="66"/>
      <c r="AU196" s="66"/>
      <c r="AV196" s="66"/>
      <c r="AW196" s="66"/>
      <c r="AX196" s="66"/>
      <c r="AY196" s="66"/>
      <c r="AZ196" s="66"/>
      <c r="BA196" s="66"/>
      <c r="BB196" s="66"/>
      <c r="BC196" s="66"/>
      <c r="BD196" s="66"/>
      <c r="BE196" s="66"/>
      <c r="BF196" s="66"/>
      <c r="BG196" s="66"/>
      <c r="BH196" s="66"/>
    </row>
    <row r="197" spans="1:60" x14ac:dyDescent="0.3">
      <c r="A197" s="66"/>
      <c r="J197" s="66"/>
      <c r="K197" s="66"/>
      <c r="L197" s="66"/>
      <c r="M197" s="66"/>
      <c r="N197" s="66"/>
      <c r="O197" s="66"/>
      <c r="P197" s="66"/>
      <c r="Q197" s="66"/>
      <c r="R197" s="66"/>
      <c r="S197" s="66"/>
      <c r="T197" s="66"/>
      <c r="U197" s="66"/>
      <c r="V197" s="66"/>
      <c r="W197" s="66"/>
      <c r="X197" s="66"/>
      <c r="Y197" s="66"/>
      <c r="Z197" s="66"/>
      <c r="AA197" s="66"/>
      <c r="AB197" s="66"/>
      <c r="AC197" s="66"/>
      <c r="AD197" s="66"/>
      <c r="AE197" s="66"/>
      <c r="AF197" s="66"/>
      <c r="AG197" s="66"/>
      <c r="AH197" s="66"/>
      <c r="AI197" s="66"/>
      <c r="AJ197" s="66"/>
      <c r="AK197" s="66"/>
      <c r="AL197" s="66"/>
      <c r="AM197" s="66"/>
      <c r="AN197" s="66"/>
      <c r="AO197" s="66"/>
      <c r="AP197" s="66"/>
      <c r="AQ197" s="66"/>
      <c r="AR197" s="66"/>
      <c r="AS197" s="66"/>
      <c r="AT197" s="66"/>
      <c r="AU197" s="66"/>
      <c r="AV197" s="66"/>
      <c r="AW197" s="66"/>
      <c r="AX197" s="66"/>
      <c r="AY197" s="66"/>
      <c r="AZ197" s="66"/>
      <c r="BA197" s="66"/>
      <c r="BB197" s="66"/>
      <c r="BC197" s="66"/>
      <c r="BD197" s="66"/>
      <c r="BE197" s="66"/>
      <c r="BF197" s="66"/>
      <c r="BG197" s="66"/>
      <c r="BH197" s="66"/>
    </row>
    <row r="198" spans="1:60" x14ac:dyDescent="0.3">
      <c r="A198" s="66"/>
      <c r="J198" s="66"/>
      <c r="K198" s="66"/>
      <c r="L198" s="66"/>
      <c r="M198" s="66"/>
      <c r="N198" s="66"/>
      <c r="O198" s="66"/>
      <c r="P198" s="66"/>
      <c r="Q198" s="66"/>
      <c r="R198" s="66"/>
      <c r="S198" s="66"/>
      <c r="T198" s="66"/>
      <c r="U198" s="66"/>
      <c r="V198" s="66"/>
      <c r="W198" s="66"/>
      <c r="X198" s="66"/>
      <c r="Y198" s="66"/>
      <c r="Z198" s="66"/>
      <c r="AA198" s="66"/>
      <c r="AB198" s="66"/>
      <c r="AC198" s="66"/>
      <c r="AD198" s="66"/>
      <c r="AE198" s="66"/>
      <c r="AF198" s="66"/>
      <c r="AG198" s="66"/>
      <c r="AH198" s="66"/>
      <c r="AI198" s="66"/>
      <c r="AJ198" s="66"/>
      <c r="AK198" s="66"/>
      <c r="AL198" s="66"/>
      <c r="AM198" s="66"/>
      <c r="AN198" s="66"/>
      <c r="AO198" s="66"/>
      <c r="AP198" s="66"/>
      <c r="AQ198" s="66"/>
      <c r="AR198" s="66"/>
      <c r="AS198" s="66"/>
      <c r="AT198" s="66"/>
      <c r="AU198" s="66"/>
      <c r="AV198" s="66"/>
      <c r="AW198" s="66"/>
      <c r="AX198" s="66"/>
      <c r="AY198" s="66"/>
      <c r="AZ198" s="66"/>
      <c r="BA198" s="66"/>
      <c r="BB198" s="66"/>
      <c r="BC198" s="66"/>
      <c r="BD198" s="66"/>
      <c r="BE198" s="66"/>
      <c r="BF198" s="66"/>
      <c r="BG198" s="66"/>
      <c r="BH198" s="66"/>
    </row>
    <row r="199" spans="1:60" x14ac:dyDescent="0.3">
      <c r="A199" s="66"/>
      <c r="J199" s="66"/>
      <c r="K199" s="66"/>
      <c r="L199" s="66"/>
      <c r="M199" s="66"/>
      <c r="N199" s="66"/>
      <c r="O199" s="66"/>
      <c r="P199" s="66"/>
      <c r="Q199" s="66"/>
      <c r="R199" s="66"/>
      <c r="S199" s="66"/>
      <c r="T199" s="66"/>
      <c r="U199" s="66"/>
      <c r="V199" s="66"/>
      <c r="W199" s="66"/>
      <c r="X199" s="66"/>
      <c r="Y199" s="66"/>
      <c r="Z199" s="66"/>
      <c r="AA199" s="66"/>
      <c r="AB199" s="66"/>
      <c r="AC199" s="66"/>
      <c r="AD199" s="66"/>
      <c r="AE199" s="66"/>
      <c r="AF199" s="66"/>
      <c r="AG199" s="66"/>
      <c r="AH199" s="66"/>
      <c r="AI199" s="66"/>
      <c r="AJ199" s="66"/>
      <c r="AK199" s="66"/>
      <c r="AL199" s="66"/>
      <c r="AM199" s="66"/>
      <c r="AN199" s="66"/>
      <c r="AO199" s="66"/>
      <c r="AP199" s="66"/>
      <c r="AQ199" s="66"/>
      <c r="AR199" s="66"/>
      <c r="AS199" s="66"/>
      <c r="AT199" s="66"/>
      <c r="AU199" s="66"/>
      <c r="AV199" s="66"/>
      <c r="AW199" s="66"/>
      <c r="AX199" s="66"/>
      <c r="AY199" s="66"/>
      <c r="AZ199" s="66"/>
      <c r="BA199" s="66"/>
      <c r="BB199" s="66"/>
      <c r="BC199" s="66"/>
      <c r="BD199" s="66"/>
      <c r="BE199" s="66"/>
      <c r="BF199" s="66"/>
      <c r="BG199" s="66"/>
      <c r="BH199" s="66"/>
    </row>
    <row r="200" spans="1:60" x14ac:dyDescent="0.3">
      <c r="A200" s="66"/>
      <c r="J200" s="66"/>
      <c r="K200" s="66"/>
      <c r="L200" s="66"/>
      <c r="M200" s="66"/>
      <c r="N200" s="66"/>
      <c r="O200" s="66"/>
      <c r="P200" s="66"/>
      <c r="Q200" s="66"/>
      <c r="R200" s="66"/>
      <c r="S200" s="66"/>
      <c r="T200" s="66"/>
      <c r="U200" s="66"/>
      <c r="V200" s="66"/>
      <c r="W200" s="66"/>
      <c r="X200" s="66"/>
      <c r="Y200" s="66"/>
      <c r="Z200" s="66"/>
      <c r="AA200" s="66"/>
      <c r="AB200" s="66"/>
      <c r="AC200" s="66"/>
      <c r="AD200" s="66"/>
      <c r="AE200" s="66"/>
      <c r="AF200" s="66"/>
      <c r="AG200" s="66"/>
      <c r="AH200" s="66"/>
      <c r="AI200" s="66"/>
      <c r="AJ200" s="66"/>
      <c r="AK200" s="66"/>
      <c r="AL200" s="66"/>
      <c r="AM200" s="66"/>
      <c r="AN200" s="66"/>
      <c r="AO200" s="66"/>
      <c r="AP200" s="66"/>
      <c r="AQ200" s="66"/>
      <c r="AR200" s="66"/>
      <c r="AS200" s="66"/>
      <c r="AT200" s="66"/>
      <c r="AU200" s="66"/>
      <c r="AV200" s="66"/>
      <c r="AW200" s="66"/>
      <c r="AX200" s="66"/>
      <c r="AY200" s="66"/>
      <c r="AZ200" s="66"/>
      <c r="BA200" s="66"/>
      <c r="BB200" s="66"/>
      <c r="BC200" s="66"/>
      <c r="BD200" s="66"/>
      <c r="BE200" s="66"/>
      <c r="BF200" s="66"/>
      <c r="BG200" s="66"/>
      <c r="BH200" s="66"/>
    </row>
    <row r="201" spans="1:60" x14ac:dyDescent="0.3">
      <c r="A201" s="66"/>
      <c r="J201" s="66"/>
      <c r="K201" s="66"/>
      <c r="L201" s="66"/>
      <c r="M201" s="66"/>
      <c r="N201" s="66"/>
      <c r="O201" s="66"/>
      <c r="P201" s="66"/>
      <c r="Q201" s="66"/>
      <c r="R201" s="66"/>
      <c r="S201" s="66"/>
      <c r="T201" s="66"/>
      <c r="U201" s="66"/>
      <c r="V201" s="66"/>
      <c r="W201" s="66"/>
      <c r="X201" s="66"/>
      <c r="Y201" s="66"/>
      <c r="Z201" s="66"/>
      <c r="AA201" s="66"/>
      <c r="AB201" s="66"/>
      <c r="AC201" s="66"/>
      <c r="AD201" s="66"/>
      <c r="AE201" s="66"/>
      <c r="AF201" s="66"/>
      <c r="AG201" s="66"/>
      <c r="AH201" s="66"/>
      <c r="AI201" s="66"/>
      <c r="AJ201" s="66"/>
      <c r="AK201" s="66"/>
      <c r="AL201" s="66"/>
      <c r="AM201" s="66"/>
      <c r="AN201" s="66"/>
      <c r="AO201" s="66"/>
      <c r="AP201" s="66"/>
      <c r="AQ201" s="66"/>
      <c r="AR201" s="66"/>
      <c r="AS201" s="66"/>
      <c r="AT201" s="66"/>
      <c r="AU201" s="66"/>
      <c r="AV201" s="66"/>
      <c r="AW201" s="66"/>
      <c r="AX201" s="66"/>
      <c r="AY201" s="66"/>
      <c r="AZ201" s="66"/>
      <c r="BA201" s="66"/>
      <c r="BB201" s="66"/>
      <c r="BC201" s="66"/>
      <c r="BD201" s="66"/>
      <c r="BE201" s="66"/>
      <c r="BF201" s="66"/>
      <c r="BG201" s="66"/>
      <c r="BH201" s="66"/>
    </row>
    <row r="202" spans="1:60" x14ac:dyDescent="0.3">
      <c r="A202" s="66"/>
      <c r="J202" s="66"/>
      <c r="K202" s="66"/>
      <c r="L202" s="66"/>
      <c r="M202" s="66"/>
      <c r="N202" s="66"/>
      <c r="O202" s="66"/>
      <c r="P202" s="66"/>
      <c r="Q202" s="66"/>
      <c r="R202" s="66"/>
      <c r="S202" s="66"/>
      <c r="T202" s="66"/>
      <c r="U202" s="66"/>
      <c r="V202" s="66"/>
      <c r="W202" s="66"/>
      <c r="X202" s="66"/>
      <c r="Y202" s="66"/>
      <c r="Z202" s="66"/>
      <c r="AA202" s="66"/>
      <c r="AB202" s="66"/>
      <c r="AC202" s="66"/>
      <c r="AD202" s="66"/>
      <c r="AE202" s="66"/>
      <c r="AF202" s="66"/>
      <c r="AG202" s="66"/>
      <c r="AH202" s="66"/>
      <c r="AI202" s="66"/>
      <c r="AJ202" s="66"/>
      <c r="AK202" s="66"/>
      <c r="AL202" s="66"/>
      <c r="AM202" s="66"/>
      <c r="AN202" s="66"/>
      <c r="AO202" s="66"/>
      <c r="AP202" s="66"/>
      <c r="AQ202" s="66"/>
      <c r="AR202" s="66"/>
      <c r="AS202" s="66"/>
      <c r="AT202" s="66"/>
      <c r="AU202" s="66"/>
      <c r="AV202" s="66"/>
      <c r="AW202" s="66"/>
      <c r="AX202" s="66"/>
      <c r="AY202" s="66"/>
      <c r="AZ202" s="66"/>
      <c r="BA202" s="66"/>
      <c r="BB202" s="66"/>
      <c r="BC202" s="66"/>
      <c r="BD202" s="66"/>
      <c r="BE202" s="66"/>
      <c r="BF202" s="66"/>
      <c r="BG202" s="66"/>
      <c r="BH202" s="66"/>
    </row>
    <row r="203" spans="1:60" x14ac:dyDescent="0.3">
      <c r="A203" s="66"/>
      <c r="J203" s="66"/>
      <c r="K203" s="66"/>
      <c r="L203" s="66"/>
      <c r="M203" s="66"/>
      <c r="N203" s="66"/>
      <c r="O203" s="66"/>
      <c r="P203" s="66"/>
      <c r="Q203" s="66"/>
      <c r="R203" s="66"/>
      <c r="S203" s="66"/>
      <c r="T203" s="66"/>
      <c r="U203" s="66"/>
      <c r="V203" s="66"/>
      <c r="W203" s="66"/>
      <c r="X203" s="66"/>
      <c r="Y203" s="66"/>
      <c r="Z203" s="66"/>
      <c r="AA203" s="66"/>
      <c r="AB203" s="66"/>
      <c r="AC203" s="66"/>
      <c r="AD203" s="66"/>
      <c r="AE203" s="66"/>
      <c r="AF203" s="66"/>
      <c r="AG203" s="66"/>
      <c r="AH203" s="66"/>
      <c r="AI203" s="66"/>
      <c r="AJ203" s="66"/>
      <c r="AK203" s="66"/>
      <c r="AL203" s="66"/>
      <c r="AM203" s="66"/>
      <c r="AN203" s="66"/>
      <c r="AO203" s="66"/>
      <c r="AP203" s="66"/>
      <c r="AQ203" s="66"/>
      <c r="AR203" s="66"/>
      <c r="AS203" s="66"/>
      <c r="AT203" s="66"/>
      <c r="AU203" s="66"/>
      <c r="AV203" s="66"/>
      <c r="AW203" s="66"/>
      <c r="AX203" s="66"/>
      <c r="AY203" s="66"/>
      <c r="AZ203" s="66"/>
      <c r="BA203" s="66"/>
      <c r="BB203" s="66"/>
      <c r="BC203" s="66"/>
      <c r="BD203" s="66"/>
      <c r="BE203" s="66"/>
      <c r="BF203" s="66"/>
      <c r="BG203" s="66"/>
      <c r="BH203" s="66"/>
    </row>
    <row r="204" spans="1:60" x14ac:dyDescent="0.3">
      <c r="A204" s="66"/>
      <c r="J204" s="66"/>
      <c r="K204" s="66"/>
      <c r="L204" s="66"/>
      <c r="M204" s="66"/>
      <c r="N204" s="66"/>
      <c r="O204" s="66"/>
      <c r="P204" s="66"/>
      <c r="Q204" s="66"/>
      <c r="R204" s="66"/>
      <c r="S204" s="66"/>
      <c r="T204" s="66"/>
      <c r="U204" s="66"/>
      <c r="V204" s="66"/>
      <c r="W204" s="66"/>
      <c r="X204" s="66"/>
      <c r="Y204" s="66"/>
      <c r="Z204" s="66"/>
      <c r="AA204" s="66"/>
      <c r="AB204" s="66"/>
      <c r="AC204" s="66"/>
      <c r="AD204" s="66"/>
      <c r="AE204" s="66"/>
      <c r="AF204" s="66"/>
      <c r="AG204" s="66"/>
      <c r="AH204" s="66"/>
      <c r="AI204" s="66"/>
      <c r="AJ204" s="66"/>
      <c r="AK204" s="66"/>
      <c r="AL204" s="66"/>
      <c r="AM204" s="66"/>
      <c r="AN204" s="66"/>
      <c r="AO204" s="66"/>
      <c r="AP204" s="66"/>
      <c r="AQ204" s="66"/>
      <c r="AR204" s="66"/>
      <c r="AS204" s="66"/>
      <c r="AT204" s="66"/>
      <c r="AU204" s="66"/>
      <c r="AV204" s="66"/>
      <c r="AW204" s="66"/>
      <c r="AX204" s="66"/>
      <c r="AY204" s="66"/>
      <c r="AZ204" s="66"/>
      <c r="BA204" s="66"/>
      <c r="BB204" s="66"/>
      <c r="BC204" s="66"/>
      <c r="BD204" s="66"/>
      <c r="BE204" s="66"/>
      <c r="BF204" s="66"/>
      <c r="BG204" s="66"/>
      <c r="BH204" s="66"/>
    </row>
    <row r="205" spans="1:60" x14ac:dyDescent="0.3">
      <c r="A205" s="66"/>
      <c r="J205" s="66"/>
      <c r="K205" s="66"/>
      <c r="L205" s="66"/>
      <c r="M205" s="66"/>
      <c r="N205" s="66"/>
      <c r="O205" s="66"/>
      <c r="P205" s="66"/>
      <c r="Q205" s="66"/>
      <c r="R205" s="66"/>
      <c r="S205" s="66"/>
      <c r="T205" s="66"/>
      <c r="U205" s="66"/>
      <c r="V205" s="66"/>
      <c r="W205" s="66"/>
      <c r="X205" s="66"/>
      <c r="Y205" s="66"/>
      <c r="Z205" s="66"/>
      <c r="AA205" s="66"/>
      <c r="AB205" s="66"/>
      <c r="AC205" s="66"/>
      <c r="AD205" s="66"/>
      <c r="AE205" s="66"/>
      <c r="AF205" s="66"/>
      <c r="AG205" s="66"/>
      <c r="AH205" s="66"/>
      <c r="AI205" s="66"/>
      <c r="AJ205" s="66"/>
      <c r="AK205" s="66"/>
      <c r="AL205" s="66"/>
      <c r="AM205" s="66"/>
      <c r="AN205" s="66"/>
      <c r="AO205" s="66"/>
      <c r="AP205" s="66"/>
      <c r="AQ205" s="66"/>
      <c r="AR205" s="66"/>
      <c r="AS205" s="66"/>
      <c r="AT205" s="66"/>
      <c r="AU205" s="66"/>
      <c r="AV205" s="66"/>
      <c r="AW205" s="66"/>
      <c r="AX205" s="66"/>
      <c r="AY205" s="66"/>
      <c r="AZ205" s="66"/>
      <c r="BA205" s="66"/>
      <c r="BB205" s="66"/>
      <c r="BC205" s="66"/>
      <c r="BD205" s="66"/>
      <c r="BE205" s="66"/>
      <c r="BF205" s="66"/>
      <c r="BG205" s="66"/>
      <c r="BH205" s="66"/>
    </row>
    <row r="206" spans="1:60" x14ac:dyDescent="0.3">
      <c r="A206" s="66"/>
      <c r="J206" s="66"/>
      <c r="K206" s="66"/>
      <c r="L206" s="66"/>
      <c r="M206" s="66"/>
      <c r="N206" s="66"/>
      <c r="O206" s="66"/>
      <c r="P206" s="66"/>
      <c r="Q206" s="66"/>
      <c r="R206" s="66"/>
      <c r="S206" s="66"/>
      <c r="T206" s="66"/>
      <c r="U206" s="66"/>
      <c r="V206" s="66"/>
      <c r="W206" s="66"/>
      <c r="X206" s="66"/>
      <c r="Y206" s="66"/>
      <c r="Z206" s="66"/>
      <c r="AA206" s="66"/>
      <c r="AB206" s="66"/>
      <c r="AC206" s="66"/>
      <c r="AD206" s="66"/>
      <c r="AE206" s="66"/>
      <c r="AF206" s="66"/>
      <c r="AG206" s="66"/>
      <c r="AH206" s="66"/>
      <c r="AI206" s="66"/>
      <c r="AJ206" s="66"/>
      <c r="AK206" s="66"/>
      <c r="AL206" s="66"/>
      <c r="AM206" s="66"/>
      <c r="AN206" s="66"/>
      <c r="AO206" s="66"/>
      <c r="AP206" s="66"/>
      <c r="AQ206" s="66"/>
      <c r="AR206" s="66"/>
      <c r="AS206" s="66"/>
      <c r="AT206" s="66"/>
      <c r="AU206" s="66"/>
      <c r="AV206" s="66"/>
      <c r="AW206" s="66"/>
      <c r="AX206" s="66"/>
      <c r="AY206" s="66"/>
      <c r="AZ206" s="66"/>
      <c r="BA206" s="66"/>
      <c r="BB206" s="66"/>
      <c r="BC206" s="66"/>
      <c r="BD206" s="66"/>
      <c r="BE206" s="66"/>
      <c r="BF206" s="66"/>
      <c r="BG206" s="66"/>
      <c r="BH206" s="66"/>
    </row>
    <row r="207" spans="1:60" x14ac:dyDescent="0.3">
      <c r="A207" s="66"/>
      <c r="J207" s="66"/>
      <c r="K207" s="66"/>
      <c r="L207" s="66"/>
      <c r="M207" s="66"/>
      <c r="N207" s="66"/>
      <c r="O207" s="66"/>
      <c r="P207" s="66"/>
      <c r="Q207" s="66"/>
      <c r="R207" s="66"/>
      <c r="S207" s="66"/>
      <c r="T207" s="66"/>
      <c r="U207" s="66"/>
      <c r="V207" s="66"/>
      <c r="W207" s="66"/>
      <c r="X207" s="66"/>
      <c r="Y207" s="66"/>
      <c r="Z207" s="66"/>
      <c r="AA207" s="66"/>
      <c r="AB207" s="66"/>
      <c r="AC207" s="66"/>
      <c r="AD207" s="66"/>
      <c r="AE207" s="66"/>
      <c r="AF207" s="66"/>
      <c r="AG207" s="66"/>
      <c r="AH207" s="66"/>
      <c r="AI207" s="66"/>
      <c r="AJ207" s="66"/>
      <c r="AK207" s="66"/>
      <c r="AL207" s="66"/>
      <c r="AM207" s="66"/>
      <c r="AN207" s="66"/>
      <c r="AO207" s="66"/>
      <c r="AP207" s="66"/>
      <c r="AQ207" s="66"/>
      <c r="AR207" s="66"/>
      <c r="AS207" s="66"/>
      <c r="AT207" s="66"/>
      <c r="AU207" s="66"/>
      <c r="AV207" s="66"/>
      <c r="AW207" s="66"/>
      <c r="AX207" s="66"/>
      <c r="AY207" s="66"/>
      <c r="AZ207" s="66"/>
      <c r="BA207" s="66"/>
      <c r="BB207" s="66"/>
      <c r="BC207" s="66"/>
      <c r="BD207" s="66"/>
      <c r="BE207" s="66"/>
      <c r="BF207" s="66"/>
      <c r="BG207" s="66"/>
      <c r="BH207" s="66"/>
    </row>
    <row r="208" spans="1:60" x14ac:dyDescent="0.3">
      <c r="A208" s="66"/>
      <c r="J208" s="66"/>
      <c r="K208" s="66"/>
      <c r="L208" s="66"/>
      <c r="M208" s="66"/>
      <c r="N208" s="66"/>
      <c r="O208" s="66"/>
      <c r="P208" s="66"/>
      <c r="Q208" s="66"/>
      <c r="R208" s="66"/>
      <c r="S208" s="66"/>
      <c r="T208" s="66"/>
      <c r="U208" s="66"/>
      <c r="V208" s="66"/>
      <c r="W208" s="66"/>
      <c r="X208" s="66"/>
      <c r="Y208" s="66"/>
      <c r="Z208" s="66"/>
      <c r="AA208" s="66"/>
      <c r="AB208" s="66"/>
      <c r="AC208" s="66"/>
      <c r="AD208" s="66"/>
      <c r="AE208" s="66"/>
      <c r="AF208" s="66"/>
      <c r="AG208" s="66"/>
      <c r="AH208" s="66"/>
      <c r="AI208" s="66"/>
      <c r="AJ208" s="66"/>
      <c r="AK208" s="66"/>
      <c r="AL208" s="66"/>
      <c r="AM208" s="66"/>
      <c r="AN208" s="66"/>
      <c r="AO208" s="66"/>
      <c r="AP208" s="66"/>
      <c r="AQ208" s="66"/>
      <c r="AR208" s="66"/>
      <c r="AS208" s="66"/>
      <c r="AT208" s="66"/>
      <c r="AU208" s="66"/>
      <c r="AV208" s="66"/>
      <c r="AW208" s="66"/>
      <c r="AX208" s="66"/>
      <c r="AY208" s="66"/>
      <c r="AZ208" s="66"/>
      <c r="BA208" s="66"/>
      <c r="BB208" s="66"/>
      <c r="BC208" s="66"/>
      <c r="BD208" s="66"/>
      <c r="BE208" s="66"/>
      <c r="BF208" s="66"/>
      <c r="BG208" s="66"/>
      <c r="BH208" s="66"/>
    </row>
    <row r="209" spans="1:60" x14ac:dyDescent="0.3">
      <c r="A209" s="66"/>
      <c r="J209" s="66"/>
      <c r="K209" s="66"/>
      <c r="L209" s="66"/>
      <c r="M209" s="66"/>
      <c r="N209" s="66"/>
      <c r="O209" s="66"/>
      <c r="P209" s="66"/>
      <c r="Q209" s="66"/>
      <c r="R209" s="66"/>
      <c r="S209" s="66"/>
      <c r="T209" s="66"/>
      <c r="U209" s="66"/>
      <c r="V209" s="66"/>
      <c r="W209" s="66"/>
      <c r="X209" s="66"/>
      <c r="Y209" s="66"/>
      <c r="Z209" s="66"/>
      <c r="AA209" s="66"/>
      <c r="AB209" s="66"/>
      <c r="AC209" s="66"/>
      <c r="AD209" s="66"/>
      <c r="AE209" s="66"/>
      <c r="AF209" s="66"/>
      <c r="AG209" s="66"/>
      <c r="AH209" s="66"/>
      <c r="AI209" s="66"/>
      <c r="AJ209" s="66"/>
      <c r="AK209" s="66"/>
      <c r="AL209" s="66"/>
      <c r="AM209" s="66"/>
      <c r="AN209" s="66"/>
      <c r="AO209" s="66"/>
      <c r="AP209" s="66"/>
      <c r="AQ209" s="66"/>
      <c r="AR209" s="66"/>
      <c r="AS209" s="66"/>
      <c r="AT209" s="66"/>
      <c r="AU209" s="66"/>
      <c r="AV209" s="66"/>
      <c r="AW209" s="66"/>
      <c r="AX209" s="66"/>
      <c r="AY209" s="66"/>
      <c r="AZ209" s="66"/>
      <c r="BA209" s="66"/>
      <c r="BB209" s="66"/>
      <c r="BC209" s="66"/>
      <c r="BD209" s="66"/>
      <c r="BE209" s="66"/>
      <c r="BF209" s="66"/>
      <c r="BG209" s="66"/>
      <c r="BH209" s="66"/>
    </row>
    <row r="210" spans="1:60" x14ac:dyDescent="0.3">
      <c r="A210" s="66"/>
      <c r="J210" s="66"/>
      <c r="K210" s="66"/>
      <c r="L210" s="66"/>
      <c r="M210" s="66"/>
      <c r="N210" s="66"/>
      <c r="O210" s="66"/>
      <c r="P210" s="66"/>
      <c r="Q210" s="66"/>
      <c r="R210" s="66"/>
      <c r="S210" s="66"/>
      <c r="T210" s="66"/>
      <c r="U210" s="66"/>
      <c r="V210" s="66"/>
      <c r="W210" s="66"/>
      <c r="X210" s="66"/>
      <c r="Y210" s="66"/>
      <c r="Z210" s="66"/>
      <c r="AA210" s="66"/>
      <c r="AB210" s="66"/>
      <c r="AC210" s="66"/>
      <c r="AD210" s="66"/>
      <c r="AE210" s="66"/>
      <c r="AF210" s="66"/>
      <c r="AG210" s="66"/>
      <c r="AH210" s="66"/>
      <c r="AI210" s="66"/>
      <c r="AJ210" s="66"/>
      <c r="AK210" s="66"/>
      <c r="AL210" s="66"/>
      <c r="AM210" s="66"/>
      <c r="AN210" s="66"/>
      <c r="AO210" s="66"/>
      <c r="AP210" s="66"/>
      <c r="AQ210" s="66"/>
      <c r="AR210" s="66"/>
      <c r="AS210" s="66"/>
      <c r="AT210" s="66"/>
      <c r="AU210" s="66"/>
      <c r="AV210" s="66"/>
      <c r="AW210" s="66"/>
      <c r="AX210" s="66"/>
      <c r="AY210" s="66"/>
      <c r="AZ210" s="66"/>
      <c r="BA210" s="66"/>
      <c r="BB210" s="66"/>
      <c r="BC210" s="66"/>
      <c r="BD210" s="66"/>
      <c r="BE210" s="66"/>
      <c r="BF210" s="66"/>
      <c r="BG210" s="66"/>
      <c r="BH210" s="66"/>
    </row>
    <row r="211" spans="1:60" x14ac:dyDescent="0.3">
      <c r="A211" s="66"/>
      <c r="J211" s="66"/>
      <c r="K211" s="66"/>
      <c r="L211" s="66"/>
      <c r="M211" s="66"/>
      <c r="N211" s="66"/>
      <c r="O211" s="66"/>
      <c r="P211" s="66"/>
      <c r="Q211" s="66"/>
      <c r="R211" s="66"/>
      <c r="S211" s="66"/>
      <c r="T211" s="66"/>
      <c r="U211" s="66"/>
      <c r="V211" s="66"/>
      <c r="W211" s="66"/>
      <c r="X211" s="66"/>
      <c r="Y211" s="66"/>
      <c r="Z211" s="66"/>
      <c r="AA211" s="66"/>
      <c r="AB211" s="66"/>
      <c r="AC211" s="66"/>
      <c r="AD211" s="66"/>
      <c r="AE211" s="66"/>
      <c r="AF211" s="66"/>
      <c r="AG211" s="66"/>
      <c r="AH211" s="66"/>
      <c r="AI211" s="66"/>
      <c r="AJ211" s="66"/>
      <c r="AK211" s="66"/>
      <c r="AL211" s="66"/>
      <c r="AM211" s="66"/>
      <c r="AN211" s="66"/>
      <c r="AO211" s="66"/>
      <c r="AP211" s="66"/>
      <c r="AQ211" s="66"/>
      <c r="AR211" s="66"/>
      <c r="AS211" s="66"/>
      <c r="AT211" s="66"/>
      <c r="AU211" s="66"/>
      <c r="AV211" s="66"/>
      <c r="AW211" s="66"/>
      <c r="AX211" s="66"/>
      <c r="AY211" s="66"/>
      <c r="AZ211" s="66"/>
      <c r="BA211" s="66"/>
      <c r="BB211" s="66"/>
      <c r="BC211" s="66"/>
      <c r="BD211" s="66"/>
      <c r="BE211" s="66"/>
      <c r="BF211" s="66"/>
      <c r="BG211" s="66"/>
      <c r="BH211" s="66"/>
    </row>
    <row r="212" spans="1:60" x14ac:dyDescent="0.3">
      <c r="A212" s="66"/>
      <c r="J212" s="66"/>
      <c r="K212" s="66"/>
      <c r="L212" s="66"/>
      <c r="M212" s="66"/>
      <c r="N212" s="66"/>
      <c r="O212" s="66"/>
      <c r="P212" s="66"/>
      <c r="Q212" s="66"/>
      <c r="R212" s="66"/>
      <c r="S212" s="66"/>
      <c r="T212" s="66"/>
      <c r="U212" s="66"/>
      <c r="V212" s="66"/>
      <c r="W212" s="66"/>
      <c r="X212" s="66"/>
      <c r="Y212" s="66"/>
      <c r="Z212" s="66"/>
      <c r="AA212" s="66"/>
      <c r="AB212" s="66"/>
      <c r="AC212" s="66"/>
      <c r="AD212" s="66"/>
      <c r="AE212" s="66"/>
      <c r="AF212" s="66"/>
      <c r="AG212" s="66"/>
      <c r="AH212" s="66"/>
      <c r="AI212" s="66"/>
      <c r="AJ212" s="66"/>
      <c r="AK212" s="66"/>
      <c r="AL212" s="66"/>
      <c r="AM212" s="66"/>
      <c r="AN212" s="66"/>
      <c r="AO212" s="66"/>
      <c r="AP212" s="66"/>
      <c r="AQ212" s="66"/>
      <c r="AR212" s="66"/>
      <c r="AS212" s="66"/>
      <c r="AT212" s="66"/>
      <c r="AU212" s="66"/>
      <c r="AV212" s="66"/>
      <c r="AW212" s="66"/>
      <c r="AX212" s="66"/>
      <c r="AY212" s="66"/>
      <c r="AZ212" s="66"/>
      <c r="BA212" s="66"/>
      <c r="BB212" s="66"/>
      <c r="BC212" s="66"/>
      <c r="BD212" s="66"/>
      <c r="BE212" s="66"/>
      <c r="BF212" s="66"/>
      <c r="BG212" s="66"/>
      <c r="BH212" s="66"/>
    </row>
    <row r="213" spans="1:60" x14ac:dyDescent="0.3">
      <c r="A213" s="66"/>
      <c r="J213" s="66"/>
      <c r="K213" s="66"/>
      <c r="L213" s="66"/>
      <c r="M213" s="66"/>
      <c r="N213" s="66"/>
      <c r="O213" s="66"/>
      <c r="P213" s="66"/>
      <c r="Q213" s="66"/>
      <c r="R213" s="66"/>
      <c r="S213" s="66"/>
      <c r="T213" s="66"/>
      <c r="U213" s="66"/>
      <c r="V213" s="66"/>
      <c r="W213" s="66"/>
      <c r="X213" s="66"/>
      <c r="Y213" s="66"/>
      <c r="Z213" s="66"/>
      <c r="AA213" s="66"/>
      <c r="AB213" s="66"/>
      <c r="AC213" s="66"/>
      <c r="AD213" s="66"/>
      <c r="AE213" s="66"/>
      <c r="AF213" s="66"/>
      <c r="AG213" s="66"/>
      <c r="AH213" s="66"/>
      <c r="AI213" s="66"/>
      <c r="AJ213" s="66"/>
      <c r="AK213" s="66"/>
      <c r="AL213" s="66"/>
      <c r="AM213" s="66"/>
      <c r="AN213" s="66"/>
      <c r="AO213" s="66"/>
      <c r="AP213" s="66"/>
      <c r="AQ213" s="66"/>
      <c r="AR213" s="66"/>
      <c r="AS213" s="66"/>
      <c r="AT213" s="66"/>
      <c r="AU213" s="66"/>
      <c r="AV213" s="66"/>
      <c r="AW213" s="66"/>
      <c r="AX213" s="66"/>
      <c r="AY213" s="66"/>
      <c r="AZ213" s="66"/>
      <c r="BA213" s="66"/>
      <c r="BB213" s="66"/>
      <c r="BC213" s="66"/>
      <c r="BD213" s="66"/>
      <c r="BE213" s="66"/>
      <c r="BF213" s="66"/>
      <c r="BG213" s="66"/>
      <c r="BH213" s="66"/>
    </row>
    <row r="214" spans="1:60" x14ac:dyDescent="0.3">
      <c r="A214" s="66"/>
      <c r="J214" s="66"/>
      <c r="K214" s="66"/>
      <c r="L214" s="66"/>
      <c r="M214" s="66"/>
      <c r="N214" s="66"/>
      <c r="O214" s="66"/>
      <c r="P214" s="66"/>
      <c r="Q214" s="66"/>
      <c r="R214" s="66"/>
      <c r="S214" s="66"/>
      <c r="T214" s="66"/>
      <c r="U214" s="66"/>
      <c r="V214" s="66"/>
      <c r="W214" s="66"/>
      <c r="X214" s="66"/>
      <c r="Y214" s="66"/>
      <c r="Z214" s="66"/>
      <c r="AA214" s="66"/>
      <c r="AB214" s="66"/>
      <c r="AC214" s="66"/>
      <c r="AD214" s="66"/>
      <c r="AE214" s="66"/>
      <c r="AF214" s="66"/>
      <c r="AG214" s="66"/>
      <c r="AH214" s="66"/>
      <c r="AI214" s="66"/>
      <c r="AJ214" s="66"/>
      <c r="AK214" s="66"/>
      <c r="AL214" s="66"/>
      <c r="AM214" s="66"/>
      <c r="AN214" s="66"/>
      <c r="AO214" s="66"/>
      <c r="AP214" s="66"/>
      <c r="AQ214" s="66"/>
      <c r="AR214" s="66"/>
      <c r="AS214" s="66"/>
      <c r="AT214" s="66"/>
      <c r="AU214" s="66"/>
      <c r="AV214" s="66"/>
      <c r="AW214" s="66"/>
      <c r="AX214" s="66"/>
      <c r="AY214" s="66"/>
      <c r="AZ214" s="66"/>
      <c r="BA214" s="66"/>
      <c r="BB214" s="66"/>
      <c r="BC214" s="66"/>
      <c r="BD214" s="66"/>
      <c r="BE214" s="66"/>
      <c r="BF214" s="66"/>
      <c r="BG214" s="66"/>
      <c r="BH214" s="66"/>
    </row>
    <row r="215" spans="1:60" x14ac:dyDescent="0.3">
      <c r="A215" s="66"/>
      <c r="J215" s="66"/>
      <c r="K215" s="66"/>
      <c r="L215" s="66"/>
      <c r="M215" s="66"/>
      <c r="N215" s="66"/>
      <c r="O215" s="66"/>
      <c r="P215" s="66"/>
      <c r="Q215" s="66"/>
      <c r="R215" s="66"/>
      <c r="S215" s="66"/>
      <c r="T215" s="66"/>
      <c r="U215" s="66"/>
      <c r="V215" s="66"/>
      <c r="W215" s="66"/>
      <c r="X215" s="66"/>
      <c r="Y215" s="66"/>
      <c r="Z215" s="66"/>
      <c r="AA215" s="66"/>
      <c r="AB215" s="66"/>
      <c r="AC215" s="66"/>
      <c r="AD215" s="66"/>
      <c r="AE215" s="66"/>
      <c r="AF215" s="66"/>
      <c r="AG215" s="66"/>
      <c r="AH215" s="66"/>
      <c r="AI215" s="66"/>
      <c r="AJ215" s="66"/>
      <c r="AK215" s="66"/>
      <c r="AL215" s="66"/>
      <c r="AM215" s="66"/>
      <c r="AN215" s="66"/>
      <c r="AO215" s="66"/>
      <c r="AP215" s="66"/>
      <c r="AQ215" s="66"/>
      <c r="AR215" s="66"/>
      <c r="AS215" s="66"/>
      <c r="AT215" s="66"/>
      <c r="AU215" s="66"/>
      <c r="AV215" s="66"/>
      <c r="AW215" s="66"/>
      <c r="AX215" s="66"/>
      <c r="AY215" s="66"/>
      <c r="AZ215" s="66"/>
      <c r="BA215" s="66"/>
      <c r="BB215" s="66"/>
      <c r="BC215" s="66"/>
      <c r="BD215" s="66"/>
      <c r="BE215" s="66"/>
      <c r="BF215" s="66"/>
      <c r="BG215" s="66"/>
      <c r="BH215" s="66"/>
    </row>
    <row r="216" spans="1:60" x14ac:dyDescent="0.3">
      <c r="A216" s="66"/>
      <c r="J216" s="66"/>
      <c r="K216" s="66"/>
      <c r="L216" s="66"/>
      <c r="M216" s="66"/>
      <c r="N216" s="66"/>
      <c r="O216" s="66"/>
      <c r="P216" s="66"/>
      <c r="Q216" s="66"/>
      <c r="R216" s="66"/>
      <c r="S216" s="66"/>
      <c r="T216" s="66"/>
      <c r="U216" s="66"/>
      <c r="V216" s="66"/>
      <c r="W216" s="66"/>
      <c r="X216" s="66"/>
      <c r="Y216" s="66"/>
      <c r="Z216" s="66"/>
      <c r="AA216" s="66"/>
      <c r="AB216" s="66"/>
      <c r="AC216" s="66"/>
      <c r="AD216" s="66"/>
      <c r="AE216" s="66"/>
      <c r="AF216" s="66"/>
      <c r="AG216" s="66"/>
      <c r="AH216" s="66"/>
      <c r="AI216" s="66"/>
      <c r="AJ216" s="66"/>
      <c r="AK216" s="66"/>
      <c r="AL216" s="66"/>
      <c r="AM216" s="66"/>
      <c r="AN216" s="66"/>
      <c r="AO216" s="66"/>
      <c r="AP216" s="66"/>
      <c r="AQ216" s="66"/>
      <c r="AR216" s="66"/>
      <c r="AS216" s="66"/>
      <c r="AT216" s="66"/>
      <c r="AU216" s="66"/>
      <c r="AV216" s="66"/>
      <c r="AW216" s="66"/>
      <c r="AX216" s="66"/>
      <c r="AY216" s="66"/>
      <c r="AZ216" s="66"/>
      <c r="BA216" s="66"/>
      <c r="BB216" s="66"/>
      <c r="BC216" s="66"/>
      <c r="BD216" s="66"/>
      <c r="BE216" s="66"/>
      <c r="BF216" s="66"/>
      <c r="BG216" s="66"/>
      <c r="BH216" s="66"/>
    </row>
    <row r="217" spans="1:60" x14ac:dyDescent="0.3">
      <c r="A217" s="66"/>
      <c r="J217" s="66"/>
      <c r="K217" s="66"/>
      <c r="L217" s="66"/>
      <c r="M217" s="66"/>
      <c r="N217" s="66"/>
      <c r="O217" s="66"/>
      <c r="P217" s="66"/>
      <c r="Q217" s="66"/>
      <c r="R217" s="66"/>
      <c r="S217" s="66"/>
      <c r="T217" s="66"/>
      <c r="U217" s="66"/>
      <c r="V217" s="66"/>
      <c r="W217" s="66"/>
      <c r="X217" s="66"/>
      <c r="Y217" s="66"/>
      <c r="Z217" s="66"/>
      <c r="AA217" s="66"/>
      <c r="AB217" s="66"/>
      <c r="AC217" s="66"/>
      <c r="AD217" s="66"/>
      <c r="AE217" s="66"/>
      <c r="AF217" s="66"/>
      <c r="AG217" s="66"/>
      <c r="AH217" s="66"/>
      <c r="AI217" s="66"/>
      <c r="AJ217" s="66"/>
      <c r="AK217" s="66"/>
      <c r="AL217" s="66"/>
      <c r="AM217" s="66"/>
      <c r="AN217" s="66"/>
      <c r="AO217" s="66"/>
      <c r="AP217" s="66"/>
      <c r="AQ217" s="66"/>
      <c r="AR217" s="66"/>
      <c r="AS217" s="66"/>
      <c r="AT217" s="66"/>
      <c r="AU217" s="66"/>
      <c r="AV217" s="66"/>
      <c r="AW217" s="66"/>
      <c r="AX217" s="66"/>
      <c r="AY217" s="66"/>
      <c r="AZ217" s="66"/>
      <c r="BA217" s="66"/>
      <c r="BB217" s="66"/>
      <c r="BC217" s="66"/>
      <c r="BD217" s="66"/>
      <c r="BE217" s="66"/>
      <c r="BF217" s="66"/>
      <c r="BG217" s="66"/>
      <c r="BH217" s="66"/>
    </row>
    <row r="218" spans="1:60" x14ac:dyDescent="0.3">
      <c r="A218" s="66"/>
      <c r="J218" s="66"/>
      <c r="K218" s="66"/>
      <c r="L218" s="66"/>
      <c r="M218" s="66"/>
      <c r="N218" s="66"/>
      <c r="O218" s="66"/>
      <c r="P218" s="66"/>
      <c r="Q218" s="66"/>
      <c r="R218" s="66"/>
      <c r="S218" s="66"/>
      <c r="T218" s="66"/>
      <c r="U218" s="66"/>
      <c r="V218" s="66"/>
      <c r="W218" s="66"/>
      <c r="X218" s="66"/>
      <c r="Y218" s="66"/>
      <c r="Z218" s="66"/>
      <c r="AA218" s="66"/>
      <c r="AB218" s="66"/>
      <c r="AC218" s="66"/>
      <c r="AD218" s="66"/>
      <c r="AE218" s="66"/>
      <c r="AF218" s="66"/>
      <c r="AG218" s="66"/>
      <c r="AH218" s="66"/>
      <c r="AI218" s="66"/>
      <c r="AJ218" s="66"/>
      <c r="AK218" s="66"/>
      <c r="AL218" s="66"/>
      <c r="AM218" s="66"/>
      <c r="AN218" s="66"/>
      <c r="AO218" s="66"/>
      <c r="AP218" s="66"/>
      <c r="AQ218" s="66"/>
      <c r="AR218" s="66"/>
      <c r="AS218" s="66"/>
      <c r="AT218" s="66"/>
      <c r="AU218" s="66"/>
      <c r="AV218" s="66"/>
      <c r="AW218" s="66"/>
      <c r="AX218" s="66"/>
      <c r="AY218" s="66"/>
      <c r="AZ218" s="66"/>
      <c r="BA218" s="66"/>
      <c r="BB218" s="66"/>
      <c r="BC218" s="66"/>
      <c r="BD218" s="66"/>
      <c r="BE218" s="66"/>
      <c r="BF218" s="66"/>
      <c r="BG218" s="66"/>
      <c r="BH218" s="66"/>
    </row>
    <row r="219" spans="1:60" x14ac:dyDescent="0.3">
      <c r="A219" s="66"/>
      <c r="J219" s="66"/>
      <c r="K219" s="66"/>
      <c r="L219" s="66"/>
      <c r="M219" s="66"/>
      <c r="N219" s="66"/>
      <c r="O219" s="66"/>
      <c r="P219" s="66"/>
      <c r="Q219" s="66"/>
      <c r="R219" s="66"/>
      <c r="S219" s="66"/>
      <c r="T219" s="66"/>
      <c r="U219" s="66"/>
      <c r="V219" s="66"/>
      <c r="W219" s="66"/>
      <c r="X219" s="66"/>
      <c r="Y219" s="66"/>
      <c r="Z219" s="66"/>
      <c r="AA219" s="66"/>
      <c r="AB219" s="66"/>
      <c r="AC219" s="66"/>
      <c r="AD219" s="66"/>
      <c r="AE219" s="66"/>
      <c r="AF219" s="66"/>
      <c r="AG219" s="66"/>
      <c r="AH219" s="66"/>
      <c r="AI219" s="66"/>
      <c r="AJ219" s="66"/>
      <c r="AK219" s="66"/>
      <c r="AL219" s="66"/>
      <c r="AM219" s="66"/>
      <c r="AN219" s="66"/>
      <c r="AO219" s="66"/>
      <c r="AP219" s="66"/>
      <c r="AQ219" s="66"/>
      <c r="AR219" s="66"/>
      <c r="AS219" s="66"/>
      <c r="AT219" s="66"/>
      <c r="AU219" s="66"/>
      <c r="AV219" s="66"/>
      <c r="AW219" s="66"/>
      <c r="AX219" s="66"/>
      <c r="AY219" s="66"/>
      <c r="AZ219" s="66"/>
      <c r="BA219" s="66"/>
      <c r="BB219" s="66"/>
      <c r="BC219" s="66"/>
      <c r="BD219" s="66"/>
      <c r="BE219" s="66"/>
      <c r="BF219" s="66"/>
      <c r="BG219" s="66"/>
      <c r="BH219" s="66"/>
    </row>
    <row r="220" spans="1:60" x14ac:dyDescent="0.3">
      <c r="A220" s="66"/>
      <c r="J220" s="66"/>
      <c r="K220" s="66"/>
      <c r="L220" s="66"/>
      <c r="M220" s="66"/>
      <c r="N220" s="66"/>
      <c r="O220" s="66"/>
      <c r="P220" s="66"/>
      <c r="Q220" s="66"/>
      <c r="R220" s="66"/>
      <c r="S220" s="66"/>
      <c r="T220" s="66"/>
      <c r="U220" s="66"/>
      <c r="V220" s="66"/>
      <c r="W220" s="66"/>
      <c r="X220" s="66"/>
      <c r="Y220" s="66"/>
      <c r="Z220" s="66"/>
      <c r="AA220" s="66"/>
      <c r="AB220" s="66"/>
      <c r="AC220" s="66"/>
      <c r="AD220" s="66"/>
      <c r="AE220" s="66"/>
      <c r="AF220" s="66"/>
      <c r="AG220" s="66"/>
      <c r="AH220" s="66"/>
      <c r="AI220" s="66"/>
      <c r="AJ220" s="66"/>
      <c r="AK220" s="66"/>
      <c r="AL220" s="66"/>
      <c r="AM220" s="66"/>
      <c r="AN220" s="66"/>
      <c r="AO220" s="66"/>
      <c r="AP220" s="66"/>
      <c r="AQ220" s="66"/>
      <c r="AR220" s="66"/>
      <c r="AS220" s="66"/>
      <c r="AT220" s="66"/>
      <c r="AU220" s="66"/>
      <c r="AV220" s="66"/>
      <c r="AW220" s="66"/>
      <c r="AX220" s="66"/>
      <c r="AY220" s="66"/>
      <c r="AZ220" s="66"/>
      <c r="BA220" s="66"/>
      <c r="BB220" s="66"/>
      <c r="BC220" s="66"/>
      <c r="BD220" s="66"/>
      <c r="BE220" s="66"/>
      <c r="BF220" s="66"/>
      <c r="BG220" s="66"/>
      <c r="BH220" s="66"/>
    </row>
    <row r="221" spans="1:60" x14ac:dyDescent="0.3">
      <c r="A221" s="66"/>
      <c r="J221" s="66"/>
      <c r="K221" s="66"/>
      <c r="L221" s="66"/>
      <c r="M221" s="66"/>
      <c r="N221" s="66"/>
      <c r="O221" s="66"/>
      <c r="P221" s="66"/>
      <c r="Q221" s="66"/>
      <c r="R221" s="66"/>
      <c r="S221" s="66"/>
      <c r="T221" s="66"/>
      <c r="U221" s="66"/>
      <c r="V221" s="66"/>
      <c r="W221" s="66"/>
      <c r="X221" s="66"/>
      <c r="Y221" s="66"/>
      <c r="Z221" s="66"/>
      <c r="AA221" s="66"/>
      <c r="AB221" s="66"/>
      <c r="AC221" s="66"/>
      <c r="AD221" s="66"/>
      <c r="AE221" s="66"/>
      <c r="AF221" s="66"/>
      <c r="AG221" s="66"/>
      <c r="AH221" s="66"/>
      <c r="AI221" s="66"/>
      <c r="AJ221" s="66"/>
      <c r="AK221" s="66"/>
      <c r="AL221" s="66"/>
      <c r="AM221" s="66"/>
      <c r="AN221" s="66"/>
      <c r="AO221" s="66"/>
      <c r="AP221" s="66"/>
      <c r="AQ221" s="66"/>
      <c r="AR221" s="66"/>
      <c r="AS221" s="66"/>
      <c r="AT221" s="66"/>
      <c r="AU221" s="66"/>
      <c r="AV221" s="66"/>
      <c r="AW221" s="66"/>
      <c r="AX221" s="66"/>
      <c r="AY221" s="66"/>
      <c r="AZ221" s="66"/>
      <c r="BA221" s="66"/>
      <c r="BB221" s="66"/>
      <c r="BC221" s="66"/>
      <c r="BD221" s="66"/>
      <c r="BE221" s="66"/>
      <c r="BF221" s="66"/>
      <c r="BG221" s="66"/>
      <c r="BH221" s="66"/>
    </row>
    <row r="222" spans="1:60" x14ac:dyDescent="0.3">
      <c r="A222" s="66"/>
      <c r="J222" s="66"/>
      <c r="K222" s="66"/>
      <c r="L222" s="66"/>
      <c r="M222" s="66"/>
      <c r="N222" s="66"/>
      <c r="O222" s="66"/>
      <c r="P222" s="66"/>
      <c r="Q222" s="66"/>
      <c r="R222" s="66"/>
      <c r="S222" s="66"/>
      <c r="T222" s="66"/>
      <c r="U222" s="66"/>
      <c r="V222" s="66"/>
      <c r="W222" s="66"/>
      <c r="X222" s="66"/>
      <c r="Y222" s="66"/>
      <c r="Z222" s="66"/>
      <c r="AA222" s="66"/>
      <c r="AB222" s="66"/>
      <c r="AC222" s="66"/>
      <c r="AD222" s="66"/>
      <c r="AE222" s="66"/>
      <c r="AF222" s="66"/>
      <c r="AG222" s="66"/>
      <c r="AH222" s="66"/>
      <c r="AI222" s="66"/>
      <c r="AJ222" s="66"/>
      <c r="AK222" s="66"/>
      <c r="AL222" s="66"/>
      <c r="AM222" s="66"/>
      <c r="AN222" s="66"/>
      <c r="AO222" s="66"/>
      <c r="AP222" s="66"/>
      <c r="AQ222" s="66"/>
      <c r="AR222" s="66"/>
      <c r="AS222" s="66"/>
      <c r="AT222" s="66"/>
      <c r="AU222" s="66"/>
      <c r="AV222" s="66"/>
      <c r="AW222" s="66"/>
      <c r="AX222" s="66"/>
      <c r="AY222" s="66"/>
      <c r="AZ222" s="66"/>
      <c r="BA222" s="66"/>
      <c r="BB222" s="66"/>
      <c r="BC222" s="66"/>
      <c r="BD222" s="66"/>
      <c r="BE222" s="66"/>
      <c r="BF222" s="66"/>
      <c r="BG222" s="66"/>
      <c r="BH222" s="66"/>
    </row>
    <row r="223" spans="1:60" x14ac:dyDescent="0.3">
      <c r="A223" s="66"/>
      <c r="J223" s="66"/>
      <c r="K223" s="66"/>
      <c r="L223" s="66"/>
      <c r="M223" s="66"/>
      <c r="N223" s="66"/>
      <c r="O223" s="66"/>
      <c r="P223" s="66"/>
      <c r="Q223" s="66"/>
      <c r="R223" s="66"/>
      <c r="S223" s="66"/>
      <c r="T223" s="66"/>
      <c r="U223" s="66"/>
      <c r="V223" s="66"/>
      <c r="W223" s="66"/>
      <c r="X223" s="66"/>
      <c r="Y223" s="66"/>
      <c r="Z223" s="66"/>
      <c r="AA223" s="66"/>
      <c r="AB223" s="66"/>
      <c r="AC223" s="66"/>
      <c r="AD223" s="66"/>
      <c r="AE223" s="66"/>
      <c r="AF223" s="66"/>
      <c r="AG223" s="66"/>
      <c r="AH223" s="66"/>
      <c r="AI223" s="66"/>
      <c r="AJ223" s="66"/>
      <c r="AK223" s="66"/>
      <c r="AL223" s="66"/>
      <c r="AM223" s="66"/>
      <c r="AN223" s="66"/>
      <c r="AO223" s="66"/>
      <c r="AP223" s="66"/>
      <c r="AQ223" s="66"/>
      <c r="AR223" s="66"/>
      <c r="AS223" s="66"/>
      <c r="AT223" s="66"/>
      <c r="AU223" s="66"/>
      <c r="AV223" s="66"/>
      <c r="AW223" s="66"/>
      <c r="AX223" s="66"/>
      <c r="AY223" s="66"/>
      <c r="AZ223" s="66"/>
      <c r="BA223" s="66"/>
      <c r="BB223" s="66"/>
      <c r="BC223" s="66"/>
      <c r="BD223" s="66"/>
      <c r="BE223" s="66"/>
      <c r="BF223" s="66"/>
      <c r="BG223" s="66"/>
      <c r="BH223" s="66"/>
    </row>
    <row r="224" spans="1:60" x14ac:dyDescent="0.3">
      <c r="A224" s="66"/>
      <c r="J224" s="66"/>
      <c r="K224" s="66"/>
      <c r="L224" s="66"/>
      <c r="M224" s="66"/>
      <c r="N224" s="66"/>
      <c r="O224" s="66"/>
      <c r="P224" s="66"/>
      <c r="Q224" s="66"/>
      <c r="R224" s="66"/>
      <c r="S224" s="66"/>
      <c r="T224" s="66"/>
      <c r="U224" s="66"/>
      <c r="V224" s="66"/>
      <c r="W224" s="66"/>
      <c r="X224" s="66"/>
      <c r="Y224" s="66"/>
      <c r="Z224" s="66"/>
      <c r="AA224" s="66"/>
      <c r="AB224" s="66"/>
      <c r="AC224" s="66"/>
      <c r="AD224" s="66"/>
      <c r="AE224" s="66"/>
      <c r="AF224" s="66"/>
      <c r="AG224" s="66"/>
      <c r="AH224" s="66"/>
      <c r="AI224" s="66"/>
      <c r="AJ224" s="66"/>
      <c r="AK224" s="66"/>
      <c r="AL224" s="66"/>
      <c r="AM224" s="66"/>
      <c r="AN224" s="66"/>
      <c r="AO224" s="66"/>
      <c r="AP224" s="66"/>
      <c r="AQ224" s="66"/>
      <c r="AR224" s="66"/>
      <c r="AS224" s="66"/>
      <c r="AT224" s="66"/>
      <c r="AU224" s="66"/>
      <c r="AV224" s="66"/>
      <c r="AW224" s="66"/>
      <c r="AX224" s="66"/>
      <c r="AY224" s="66"/>
      <c r="AZ224" s="66"/>
      <c r="BA224" s="66"/>
      <c r="BB224" s="66"/>
      <c r="BC224" s="66"/>
      <c r="BD224" s="66"/>
      <c r="BE224" s="66"/>
      <c r="BF224" s="66"/>
      <c r="BG224" s="66"/>
      <c r="BH224" s="66"/>
    </row>
    <row r="225" spans="1:60" x14ac:dyDescent="0.3">
      <c r="A225" s="66"/>
      <c r="J225" s="66"/>
      <c r="K225" s="66"/>
      <c r="L225" s="66"/>
      <c r="M225" s="66"/>
      <c r="N225" s="66"/>
      <c r="O225" s="66"/>
      <c r="P225" s="66"/>
      <c r="Q225" s="66"/>
      <c r="R225" s="66"/>
      <c r="S225" s="66"/>
      <c r="T225" s="66"/>
      <c r="U225" s="66"/>
      <c r="V225" s="66"/>
      <c r="W225" s="66"/>
      <c r="X225" s="66"/>
      <c r="Y225" s="66"/>
      <c r="Z225" s="66"/>
      <c r="AA225" s="66"/>
      <c r="AB225" s="66"/>
      <c r="AC225" s="66"/>
      <c r="AD225" s="66"/>
      <c r="AE225" s="66"/>
      <c r="AF225" s="66"/>
      <c r="AG225" s="66"/>
      <c r="AH225" s="66"/>
      <c r="AI225" s="66"/>
      <c r="AJ225" s="66"/>
      <c r="AK225" s="66"/>
      <c r="AL225" s="66"/>
      <c r="AM225" s="66"/>
      <c r="AN225" s="66"/>
      <c r="AO225" s="66"/>
      <c r="AP225" s="66"/>
      <c r="AQ225" s="66"/>
      <c r="AR225" s="66"/>
      <c r="AS225" s="66"/>
      <c r="AT225" s="66"/>
      <c r="AU225" s="66"/>
      <c r="AV225" s="66"/>
      <c r="AW225" s="66"/>
      <c r="AX225" s="66"/>
      <c r="AY225" s="66"/>
      <c r="AZ225" s="66"/>
      <c r="BA225" s="66"/>
      <c r="BB225" s="66"/>
      <c r="BC225" s="66"/>
      <c r="BD225" s="66"/>
      <c r="BE225" s="66"/>
      <c r="BF225" s="66"/>
      <c r="BG225" s="66"/>
      <c r="BH225" s="66"/>
    </row>
    <row r="226" spans="1:60" x14ac:dyDescent="0.3">
      <c r="A226" s="66"/>
      <c r="J226" s="66"/>
      <c r="K226" s="66"/>
      <c r="L226" s="66"/>
      <c r="M226" s="66"/>
      <c r="N226" s="66"/>
      <c r="O226" s="66"/>
      <c r="P226" s="66"/>
      <c r="Q226" s="66"/>
      <c r="R226" s="66"/>
      <c r="S226" s="66"/>
      <c r="T226" s="66"/>
      <c r="U226" s="66"/>
      <c r="V226" s="66"/>
      <c r="W226" s="66"/>
      <c r="X226" s="66"/>
      <c r="Y226" s="66"/>
      <c r="Z226" s="66"/>
      <c r="AA226" s="66"/>
      <c r="AB226" s="66"/>
      <c r="AC226" s="66"/>
      <c r="AD226" s="66"/>
      <c r="AE226" s="66"/>
      <c r="AF226" s="66"/>
      <c r="AG226" s="66"/>
      <c r="AH226" s="66"/>
      <c r="AI226" s="66"/>
      <c r="AJ226" s="66"/>
      <c r="AK226" s="66"/>
      <c r="AL226" s="66"/>
      <c r="AM226" s="66"/>
      <c r="AN226" s="66"/>
      <c r="AO226" s="66"/>
      <c r="AP226" s="66"/>
      <c r="AQ226" s="66"/>
      <c r="AR226" s="66"/>
      <c r="AS226" s="66"/>
      <c r="AT226" s="66"/>
      <c r="AU226" s="66"/>
      <c r="AV226" s="66"/>
      <c r="AW226" s="66"/>
      <c r="AX226" s="66"/>
      <c r="AY226" s="66"/>
      <c r="AZ226" s="66"/>
      <c r="BA226" s="66"/>
      <c r="BB226" s="66"/>
      <c r="BC226" s="66"/>
      <c r="BD226" s="66"/>
      <c r="BE226" s="66"/>
      <c r="BF226" s="66"/>
      <c r="BG226" s="66"/>
      <c r="BH226" s="66"/>
    </row>
    <row r="227" spans="1:60" x14ac:dyDescent="0.3">
      <c r="A227" s="66"/>
      <c r="J227" s="66"/>
      <c r="K227" s="66"/>
      <c r="L227" s="66"/>
      <c r="M227" s="66"/>
      <c r="N227" s="66"/>
      <c r="O227" s="66"/>
      <c r="P227" s="66"/>
      <c r="Q227" s="66"/>
      <c r="R227" s="66"/>
      <c r="S227" s="66"/>
      <c r="T227" s="66"/>
      <c r="U227" s="66"/>
      <c r="V227" s="66"/>
      <c r="W227" s="66"/>
      <c r="X227" s="66"/>
      <c r="Y227" s="66"/>
      <c r="Z227" s="66"/>
      <c r="AA227" s="66"/>
      <c r="AB227" s="66"/>
      <c r="AC227" s="66"/>
      <c r="AD227" s="66"/>
      <c r="AE227" s="66"/>
      <c r="AF227" s="66"/>
      <c r="AG227" s="66"/>
      <c r="AH227" s="66"/>
      <c r="AI227" s="66"/>
      <c r="AJ227" s="66"/>
      <c r="AK227" s="66"/>
      <c r="AL227" s="66"/>
      <c r="AM227" s="66"/>
      <c r="AN227" s="66"/>
      <c r="AO227" s="66"/>
      <c r="AP227" s="66"/>
      <c r="AQ227" s="66"/>
      <c r="AR227" s="66"/>
      <c r="AS227" s="66"/>
      <c r="AT227" s="66"/>
      <c r="AU227" s="66"/>
      <c r="AV227" s="66"/>
      <c r="AW227" s="66"/>
      <c r="AX227" s="66"/>
      <c r="AY227" s="66"/>
      <c r="AZ227" s="66"/>
      <c r="BA227" s="66"/>
      <c r="BB227" s="66"/>
      <c r="BC227" s="66"/>
      <c r="BD227" s="66"/>
      <c r="BE227" s="66"/>
      <c r="BF227" s="66"/>
      <c r="BG227" s="66"/>
      <c r="BH227" s="66"/>
    </row>
    <row r="228" spans="1:60" x14ac:dyDescent="0.3">
      <c r="A228" s="66"/>
      <c r="J228" s="66"/>
      <c r="K228" s="66"/>
      <c r="L228" s="66"/>
      <c r="M228" s="66"/>
      <c r="N228" s="66"/>
      <c r="O228" s="66"/>
      <c r="P228" s="66"/>
      <c r="Q228" s="66"/>
      <c r="R228" s="66"/>
      <c r="S228" s="66"/>
      <c r="T228" s="66"/>
      <c r="U228" s="66"/>
      <c r="V228" s="66"/>
      <c r="W228" s="66"/>
      <c r="X228" s="66"/>
      <c r="Y228" s="66"/>
      <c r="Z228" s="66"/>
      <c r="AA228" s="66"/>
      <c r="AB228" s="66"/>
      <c r="AC228" s="66"/>
      <c r="AD228" s="66"/>
      <c r="AE228" s="66"/>
      <c r="AF228" s="66"/>
      <c r="AG228" s="66"/>
      <c r="AH228" s="66"/>
      <c r="AI228" s="66"/>
      <c r="AJ228" s="66"/>
      <c r="AK228" s="66"/>
      <c r="AL228" s="66"/>
      <c r="AM228" s="66"/>
      <c r="AN228" s="66"/>
      <c r="AO228" s="66"/>
      <c r="AP228" s="66"/>
      <c r="AQ228" s="66"/>
      <c r="AR228" s="66"/>
      <c r="AS228" s="66"/>
      <c r="AT228" s="66"/>
      <c r="AU228" s="66"/>
      <c r="AV228" s="66"/>
      <c r="AW228" s="66"/>
      <c r="AX228" s="66"/>
      <c r="AY228" s="66"/>
      <c r="AZ228" s="66"/>
      <c r="BA228" s="66"/>
      <c r="BB228" s="66"/>
      <c r="BC228" s="66"/>
      <c r="BD228" s="66"/>
      <c r="BE228" s="66"/>
      <c r="BF228" s="66"/>
      <c r="BG228" s="66"/>
      <c r="BH228" s="66"/>
    </row>
    <row r="229" spans="1:60" x14ac:dyDescent="0.3">
      <c r="A229" s="66"/>
      <c r="J229" s="66"/>
      <c r="K229" s="66"/>
      <c r="L229" s="66"/>
      <c r="M229" s="66"/>
      <c r="N229" s="66"/>
      <c r="O229" s="66"/>
      <c r="P229" s="66"/>
      <c r="Q229" s="66"/>
      <c r="R229" s="66"/>
      <c r="S229" s="66"/>
      <c r="T229" s="66"/>
      <c r="U229" s="66"/>
      <c r="V229" s="66"/>
      <c r="W229" s="66"/>
      <c r="X229" s="66"/>
      <c r="Y229" s="66"/>
      <c r="Z229" s="66"/>
      <c r="AA229" s="66"/>
      <c r="AB229" s="66"/>
      <c r="AC229" s="66"/>
      <c r="AD229" s="66"/>
      <c r="AE229" s="66"/>
      <c r="AF229" s="66"/>
      <c r="AG229" s="66"/>
      <c r="AH229" s="66"/>
      <c r="AI229" s="66"/>
      <c r="AJ229" s="66"/>
      <c r="AK229" s="66"/>
      <c r="AL229" s="66"/>
      <c r="AM229" s="66"/>
      <c r="AN229" s="66"/>
      <c r="AO229" s="66"/>
      <c r="AP229" s="66"/>
      <c r="AQ229" s="66"/>
      <c r="AR229" s="66"/>
      <c r="AS229" s="66"/>
      <c r="AT229" s="66"/>
      <c r="AU229" s="66"/>
      <c r="AV229" s="66"/>
      <c r="AW229" s="66"/>
      <c r="AX229" s="66"/>
      <c r="AY229" s="66"/>
      <c r="AZ229" s="66"/>
      <c r="BA229" s="66"/>
      <c r="BB229" s="66"/>
      <c r="BC229" s="66"/>
      <c r="BD229" s="66"/>
      <c r="BE229" s="66"/>
      <c r="BF229" s="66"/>
      <c r="BG229" s="66"/>
      <c r="BH229" s="66"/>
    </row>
    <row r="230" spans="1:60" x14ac:dyDescent="0.3">
      <c r="A230" s="66"/>
      <c r="J230" s="66"/>
      <c r="K230" s="66"/>
      <c r="L230" s="66"/>
      <c r="M230" s="66"/>
      <c r="N230" s="66"/>
      <c r="O230" s="66"/>
      <c r="P230" s="66"/>
      <c r="Q230" s="66"/>
      <c r="R230" s="66"/>
      <c r="S230" s="66"/>
      <c r="T230" s="66"/>
      <c r="U230" s="66"/>
      <c r="V230" s="66"/>
      <c r="W230" s="66"/>
      <c r="X230" s="66"/>
      <c r="Y230" s="66"/>
      <c r="Z230" s="66"/>
      <c r="AA230" s="66"/>
      <c r="AB230" s="66"/>
      <c r="AC230" s="66"/>
      <c r="AD230" s="66"/>
      <c r="AE230" s="66"/>
      <c r="AF230" s="66"/>
      <c r="AG230" s="66"/>
      <c r="AH230" s="66"/>
      <c r="AI230" s="66"/>
      <c r="AJ230" s="66"/>
      <c r="AK230" s="66"/>
      <c r="AL230" s="66"/>
      <c r="AM230" s="66"/>
      <c r="AN230" s="66"/>
      <c r="AO230" s="66"/>
      <c r="AP230" s="66"/>
      <c r="AQ230" s="66"/>
      <c r="AR230" s="66"/>
      <c r="AS230" s="66"/>
      <c r="AT230" s="66"/>
      <c r="AU230" s="66"/>
      <c r="AV230" s="66"/>
      <c r="AW230" s="66"/>
      <c r="AX230" s="66"/>
      <c r="AY230" s="66"/>
      <c r="AZ230" s="66"/>
      <c r="BA230" s="66"/>
      <c r="BB230" s="66"/>
      <c r="BC230" s="66"/>
      <c r="BD230" s="66"/>
      <c r="BE230" s="66"/>
      <c r="BF230" s="66"/>
      <c r="BG230" s="66"/>
      <c r="BH230" s="66"/>
    </row>
    <row r="231" spans="1:60" x14ac:dyDescent="0.3">
      <c r="A231" s="66"/>
      <c r="J231" s="66"/>
      <c r="K231" s="66"/>
      <c r="L231" s="66"/>
      <c r="M231" s="66"/>
      <c r="N231" s="66"/>
      <c r="O231" s="66"/>
      <c r="P231" s="66"/>
      <c r="Q231" s="66"/>
      <c r="R231" s="66"/>
      <c r="S231" s="66"/>
      <c r="T231" s="66"/>
      <c r="U231" s="66"/>
      <c r="V231" s="66"/>
      <c r="W231" s="66"/>
      <c r="X231" s="66"/>
      <c r="Y231" s="66"/>
      <c r="Z231" s="66"/>
      <c r="AA231" s="66"/>
      <c r="AB231" s="66"/>
      <c r="AC231" s="66"/>
      <c r="AD231" s="66"/>
      <c r="AE231" s="66"/>
      <c r="AF231" s="66"/>
      <c r="AG231" s="66"/>
      <c r="AH231" s="66"/>
      <c r="AI231" s="66"/>
      <c r="AJ231" s="66"/>
      <c r="AK231" s="66"/>
      <c r="AL231" s="66"/>
      <c r="AM231" s="66"/>
      <c r="AN231" s="66"/>
      <c r="AO231" s="66"/>
      <c r="AP231" s="66"/>
      <c r="AQ231" s="66"/>
      <c r="AR231" s="66"/>
      <c r="AS231" s="66"/>
      <c r="AT231" s="66"/>
      <c r="AU231" s="66"/>
      <c r="AV231" s="66"/>
      <c r="AW231" s="66"/>
      <c r="AX231" s="66"/>
      <c r="AY231" s="66"/>
      <c r="AZ231" s="66"/>
      <c r="BA231" s="66"/>
      <c r="BB231" s="66"/>
      <c r="BC231" s="66"/>
      <c r="BD231" s="66"/>
      <c r="BE231" s="66"/>
      <c r="BF231" s="66"/>
      <c r="BG231" s="66"/>
      <c r="BH231" s="66"/>
    </row>
    <row r="232" spans="1:60" x14ac:dyDescent="0.3">
      <c r="A232" s="66"/>
      <c r="J232" s="66"/>
      <c r="K232" s="66"/>
      <c r="L232" s="66"/>
      <c r="M232" s="66"/>
      <c r="N232" s="66"/>
      <c r="O232" s="66"/>
      <c r="P232" s="66"/>
      <c r="Q232" s="66"/>
      <c r="R232" s="66"/>
      <c r="S232" s="66"/>
      <c r="T232" s="66"/>
      <c r="U232" s="66"/>
      <c r="V232" s="66"/>
      <c r="W232" s="66"/>
      <c r="X232" s="66"/>
      <c r="Y232" s="66"/>
      <c r="Z232" s="66"/>
      <c r="AA232" s="66"/>
      <c r="AB232" s="66"/>
      <c r="AC232" s="66"/>
      <c r="AD232" s="66"/>
      <c r="AE232" s="66"/>
      <c r="AF232" s="66"/>
      <c r="AG232" s="66"/>
      <c r="AH232" s="66"/>
      <c r="AI232" s="66"/>
      <c r="AJ232" s="66"/>
      <c r="AK232" s="66"/>
      <c r="AL232" s="66"/>
      <c r="AM232" s="66"/>
      <c r="AN232" s="66"/>
      <c r="AO232" s="66"/>
      <c r="AP232" s="66"/>
      <c r="AQ232" s="66"/>
      <c r="AR232" s="66"/>
      <c r="AS232" s="66"/>
      <c r="AT232" s="66"/>
      <c r="AU232" s="66"/>
      <c r="AV232" s="66"/>
      <c r="AW232" s="66"/>
      <c r="AX232" s="66"/>
      <c r="AY232" s="66"/>
      <c r="AZ232" s="66"/>
      <c r="BA232" s="66"/>
      <c r="BB232" s="66"/>
      <c r="BC232" s="66"/>
      <c r="BD232" s="66"/>
      <c r="BE232" s="66"/>
      <c r="BF232" s="66"/>
      <c r="BG232" s="66"/>
      <c r="BH232" s="66"/>
    </row>
    <row r="233" spans="1:60" x14ac:dyDescent="0.3">
      <c r="A233" s="66"/>
      <c r="J233" s="66"/>
      <c r="K233" s="66"/>
      <c r="L233" s="66"/>
      <c r="M233" s="66"/>
      <c r="N233" s="66"/>
      <c r="O233" s="66"/>
      <c r="P233" s="66"/>
      <c r="Q233" s="66"/>
      <c r="R233" s="66"/>
      <c r="S233" s="66"/>
      <c r="T233" s="66"/>
      <c r="U233" s="66"/>
      <c r="V233" s="66"/>
      <c r="W233" s="66"/>
      <c r="X233" s="66"/>
      <c r="Y233" s="66"/>
      <c r="Z233" s="66"/>
      <c r="AA233" s="66"/>
      <c r="AB233" s="66"/>
      <c r="AC233" s="66"/>
      <c r="AD233" s="66"/>
      <c r="AE233" s="66"/>
      <c r="AF233" s="66"/>
      <c r="AG233" s="66"/>
      <c r="AH233" s="66"/>
      <c r="AI233" s="66"/>
      <c r="AJ233" s="66"/>
      <c r="AK233" s="66"/>
      <c r="AL233" s="66"/>
      <c r="AM233" s="66"/>
      <c r="AN233" s="66"/>
      <c r="AO233" s="66"/>
      <c r="AP233" s="66"/>
      <c r="AQ233" s="66"/>
      <c r="AR233" s="66"/>
      <c r="AS233" s="66"/>
      <c r="AT233" s="66"/>
      <c r="AU233" s="66"/>
      <c r="AV233" s="66"/>
      <c r="AW233" s="66"/>
      <c r="AX233" s="66"/>
      <c r="AY233" s="66"/>
      <c r="AZ233" s="66"/>
      <c r="BA233" s="66"/>
      <c r="BB233" s="66"/>
      <c r="BC233" s="66"/>
      <c r="BD233" s="66"/>
      <c r="BE233" s="66"/>
      <c r="BF233" s="66"/>
      <c r="BG233" s="66"/>
      <c r="BH233" s="66"/>
    </row>
    <row r="234" spans="1:60" x14ac:dyDescent="0.3">
      <c r="A234" s="66"/>
      <c r="J234" s="66"/>
      <c r="K234" s="66"/>
      <c r="L234" s="66"/>
      <c r="M234" s="66"/>
      <c r="N234" s="66"/>
      <c r="O234" s="66"/>
      <c r="P234" s="66"/>
      <c r="Q234" s="66"/>
      <c r="R234" s="66"/>
      <c r="S234" s="66"/>
      <c r="T234" s="66"/>
      <c r="U234" s="66"/>
      <c r="V234" s="66"/>
      <c r="W234" s="66"/>
      <c r="X234" s="66"/>
      <c r="Y234" s="66"/>
      <c r="Z234" s="66"/>
      <c r="AA234" s="66"/>
      <c r="AB234" s="66"/>
      <c r="AC234" s="66"/>
      <c r="AD234" s="66"/>
      <c r="AE234" s="66"/>
      <c r="AF234" s="66"/>
      <c r="AG234" s="66"/>
      <c r="AH234" s="66"/>
      <c r="AI234" s="66"/>
      <c r="AJ234" s="66"/>
      <c r="AK234" s="66"/>
      <c r="AL234" s="66"/>
      <c r="AM234" s="66"/>
      <c r="AN234" s="66"/>
      <c r="AO234" s="66"/>
      <c r="AP234" s="66"/>
      <c r="AQ234" s="66"/>
      <c r="AR234" s="66"/>
      <c r="AS234" s="66"/>
      <c r="AT234" s="66"/>
      <c r="AU234" s="66"/>
      <c r="AV234" s="66"/>
      <c r="AW234" s="66"/>
      <c r="AX234" s="66"/>
      <c r="AY234" s="66"/>
      <c r="AZ234" s="66"/>
      <c r="BA234" s="66"/>
      <c r="BB234" s="66"/>
      <c r="BC234" s="66"/>
      <c r="BD234" s="66"/>
      <c r="BE234" s="66"/>
      <c r="BF234" s="66"/>
      <c r="BG234" s="66"/>
      <c r="BH234" s="66"/>
    </row>
    <row r="235" spans="1:60" x14ac:dyDescent="0.3">
      <c r="A235" s="66"/>
      <c r="J235" s="66"/>
      <c r="K235" s="66"/>
      <c r="L235" s="66"/>
      <c r="M235" s="66"/>
      <c r="N235" s="66"/>
      <c r="O235" s="66"/>
      <c r="P235" s="66"/>
      <c r="Q235" s="66"/>
      <c r="R235" s="66"/>
      <c r="S235" s="66"/>
      <c r="T235" s="66"/>
      <c r="U235" s="66"/>
      <c r="V235" s="66"/>
      <c r="W235" s="66"/>
      <c r="X235" s="66"/>
      <c r="Y235" s="66"/>
      <c r="Z235" s="66"/>
      <c r="AA235" s="66"/>
      <c r="AB235" s="66"/>
      <c r="AC235" s="66"/>
      <c r="AD235" s="66"/>
      <c r="AE235" s="66"/>
      <c r="AF235" s="66"/>
      <c r="AG235" s="66"/>
      <c r="AH235" s="66"/>
      <c r="AI235" s="66"/>
      <c r="AJ235" s="66"/>
      <c r="AK235" s="66"/>
      <c r="AL235" s="66"/>
      <c r="AM235" s="66"/>
      <c r="AN235" s="66"/>
      <c r="AO235" s="66"/>
      <c r="AP235" s="66"/>
      <c r="AQ235" s="66"/>
      <c r="AR235" s="66"/>
      <c r="AS235" s="66"/>
      <c r="AT235" s="66"/>
      <c r="AU235" s="66"/>
      <c r="AV235" s="66"/>
      <c r="AW235" s="66"/>
      <c r="AX235" s="66"/>
      <c r="AY235" s="66"/>
      <c r="AZ235" s="66"/>
      <c r="BA235" s="66"/>
      <c r="BB235" s="66"/>
      <c r="BC235" s="66"/>
      <c r="BD235" s="66"/>
      <c r="BE235" s="66"/>
      <c r="BF235" s="66"/>
      <c r="BG235" s="66"/>
      <c r="BH235" s="66"/>
    </row>
    <row r="236" spans="1:60" x14ac:dyDescent="0.3">
      <c r="A236" s="66"/>
      <c r="J236" s="66"/>
      <c r="K236" s="66"/>
      <c r="L236" s="66"/>
      <c r="M236" s="66"/>
      <c r="N236" s="66"/>
      <c r="O236" s="66"/>
      <c r="P236" s="66"/>
      <c r="Q236" s="66"/>
      <c r="R236" s="66"/>
      <c r="S236" s="66"/>
      <c r="T236" s="66"/>
      <c r="U236" s="66"/>
      <c r="V236" s="66"/>
      <c r="W236" s="66"/>
      <c r="X236" s="66"/>
      <c r="Y236" s="66"/>
      <c r="Z236" s="66"/>
      <c r="AA236" s="66"/>
      <c r="AB236" s="66"/>
      <c r="AC236" s="66"/>
      <c r="AD236" s="66"/>
      <c r="AE236" s="66"/>
      <c r="AF236" s="66"/>
      <c r="AG236" s="66"/>
      <c r="AH236" s="66"/>
      <c r="AI236" s="66"/>
      <c r="AJ236" s="66"/>
      <c r="AK236" s="66"/>
      <c r="AL236" s="66"/>
      <c r="AM236" s="66"/>
      <c r="AN236" s="66"/>
      <c r="AO236" s="66"/>
      <c r="AP236" s="66"/>
      <c r="AQ236" s="66"/>
      <c r="AR236" s="66"/>
      <c r="AS236" s="66"/>
      <c r="AT236" s="66"/>
      <c r="AU236" s="66"/>
      <c r="AV236" s="66"/>
      <c r="AW236" s="66"/>
      <c r="AX236" s="66"/>
      <c r="AY236" s="66"/>
      <c r="AZ236" s="66"/>
      <c r="BA236" s="66"/>
      <c r="BB236" s="66"/>
      <c r="BC236" s="66"/>
      <c r="BD236" s="66"/>
      <c r="BE236" s="66"/>
      <c r="BF236" s="66"/>
      <c r="BG236" s="66"/>
      <c r="BH236" s="66"/>
    </row>
    <row r="237" spans="1:60" x14ac:dyDescent="0.3">
      <c r="A237" s="66"/>
      <c r="J237" s="66"/>
      <c r="K237" s="66"/>
      <c r="L237" s="66"/>
      <c r="M237" s="66"/>
      <c r="N237" s="66"/>
      <c r="O237" s="66"/>
      <c r="P237" s="66"/>
      <c r="Q237" s="66"/>
      <c r="R237" s="66"/>
      <c r="S237" s="66"/>
      <c r="T237" s="66"/>
      <c r="U237" s="66"/>
      <c r="V237" s="66"/>
      <c r="W237" s="66"/>
      <c r="X237" s="66"/>
      <c r="Y237" s="66"/>
      <c r="Z237" s="66"/>
      <c r="AA237" s="66"/>
      <c r="AB237" s="66"/>
      <c r="AC237" s="66"/>
      <c r="AD237" s="66"/>
      <c r="AE237" s="66"/>
      <c r="AF237" s="66"/>
      <c r="AG237" s="66"/>
      <c r="AH237" s="66"/>
      <c r="AI237" s="66"/>
      <c r="AJ237" s="66"/>
      <c r="AK237" s="66"/>
      <c r="AL237" s="66"/>
      <c r="AM237" s="66"/>
      <c r="AN237" s="66"/>
      <c r="AO237" s="66"/>
      <c r="AP237" s="66"/>
      <c r="AQ237" s="66"/>
      <c r="AR237" s="66"/>
      <c r="AS237" s="66"/>
      <c r="AT237" s="66"/>
      <c r="AU237" s="66"/>
      <c r="AV237" s="66"/>
      <c r="AW237" s="66"/>
      <c r="AX237" s="66"/>
      <c r="AY237" s="66"/>
      <c r="AZ237" s="66"/>
      <c r="BA237" s="66"/>
      <c r="BB237" s="66"/>
      <c r="BC237" s="66"/>
      <c r="BD237" s="66"/>
      <c r="BE237" s="66"/>
      <c r="BF237" s="66"/>
      <c r="BG237" s="66"/>
      <c r="BH237" s="66"/>
    </row>
    <row r="238" spans="1:60" x14ac:dyDescent="0.3">
      <c r="A238" s="66"/>
      <c r="J238" s="66"/>
      <c r="K238" s="66"/>
      <c r="L238" s="66"/>
      <c r="M238" s="66"/>
      <c r="N238" s="66"/>
      <c r="O238" s="66"/>
      <c r="P238" s="66"/>
      <c r="Q238" s="66"/>
      <c r="R238" s="66"/>
      <c r="S238" s="66"/>
      <c r="T238" s="66"/>
      <c r="U238" s="66"/>
      <c r="V238" s="66"/>
      <c r="W238" s="66"/>
      <c r="X238" s="66"/>
      <c r="Y238" s="66"/>
      <c r="Z238" s="66"/>
      <c r="AA238" s="66"/>
      <c r="AB238" s="66"/>
      <c r="AC238" s="66"/>
      <c r="AD238" s="66"/>
      <c r="AE238" s="66"/>
      <c r="AF238" s="66"/>
      <c r="AG238" s="66"/>
      <c r="AH238" s="66"/>
      <c r="AI238" s="66"/>
      <c r="AJ238" s="66"/>
      <c r="AK238" s="66"/>
      <c r="AL238" s="66"/>
      <c r="AM238" s="66"/>
      <c r="AN238" s="66"/>
      <c r="AO238" s="66"/>
      <c r="AP238" s="66"/>
      <c r="AQ238" s="66"/>
      <c r="AR238" s="66"/>
      <c r="AS238" s="66"/>
      <c r="AT238" s="66"/>
      <c r="AU238" s="66"/>
      <c r="AV238" s="66"/>
      <c r="AW238" s="66"/>
      <c r="AX238" s="66"/>
      <c r="AY238" s="66"/>
      <c r="AZ238" s="66"/>
      <c r="BA238" s="66"/>
      <c r="BB238" s="66"/>
      <c r="BC238" s="66"/>
      <c r="BD238" s="66"/>
      <c r="BE238" s="66"/>
      <c r="BF238" s="66"/>
      <c r="BG238" s="66"/>
      <c r="BH238" s="66"/>
    </row>
    <row r="239" spans="1:60" x14ac:dyDescent="0.3">
      <c r="A239" s="66"/>
      <c r="J239" s="66"/>
      <c r="K239" s="66"/>
      <c r="L239" s="66"/>
      <c r="M239" s="66"/>
      <c r="N239" s="66"/>
      <c r="O239" s="66"/>
      <c r="P239" s="66"/>
      <c r="Q239" s="66"/>
      <c r="R239" s="66"/>
      <c r="S239" s="66"/>
      <c r="T239" s="66"/>
      <c r="U239" s="66"/>
      <c r="V239" s="66"/>
      <c r="W239" s="66"/>
      <c r="X239" s="66"/>
      <c r="Y239" s="66"/>
      <c r="Z239" s="66"/>
      <c r="AA239" s="66"/>
      <c r="AB239" s="66"/>
      <c r="AC239" s="66"/>
      <c r="AD239" s="66"/>
      <c r="AE239" s="66"/>
      <c r="AF239" s="66"/>
      <c r="AG239" s="66"/>
      <c r="AH239" s="66"/>
      <c r="AI239" s="66"/>
      <c r="AJ239" s="66"/>
      <c r="AK239" s="66"/>
      <c r="AL239" s="66"/>
      <c r="AM239" s="66"/>
      <c r="AN239" s="66"/>
      <c r="AO239" s="66"/>
      <c r="AP239" s="66"/>
      <c r="AQ239" s="66"/>
      <c r="AR239" s="66"/>
      <c r="AS239" s="66"/>
      <c r="AT239" s="66"/>
      <c r="AU239" s="66"/>
      <c r="AV239" s="66"/>
      <c r="AW239" s="66"/>
      <c r="AX239" s="66"/>
      <c r="AY239" s="66"/>
      <c r="AZ239" s="66"/>
      <c r="BA239" s="66"/>
      <c r="BB239" s="66"/>
      <c r="BC239" s="66"/>
      <c r="BD239" s="66"/>
      <c r="BE239" s="66"/>
      <c r="BF239" s="66"/>
      <c r="BG239" s="66"/>
      <c r="BH239" s="66"/>
    </row>
    <row r="240" spans="1:60" x14ac:dyDescent="0.3">
      <c r="A240" s="66"/>
      <c r="J240" s="66"/>
      <c r="K240" s="66"/>
      <c r="L240" s="66"/>
      <c r="M240" s="66"/>
      <c r="N240" s="66"/>
      <c r="O240" s="66"/>
      <c r="P240" s="66"/>
      <c r="Q240" s="66"/>
      <c r="R240" s="66"/>
      <c r="S240" s="66"/>
      <c r="T240" s="66"/>
      <c r="U240" s="66"/>
      <c r="V240" s="66"/>
      <c r="W240" s="66"/>
      <c r="X240" s="66"/>
      <c r="Y240" s="66"/>
      <c r="Z240" s="66"/>
      <c r="AA240" s="66"/>
      <c r="AB240" s="66"/>
      <c r="AC240" s="66"/>
      <c r="AD240" s="66"/>
      <c r="AE240" s="66"/>
      <c r="AF240" s="66"/>
      <c r="AG240" s="66"/>
      <c r="AH240" s="66"/>
      <c r="AI240" s="66"/>
      <c r="AJ240" s="66"/>
      <c r="AK240" s="66"/>
      <c r="AL240" s="66"/>
      <c r="AM240" s="66"/>
      <c r="AN240" s="66"/>
      <c r="AO240" s="66"/>
      <c r="AP240" s="66"/>
      <c r="AQ240" s="66"/>
      <c r="AR240" s="66"/>
      <c r="AS240" s="66"/>
      <c r="AT240" s="66"/>
      <c r="AU240" s="66"/>
      <c r="AV240" s="66"/>
      <c r="AW240" s="66"/>
      <c r="AX240" s="66"/>
      <c r="AY240" s="66"/>
      <c r="AZ240" s="66"/>
      <c r="BA240" s="66"/>
      <c r="BB240" s="66"/>
      <c r="BC240" s="66"/>
      <c r="BD240" s="66"/>
      <c r="BE240" s="66"/>
      <c r="BF240" s="66"/>
      <c r="BG240" s="66"/>
      <c r="BH240" s="66"/>
    </row>
    <row r="241" spans="1:60" x14ac:dyDescent="0.3">
      <c r="A241" s="66"/>
      <c r="J241" s="66"/>
      <c r="K241" s="66"/>
      <c r="L241" s="66"/>
      <c r="M241" s="66"/>
      <c r="N241" s="66"/>
      <c r="O241" s="66"/>
      <c r="P241" s="66"/>
      <c r="Q241" s="66"/>
      <c r="R241" s="66"/>
      <c r="S241" s="66"/>
      <c r="T241" s="66"/>
      <c r="U241" s="66"/>
      <c r="V241" s="66"/>
      <c r="W241" s="66"/>
      <c r="X241" s="66"/>
      <c r="Y241" s="66"/>
      <c r="Z241" s="66"/>
      <c r="AA241" s="66"/>
      <c r="AB241" s="66"/>
      <c r="AC241" s="66"/>
      <c r="AD241" s="66"/>
      <c r="AE241" s="66"/>
      <c r="AF241" s="66"/>
      <c r="AG241" s="66"/>
      <c r="AH241" s="66"/>
      <c r="AI241" s="66"/>
      <c r="AJ241" s="66"/>
      <c r="AK241" s="66"/>
      <c r="AL241" s="66"/>
      <c r="AM241" s="66"/>
      <c r="AN241" s="66"/>
      <c r="AO241" s="66"/>
      <c r="AP241" s="66"/>
      <c r="AQ241" s="66"/>
      <c r="AR241" s="66"/>
      <c r="AS241" s="66"/>
      <c r="AT241" s="66"/>
      <c r="AU241" s="66"/>
      <c r="AV241" s="66"/>
      <c r="AW241" s="66"/>
      <c r="AX241" s="66"/>
      <c r="AY241" s="66"/>
      <c r="AZ241" s="66"/>
      <c r="BA241" s="66"/>
      <c r="BB241" s="66"/>
      <c r="BC241" s="66"/>
      <c r="BD241" s="66"/>
      <c r="BE241" s="66"/>
      <c r="BF241" s="66"/>
      <c r="BG241" s="66"/>
      <c r="BH241" s="66"/>
    </row>
    <row r="242" spans="1:60" x14ac:dyDescent="0.3">
      <c r="A242" s="66"/>
      <c r="J242" s="66"/>
      <c r="K242" s="66"/>
      <c r="L242" s="66"/>
      <c r="M242" s="66"/>
      <c r="N242" s="66"/>
      <c r="O242" s="66"/>
      <c r="P242" s="66"/>
      <c r="Q242" s="66"/>
      <c r="R242" s="66"/>
      <c r="S242" s="66"/>
      <c r="T242" s="66"/>
      <c r="U242" s="66"/>
      <c r="V242" s="66"/>
      <c r="W242" s="66"/>
      <c r="X242" s="66"/>
      <c r="Y242" s="66"/>
      <c r="Z242" s="66"/>
      <c r="AA242" s="66"/>
      <c r="AB242" s="66"/>
      <c r="AC242" s="66"/>
      <c r="AD242" s="66"/>
      <c r="AE242" s="66"/>
      <c r="AF242" s="66"/>
      <c r="AG242" s="66"/>
      <c r="AH242" s="66"/>
      <c r="AI242" s="66"/>
      <c r="AJ242" s="66"/>
      <c r="AK242" s="66"/>
      <c r="AL242" s="66"/>
      <c r="AM242" s="66"/>
      <c r="AN242" s="66"/>
      <c r="AO242" s="66"/>
      <c r="AP242" s="66"/>
      <c r="AQ242" s="66"/>
      <c r="AR242" s="66"/>
      <c r="AS242" s="66"/>
      <c r="AT242" s="66"/>
      <c r="AU242" s="66"/>
      <c r="AV242" s="66"/>
      <c r="AW242" s="66"/>
      <c r="AX242" s="66"/>
      <c r="AY242" s="66"/>
      <c r="AZ242" s="66"/>
      <c r="BA242" s="66"/>
      <c r="BB242" s="66"/>
      <c r="BC242" s="66"/>
      <c r="BD242" s="66"/>
      <c r="BE242" s="66"/>
      <c r="BF242" s="66"/>
      <c r="BG242" s="66"/>
      <c r="BH242" s="66"/>
    </row>
    <row r="243" spans="1:60" x14ac:dyDescent="0.3">
      <c r="A243" s="66"/>
      <c r="J243" s="66"/>
      <c r="K243" s="66"/>
      <c r="L243" s="66"/>
      <c r="M243" s="66"/>
      <c r="N243" s="66"/>
      <c r="O243" s="66"/>
      <c r="P243" s="66"/>
      <c r="Q243" s="66"/>
      <c r="R243" s="66"/>
      <c r="S243" s="66"/>
      <c r="T243" s="66"/>
      <c r="U243" s="66"/>
      <c r="V243" s="66"/>
      <c r="W243" s="66"/>
      <c r="X243" s="66"/>
      <c r="Y243" s="66"/>
      <c r="Z243" s="66"/>
      <c r="AA243" s="66"/>
      <c r="AB243" s="66"/>
      <c r="AC243" s="66"/>
      <c r="AD243" s="66"/>
      <c r="AE243" s="66"/>
      <c r="AF243" s="66"/>
      <c r="AG243" s="66"/>
      <c r="AH243" s="66"/>
      <c r="AI243" s="66"/>
      <c r="AJ243" s="66"/>
      <c r="AK243" s="66"/>
      <c r="AL243" s="66"/>
      <c r="AM243" s="66"/>
      <c r="AN243" s="66"/>
      <c r="AO243" s="66"/>
      <c r="AP243" s="66"/>
      <c r="AQ243" s="66"/>
      <c r="AR243" s="66"/>
      <c r="AS243" s="66"/>
      <c r="AT243" s="66"/>
      <c r="AU243" s="66"/>
      <c r="AV243" s="66"/>
      <c r="AW243" s="66"/>
      <c r="AX243" s="66"/>
      <c r="AY243" s="66"/>
      <c r="AZ243" s="66"/>
      <c r="BA243" s="66"/>
      <c r="BB243" s="66"/>
      <c r="BC243" s="66"/>
      <c r="BD243" s="66"/>
      <c r="BE243" s="66"/>
      <c r="BF243" s="66"/>
      <c r="BG243" s="66"/>
      <c r="BH243" s="66"/>
    </row>
    <row r="244" spans="1:60" x14ac:dyDescent="0.3">
      <c r="A244" s="66"/>
      <c r="J244" s="66"/>
      <c r="K244" s="66"/>
      <c r="L244" s="66"/>
      <c r="M244" s="66"/>
      <c r="N244" s="66"/>
      <c r="O244" s="66"/>
      <c r="P244" s="66"/>
      <c r="Q244" s="66"/>
      <c r="R244" s="66"/>
      <c r="S244" s="66"/>
      <c r="T244" s="66"/>
      <c r="U244" s="66"/>
      <c r="V244" s="66"/>
      <c r="W244" s="66"/>
      <c r="X244" s="66"/>
      <c r="Y244" s="66"/>
      <c r="Z244" s="66"/>
      <c r="AA244" s="66"/>
      <c r="AB244" s="66"/>
      <c r="AC244" s="66"/>
      <c r="AD244" s="66"/>
      <c r="AE244" s="66"/>
      <c r="AF244" s="66"/>
      <c r="AG244" s="66"/>
      <c r="AH244" s="66"/>
      <c r="AI244" s="66"/>
      <c r="AJ244" s="66"/>
      <c r="AK244" s="66"/>
      <c r="AL244" s="66"/>
      <c r="AM244" s="66"/>
      <c r="AN244" s="66"/>
      <c r="AO244" s="66"/>
      <c r="AP244" s="66"/>
      <c r="AQ244" s="66"/>
      <c r="AR244" s="66"/>
      <c r="AS244" s="66"/>
      <c r="AT244" s="66"/>
      <c r="AU244" s="66"/>
      <c r="AV244" s="66"/>
      <c r="AW244" s="66"/>
      <c r="AX244" s="66"/>
      <c r="AY244" s="66"/>
      <c r="AZ244" s="66"/>
      <c r="BA244" s="66"/>
      <c r="BB244" s="66"/>
      <c r="BC244" s="66"/>
      <c r="BD244" s="66"/>
      <c r="BE244" s="66"/>
      <c r="BF244" s="66"/>
      <c r="BG244" s="66"/>
      <c r="BH244" s="66"/>
    </row>
    <row r="245" spans="1:60" x14ac:dyDescent="0.3">
      <c r="A245" s="66"/>
    </row>
    <row r="246" spans="1:60" x14ac:dyDescent="0.3">
      <c r="A246" s="66"/>
    </row>
    <row r="247" spans="1:60" x14ac:dyDescent="0.3">
      <c r="A247" s="66"/>
    </row>
    <row r="248" spans="1:60" x14ac:dyDescent="0.3">
      <c r="A248" s="66"/>
    </row>
  </sheetData>
  <mergeCells count="17">
    <mergeCell ref="AO16:AT25"/>
    <mergeCell ref="E16:I25"/>
    <mergeCell ref="AO6:AT15"/>
    <mergeCell ref="B2:I4"/>
    <mergeCell ref="J2:AM4"/>
    <mergeCell ref="B6:D55"/>
    <mergeCell ref="E6:I15"/>
    <mergeCell ref="E46:I55"/>
    <mergeCell ref="AO36:AT45"/>
    <mergeCell ref="E36:I45"/>
    <mergeCell ref="AO26:AT35"/>
    <mergeCell ref="E26:I35"/>
    <mergeCell ref="J56:O61"/>
    <mergeCell ref="P56:U61"/>
    <mergeCell ref="V56:AA61"/>
    <mergeCell ref="AB56:AG61"/>
    <mergeCell ref="AH56:AM6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JL75"/>
  <sheetViews>
    <sheetView zoomScale="70" zoomScaleNormal="70" zoomScaleSheetLayoutView="40" zoomScalePageLayoutView="60" workbookViewId="0">
      <selection activeCell="D11" sqref="D11:D12"/>
    </sheetView>
  </sheetViews>
  <sheetFormatPr baseColWidth="10" defaultColWidth="11.44140625" defaultRowHeight="15" x14ac:dyDescent="0.25"/>
  <cols>
    <col min="1" max="1" width="6.5546875" style="218" customWidth="1"/>
    <col min="2" max="2" width="16" style="218" customWidth="1"/>
    <col min="3" max="3" width="19.109375" style="218" customWidth="1"/>
    <col min="4" max="4" width="25.33203125" style="218" customWidth="1"/>
    <col min="5" max="5" width="40.109375" style="218" customWidth="1"/>
    <col min="6" max="6" width="17.6640625" style="198" customWidth="1"/>
    <col min="7" max="7" width="16" style="198" customWidth="1"/>
    <col min="8" max="8" width="24.33203125" style="198" customWidth="1"/>
    <col min="9" max="10" width="28.44140625" style="198" customWidth="1"/>
    <col min="11" max="11" width="24.33203125" style="198" customWidth="1"/>
    <col min="12" max="12" width="19.44140625" style="198" customWidth="1"/>
    <col min="13" max="13" width="20.5546875" style="198" customWidth="1"/>
    <col min="14" max="14" width="14.6640625" style="219" customWidth="1"/>
    <col min="15" max="15" width="16.6640625" style="198" customWidth="1"/>
    <col min="16" max="16" width="10.44140625" style="198" hidden="1" customWidth="1"/>
    <col min="17" max="17" width="12.88671875" style="198" customWidth="1"/>
    <col min="18" max="18" width="35.88671875" style="198" hidden="1" customWidth="1"/>
    <col min="19" max="19" width="17.109375" style="198" customWidth="1"/>
    <col min="20" max="20" width="17.5546875" style="198" hidden="1" customWidth="1"/>
    <col min="21" max="21" width="15" style="198" customWidth="1"/>
    <col min="22" max="22" width="16" style="198" customWidth="1"/>
    <col min="23" max="23" width="32.6640625" style="198" customWidth="1"/>
    <col min="24" max="24" width="26.88671875" style="198" hidden="1" customWidth="1"/>
    <col min="25" max="25" width="5.88671875" style="198" customWidth="1"/>
    <col min="26" max="26" width="6.88671875" style="198" customWidth="1"/>
    <col min="27" max="27" width="5" style="198" hidden="1" customWidth="1"/>
    <col min="28" max="28" width="5.5546875" style="198" customWidth="1"/>
    <col min="29" max="29" width="7.109375" style="198" customWidth="1"/>
    <col min="30" max="30" width="6.6640625" style="198" customWidth="1"/>
    <col min="31" max="31" width="7.5546875" style="198" hidden="1" customWidth="1"/>
    <col min="32" max="32" width="8.5546875" style="198" customWidth="1"/>
    <col min="33" max="37" width="10.88671875" style="198" customWidth="1"/>
    <col min="38" max="38" width="10.88671875" style="217" customWidth="1"/>
    <col min="39" max="39" width="23" style="198" customWidth="1"/>
    <col min="40" max="40" width="18.88671875" style="198" customWidth="1"/>
    <col min="41" max="41" width="21.5546875" style="198" customWidth="1"/>
    <col min="42" max="42" width="22.44140625" style="198" customWidth="1"/>
    <col min="43" max="43" width="16.44140625" style="198" customWidth="1"/>
    <col min="44" max="44" width="20.5546875" style="198" customWidth="1"/>
    <col min="45" max="16384" width="11.44140625" style="198"/>
  </cols>
  <sheetData>
    <row r="1" spans="1:272" s="201" customFormat="1" ht="21" x14ac:dyDescent="0.35">
      <c r="A1" s="379"/>
      <c r="B1" s="380"/>
      <c r="C1" s="381"/>
      <c r="D1" s="370" t="s">
        <v>208</v>
      </c>
      <c r="E1" s="371"/>
      <c r="F1" s="371"/>
      <c r="G1" s="371"/>
      <c r="H1" s="371"/>
      <c r="I1" s="371"/>
      <c r="J1" s="371"/>
      <c r="K1" s="371"/>
      <c r="L1" s="371"/>
      <c r="M1" s="371"/>
      <c r="N1" s="371"/>
      <c r="O1" s="371"/>
      <c r="P1" s="371"/>
      <c r="Q1" s="371"/>
      <c r="R1" s="371"/>
      <c r="S1" s="371"/>
      <c r="T1" s="372"/>
      <c r="U1" s="252"/>
      <c r="V1" s="252"/>
      <c r="W1" s="252"/>
      <c r="X1" s="352"/>
      <c r="Y1" s="352"/>
      <c r="Z1" s="352"/>
      <c r="AA1" s="352"/>
      <c r="AB1" s="352"/>
      <c r="AC1" s="352"/>
      <c r="AD1" s="352"/>
      <c r="AE1" s="352"/>
      <c r="AF1" s="352"/>
      <c r="AG1" s="352"/>
      <c r="AH1" s="352"/>
      <c r="AI1" s="352"/>
      <c r="AJ1" s="352"/>
      <c r="AK1" s="352"/>
      <c r="AL1" s="352"/>
      <c r="AM1" s="352"/>
      <c r="AN1" s="352"/>
      <c r="AO1" s="352"/>
      <c r="AP1" s="352"/>
      <c r="AQ1" s="352"/>
      <c r="AR1" s="352"/>
      <c r="AS1" s="200"/>
      <c r="AT1" s="200"/>
      <c r="AU1" s="200"/>
      <c r="AV1" s="200"/>
      <c r="AW1" s="200"/>
      <c r="AX1" s="200"/>
      <c r="AY1" s="200"/>
      <c r="AZ1" s="200"/>
      <c r="BA1" s="200"/>
      <c r="BB1" s="200"/>
      <c r="BC1" s="200"/>
      <c r="BD1" s="200"/>
      <c r="BE1" s="200"/>
      <c r="BF1" s="200"/>
      <c r="BG1" s="200"/>
      <c r="BH1" s="200"/>
      <c r="BI1" s="200"/>
      <c r="BJ1" s="200"/>
      <c r="BK1" s="200"/>
      <c r="BL1" s="200"/>
      <c r="BM1" s="200"/>
      <c r="BN1" s="200"/>
      <c r="BO1" s="200"/>
      <c r="BP1" s="200"/>
    </row>
    <row r="2" spans="1:272" s="201" customFormat="1" ht="21.6" thickBot="1" x14ac:dyDescent="0.4">
      <c r="A2" s="382"/>
      <c r="B2" s="383"/>
      <c r="C2" s="384"/>
      <c r="D2" s="373"/>
      <c r="E2" s="374"/>
      <c r="F2" s="374"/>
      <c r="G2" s="374"/>
      <c r="H2" s="374"/>
      <c r="I2" s="374"/>
      <c r="J2" s="374"/>
      <c r="K2" s="374"/>
      <c r="L2" s="374"/>
      <c r="M2" s="374"/>
      <c r="N2" s="374"/>
      <c r="O2" s="374"/>
      <c r="P2" s="374"/>
      <c r="Q2" s="374"/>
      <c r="R2" s="374"/>
      <c r="S2" s="374"/>
      <c r="T2" s="375"/>
      <c r="U2" s="252"/>
      <c r="V2" s="252"/>
      <c r="W2" s="252"/>
      <c r="X2" s="352"/>
      <c r="Y2" s="352"/>
      <c r="Z2" s="352"/>
      <c r="AA2" s="352"/>
      <c r="AB2" s="352"/>
      <c r="AC2" s="352"/>
      <c r="AD2" s="352"/>
      <c r="AE2" s="352"/>
      <c r="AF2" s="352"/>
      <c r="AG2" s="352"/>
      <c r="AH2" s="352"/>
      <c r="AI2" s="352"/>
      <c r="AJ2" s="352"/>
      <c r="AK2" s="352"/>
      <c r="AL2" s="352"/>
      <c r="AM2" s="352"/>
      <c r="AN2" s="352"/>
      <c r="AO2" s="352"/>
      <c r="AP2" s="352"/>
      <c r="AQ2" s="352"/>
      <c r="AR2" s="352"/>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row>
    <row r="3" spans="1:272" s="201" customFormat="1" ht="27.75" customHeight="1" thickBot="1" x14ac:dyDescent="0.4">
      <c r="A3" s="382"/>
      <c r="B3" s="383"/>
      <c r="C3" s="384"/>
      <c r="D3" s="376" t="s">
        <v>209</v>
      </c>
      <c r="E3" s="377"/>
      <c r="F3" s="377"/>
      <c r="G3" s="377"/>
      <c r="H3" s="377"/>
      <c r="I3" s="378"/>
      <c r="J3" s="376" t="s">
        <v>210</v>
      </c>
      <c r="K3" s="377"/>
      <c r="L3" s="377"/>
      <c r="M3" s="377"/>
      <c r="N3" s="377"/>
      <c r="O3" s="377"/>
      <c r="P3" s="377"/>
      <c r="Q3" s="377"/>
      <c r="R3" s="377"/>
      <c r="S3" s="377"/>
      <c r="T3" s="378"/>
      <c r="U3" s="253"/>
      <c r="V3" s="253"/>
      <c r="W3" s="252"/>
      <c r="X3" s="353"/>
      <c r="Y3" s="353"/>
      <c r="Z3" s="353"/>
      <c r="AA3" s="353"/>
      <c r="AB3" s="353"/>
      <c r="AC3" s="353"/>
      <c r="AD3" s="353"/>
      <c r="AE3" s="353"/>
      <c r="AF3" s="353"/>
      <c r="AG3" s="353"/>
      <c r="AH3" s="353"/>
      <c r="AI3" s="353"/>
      <c r="AJ3" s="353"/>
      <c r="AK3" s="353"/>
      <c r="AL3" s="353"/>
      <c r="AM3" s="353"/>
      <c r="AN3" s="353"/>
      <c r="AO3" s="353"/>
      <c r="AP3" s="353"/>
      <c r="AQ3" s="353"/>
      <c r="AR3" s="353"/>
      <c r="AS3" s="200"/>
      <c r="AT3" s="200"/>
      <c r="AU3" s="200"/>
      <c r="AV3" s="200"/>
      <c r="AW3" s="200"/>
      <c r="AX3" s="200"/>
      <c r="AY3" s="200"/>
      <c r="AZ3" s="200"/>
      <c r="BA3" s="200"/>
      <c r="BB3" s="200"/>
      <c r="BC3" s="200"/>
      <c r="BD3" s="200"/>
      <c r="BE3" s="200"/>
      <c r="BF3" s="200"/>
      <c r="BG3" s="200"/>
      <c r="BH3" s="200"/>
      <c r="BI3" s="200"/>
      <c r="BJ3" s="200"/>
      <c r="BK3" s="200"/>
      <c r="BL3" s="200"/>
      <c r="BM3" s="200"/>
      <c r="BN3" s="200"/>
      <c r="BO3" s="200"/>
      <c r="BP3" s="200"/>
    </row>
    <row r="4" spans="1:272" s="201" customFormat="1" ht="27.75" customHeight="1" thickBot="1" x14ac:dyDescent="0.4">
      <c r="A4" s="385"/>
      <c r="B4" s="386"/>
      <c r="C4" s="387"/>
      <c r="D4" s="376" t="s">
        <v>211</v>
      </c>
      <c r="E4" s="377"/>
      <c r="F4" s="377"/>
      <c r="G4" s="377"/>
      <c r="H4" s="377"/>
      <c r="I4" s="377"/>
      <c r="J4" s="377"/>
      <c r="K4" s="377"/>
      <c r="L4" s="377"/>
      <c r="M4" s="377"/>
      <c r="N4" s="377"/>
      <c r="O4" s="377"/>
      <c r="P4" s="377"/>
      <c r="Q4" s="377"/>
      <c r="R4" s="377"/>
      <c r="S4" s="377"/>
      <c r="T4" s="378"/>
      <c r="U4" s="252"/>
      <c r="V4" s="252"/>
      <c r="W4" s="252"/>
      <c r="X4" s="353"/>
      <c r="Y4" s="353"/>
      <c r="Z4" s="353"/>
      <c r="AA4" s="353"/>
      <c r="AB4" s="353"/>
      <c r="AC4" s="353"/>
      <c r="AD4" s="353"/>
      <c r="AE4" s="353"/>
      <c r="AF4" s="353"/>
      <c r="AG4" s="353"/>
      <c r="AH4" s="353"/>
      <c r="AI4" s="353"/>
      <c r="AJ4" s="353"/>
      <c r="AK4" s="353"/>
      <c r="AL4" s="353"/>
      <c r="AM4" s="353"/>
      <c r="AN4" s="353"/>
      <c r="AO4" s="353"/>
      <c r="AP4" s="353"/>
      <c r="AQ4" s="353"/>
      <c r="AR4" s="353"/>
      <c r="AS4" s="200"/>
      <c r="AT4" s="200"/>
      <c r="AU4" s="200"/>
      <c r="AV4" s="200"/>
      <c r="AW4" s="200"/>
      <c r="AX4" s="200"/>
      <c r="AY4" s="200"/>
      <c r="AZ4" s="200"/>
      <c r="BA4" s="200"/>
      <c r="BB4" s="200"/>
      <c r="BC4" s="200"/>
      <c r="BD4" s="200"/>
      <c r="BE4" s="200"/>
      <c r="BF4" s="200"/>
      <c r="BG4" s="200"/>
      <c r="BH4" s="200"/>
      <c r="BI4" s="200"/>
      <c r="BJ4" s="200"/>
      <c r="BK4" s="200"/>
      <c r="BL4" s="200"/>
      <c r="BM4" s="200"/>
      <c r="BN4" s="200"/>
      <c r="BO4" s="200"/>
      <c r="BP4" s="200"/>
    </row>
    <row r="5" spans="1:272" ht="15.6" thickBot="1" x14ac:dyDescent="0.3">
      <c r="A5" s="202"/>
      <c r="B5" s="203"/>
      <c r="C5" s="202"/>
      <c r="D5" s="202"/>
      <c r="E5" s="202"/>
      <c r="F5" s="204"/>
      <c r="G5" s="204"/>
      <c r="H5" s="204"/>
      <c r="I5" s="204"/>
      <c r="J5" s="204"/>
      <c r="K5" s="204"/>
      <c r="L5" s="204"/>
      <c r="M5" s="204"/>
      <c r="N5" s="205"/>
      <c r="O5" s="204"/>
      <c r="P5" s="204"/>
      <c r="Q5" s="204"/>
      <c r="R5" s="204"/>
      <c r="S5" s="204"/>
      <c r="T5" s="204"/>
      <c r="U5" s="204"/>
      <c r="V5" s="204"/>
      <c r="W5" s="204"/>
      <c r="X5" s="204"/>
      <c r="Y5" s="204"/>
      <c r="Z5" s="204"/>
      <c r="AA5" s="204"/>
      <c r="AB5" s="204"/>
      <c r="AC5" s="204"/>
      <c r="AD5" s="204"/>
      <c r="AE5" s="204"/>
      <c r="AF5" s="204"/>
      <c r="AG5" s="204"/>
      <c r="AH5" s="204"/>
      <c r="AI5" s="204"/>
      <c r="AJ5" s="204"/>
      <c r="AK5" s="204"/>
      <c r="AL5" s="254"/>
      <c r="AM5" s="204"/>
      <c r="AN5" s="204"/>
      <c r="AO5" s="204"/>
      <c r="AP5" s="204"/>
      <c r="AQ5" s="204"/>
      <c r="AR5" s="204"/>
      <c r="AS5" s="204"/>
      <c r="AT5" s="204"/>
      <c r="AU5" s="204"/>
      <c r="AV5" s="204"/>
      <c r="AW5" s="204"/>
      <c r="AX5" s="204"/>
      <c r="AY5" s="204"/>
      <c r="AZ5" s="204"/>
      <c r="BA5" s="204"/>
      <c r="BB5" s="204"/>
      <c r="BC5" s="204"/>
      <c r="BD5" s="204"/>
      <c r="BE5" s="204"/>
      <c r="BF5" s="204"/>
      <c r="BG5" s="204"/>
      <c r="BH5" s="204"/>
      <c r="BI5" s="204"/>
      <c r="BJ5" s="204"/>
      <c r="BK5" s="204"/>
      <c r="BL5" s="204"/>
      <c r="BM5" s="204"/>
      <c r="BN5" s="204"/>
      <c r="BO5" s="204"/>
      <c r="BP5" s="204"/>
    </row>
    <row r="6" spans="1:272" ht="27" customHeight="1" thickBot="1" x14ac:dyDescent="0.3">
      <c r="A6" s="354" t="s">
        <v>212</v>
      </c>
      <c r="B6" s="355"/>
      <c r="C6" s="361"/>
      <c r="D6" s="362"/>
      <c r="E6" s="362"/>
      <c r="F6" s="362"/>
      <c r="G6" s="362"/>
      <c r="H6" s="362"/>
      <c r="I6" s="362"/>
      <c r="J6" s="362"/>
      <c r="K6" s="362"/>
      <c r="L6" s="362"/>
      <c r="M6" s="362"/>
      <c r="N6" s="362"/>
      <c r="O6" s="362"/>
      <c r="P6" s="362"/>
      <c r="Q6" s="362"/>
      <c r="R6" s="362"/>
      <c r="S6" s="362"/>
      <c r="T6" s="363"/>
      <c r="U6" s="255"/>
      <c r="V6" s="255"/>
      <c r="W6" s="360"/>
      <c r="X6" s="360"/>
      <c r="Y6" s="360"/>
      <c r="Z6" s="351"/>
      <c r="AA6" s="351"/>
      <c r="AB6" s="351"/>
      <c r="AC6" s="351"/>
      <c r="AD6" s="351"/>
      <c r="AE6" s="351"/>
      <c r="AF6" s="351"/>
      <c r="AG6" s="351"/>
      <c r="AH6" s="351"/>
      <c r="AI6" s="351"/>
      <c r="AJ6" s="351"/>
      <c r="AK6" s="351"/>
      <c r="AL6" s="351"/>
      <c r="AM6" s="351"/>
      <c r="AN6" s="351"/>
      <c r="AO6" s="351"/>
      <c r="AP6" s="351"/>
      <c r="AQ6" s="351"/>
      <c r="AR6" s="351"/>
      <c r="AS6" s="204"/>
      <c r="AT6" s="204"/>
      <c r="AU6" s="204"/>
      <c r="AV6" s="204"/>
      <c r="AW6" s="204"/>
      <c r="AX6" s="204"/>
      <c r="AY6" s="204"/>
      <c r="AZ6" s="204"/>
      <c r="BA6" s="204"/>
      <c r="BB6" s="204"/>
      <c r="BC6" s="204"/>
      <c r="BD6" s="204"/>
      <c r="BE6" s="204"/>
      <c r="BF6" s="204"/>
      <c r="BG6" s="204"/>
      <c r="BH6" s="204"/>
      <c r="BI6" s="204"/>
      <c r="BJ6" s="204"/>
      <c r="BK6" s="204"/>
      <c r="BL6" s="204"/>
      <c r="BM6" s="204"/>
      <c r="BN6" s="204"/>
      <c r="BO6" s="204"/>
      <c r="BP6" s="204"/>
    </row>
    <row r="7" spans="1:272" ht="27" customHeight="1" thickBot="1" x14ac:dyDescent="0.35">
      <c r="A7" s="356" t="s">
        <v>213</v>
      </c>
      <c r="B7" s="357"/>
      <c r="C7" s="364"/>
      <c r="D7" s="365"/>
      <c r="E7" s="365"/>
      <c r="F7" s="365"/>
      <c r="G7" s="365"/>
      <c r="H7" s="365"/>
      <c r="I7" s="365"/>
      <c r="J7" s="365"/>
      <c r="K7" s="365"/>
      <c r="L7" s="365"/>
      <c r="M7" s="365"/>
      <c r="N7" s="365"/>
      <c r="O7" s="365"/>
      <c r="P7" s="365"/>
      <c r="Q7" s="365"/>
      <c r="R7" s="365"/>
      <c r="S7" s="365"/>
      <c r="T7" s="366"/>
      <c r="U7" s="256"/>
      <c r="V7" s="256"/>
      <c r="W7" s="257"/>
      <c r="X7" s="257"/>
      <c r="Y7" s="257"/>
      <c r="Z7" s="351"/>
      <c r="AA7" s="351"/>
      <c r="AB7" s="351"/>
      <c r="AC7" s="351"/>
      <c r="AD7" s="351"/>
      <c r="AE7" s="351"/>
      <c r="AF7" s="351"/>
      <c r="AG7" s="351"/>
      <c r="AH7" s="351"/>
      <c r="AI7" s="351"/>
      <c r="AJ7" s="351"/>
      <c r="AK7" s="351"/>
      <c r="AL7" s="351"/>
      <c r="AM7" s="351"/>
      <c r="AN7" s="351"/>
      <c r="AO7" s="351"/>
      <c r="AP7" s="351"/>
      <c r="AQ7" s="351"/>
      <c r="AR7" s="351"/>
      <c r="AS7" s="204"/>
      <c r="AT7" s="204"/>
      <c r="AU7" s="204"/>
      <c r="AV7" s="204"/>
      <c r="AW7" s="204"/>
      <c r="AX7" s="204"/>
      <c r="AY7" s="204"/>
      <c r="AZ7" s="204"/>
      <c r="BA7" s="204"/>
      <c r="BB7" s="204"/>
      <c r="BC7" s="204"/>
      <c r="BD7" s="204"/>
      <c r="BE7" s="204"/>
      <c r="BF7" s="204"/>
      <c r="BG7" s="204"/>
      <c r="BH7" s="204"/>
      <c r="BI7" s="204"/>
      <c r="BJ7" s="204"/>
      <c r="BK7" s="204"/>
      <c r="BL7" s="204"/>
      <c r="BM7" s="204"/>
      <c r="BN7" s="204"/>
      <c r="BO7" s="204"/>
      <c r="BP7" s="204"/>
    </row>
    <row r="8" spans="1:272" ht="27" customHeight="1" thickBot="1" x14ac:dyDescent="0.35">
      <c r="A8" s="358" t="s">
        <v>215</v>
      </c>
      <c r="B8" s="359"/>
      <c r="C8" s="364"/>
      <c r="D8" s="365"/>
      <c r="E8" s="365"/>
      <c r="F8" s="365"/>
      <c r="G8" s="365"/>
      <c r="H8" s="365"/>
      <c r="I8" s="365"/>
      <c r="J8" s="365"/>
      <c r="K8" s="365"/>
      <c r="L8" s="365"/>
      <c r="M8" s="365"/>
      <c r="N8" s="365"/>
      <c r="O8" s="365"/>
      <c r="P8" s="365"/>
      <c r="Q8" s="365"/>
      <c r="R8" s="365"/>
      <c r="S8" s="365"/>
      <c r="T8" s="366"/>
      <c r="U8" s="256"/>
      <c r="V8" s="256"/>
      <c r="W8" s="257"/>
      <c r="X8" s="257"/>
      <c r="Y8" s="257"/>
      <c r="Z8" s="351"/>
      <c r="AA8" s="351"/>
      <c r="AB8" s="351"/>
      <c r="AC8" s="351"/>
      <c r="AD8" s="351"/>
      <c r="AE8" s="351"/>
      <c r="AF8" s="351"/>
      <c r="AG8" s="351"/>
      <c r="AH8" s="351"/>
      <c r="AI8" s="351"/>
      <c r="AJ8" s="351"/>
      <c r="AK8" s="351"/>
      <c r="AL8" s="351"/>
      <c r="AM8" s="351"/>
      <c r="AN8" s="351"/>
      <c r="AO8" s="351"/>
      <c r="AP8" s="351"/>
      <c r="AQ8" s="351"/>
      <c r="AR8" s="351"/>
      <c r="AS8" s="204"/>
      <c r="AT8" s="204"/>
      <c r="AU8" s="204"/>
      <c r="AV8" s="204"/>
      <c r="AW8" s="204"/>
      <c r="AX8" s="204"/>
      <c r="AY8" s="204"/>
      <c r="AZ8" s="204"/>
      <c r="BA8" s="204"/>
      <c r="BB8" s="204"/>
      <c r="BC8" s="204"/>
      <c r="BD8" s="204"/>
      <c r="BE8" s="204"/>
      <c r="BF8" s="204"/>
      <c r="BG8" s="204"/>
      <c r="BH8" s="204"/>
      <c r="BI8" s="204"/>
      <c r="BJ8" s="204"/>
      <c r="BK8" s="204"/>
      <c r="BL8" s="204"/>
      <c r="BM8" s="204"/>
      <c r="BN8" s="204"/>
      <c r="BO8" s="204"/>
      <c r="BP8" s="204"/>
    </row>
    <row r="9" spans="1:272" ht="15.6" x14ac:dyDescent="0.3">
      <c r="A9" s="206"/>
      <c r="B9" s="206"/>
      <c r="C9" s="207"/>
      <c r="D9" s="207"/>
      <c r="E9" s="207"/>
      <c r="F9" s="207"/>
      <c r="G9" s="207"/>
      <c r="H9" s="207"/>
      <c r="I9" s="207"/>
      <c r="J9" s="207"/>
      <c r="K9" s="207"/>
      <c r="L9" s="207"/>
      <c r="M9" s="207"/>
      <c r="N9" s="207"/>
      <c r="O9" s="207"/>
      <c r="P9" s="207"/>
      <c r="Q9" s="207"/>
      <c r="R9" s="207"/>
      <c r="S9" s="207"/>
      <c r="T9" s="207"/>
      <c r="U9" s="207"/>
      <c r="V9" s="207"/>
      <c r="W9" s="208"/>
      <c r="X9" s="208"/>
      <c r="Y9" s="208"/>
      <c r="Z9" s="209"/>
      <c r="AA9" s="209"/>
      <c r="AB9" s="209"/>
      <c r="AC9" s="209"/>
      <c r="AD9" s="209"/>
      <c r="AE9" s="209"/>
      <c r="AF9" s="209"/>
      <c r="AG9" s="209"/>
      <c r="AH9" s="209"/>
      <c r="AI9" s="209"/>
      <c r="AJ9" s="209"/>
      <c r="AK9" s="209"/>
      <c r="AL9" s="209"/>
      <c r="AM9" s="209"/>
      <c r="AN9" s="209"/>
      <c r="AO9" s="209"/>
      <c r="AP9" s="209"/>
      <c r="AQ9" s="209"/>
      <c r="AR9" s="209"/>
    </row>
    <row r="10" spans="1:272" ht="39" customHeight="1" x14ac:dyDescent="0.25">
      <c r="A10" s="367" t="s">
        <v>217</v>
      </c>
      <c r="B10" s="368"/>
      <c r="C10" s="368"/>
      <c r="D10" s="368"/>
      <c r="E10" s="368"/>
      <c r="F10" s="369"/>
      <c r="G10" s="330" t="s">
        <v>218</v>
      </c>
      <c r="H10" s="331"/>
      <c r="I10" s="331"/>
      <c r="J10" s="331"/>
      <c r="K10" s="332"/>
      <c r="L10" s="316" t="s">
        <v>219</v>
      </c>
      <c r="M10" s="317"/>
      <c r="N10" s="224"/>
      <c r="O10" s="224"/>
      <c r="P10" s="328" t="s">
        <v>220</v>
      </c>
      <c r="Q10" s="328"/>
      <c r="R10" s="328"/>
      <c r="S10" s="328"/>
      <c r="T10" s="328"/>
      <c r="U10" s="328"/>
      <c r="V10" s="328"/>
      <c r="W10" s="328" t="s">
        <v>221</v>
      </c>
      <c r="X10" s="328"/>
      <c r="Y10" s="328"/>
      <c r="Z10" s="328"/>
      <c r="AA10" s="328"/>
      <c r="AB10" s="328"/>
      <c r="AC10" s="328"/>
      <c r="AD10" s="328"/>
      <c r="AE10" s="328"/>
      <c r="AF10" s="318" t="s">
        <v>222</v>
      </c>
      <c r="AG10" s="319"/>
      <c r="AH10" s="319"/>
      <c r="AI10" s="319"/>
      <c r="AJ10" s="320"/>
      <c r="AK10" s="318" t="s">
        <v>223</v>
      </c>
      <c r="AL10" s="319"/>
      <c r="AM10" s="319"/>
      <c r="AN10" s="319"/>
      <c r="AO10" s="320"/>
      <c r="AP10" s="318" t="s">
        <v>224</v>
      </c>
      <c r="AQ10" s="319"/>
      <c r="AR10" s="320"/>
      <c r="AS10" s="204"/>
      <c r="AT10" s="204"/>
      <c r="AU10" s="204"/>
      <c r="AV10" s="204"/>
      <c r="AW10" s="204"/>
      <c r="AX10" s="204"/>
      <c r="AY10" s="204"/>
      <c r="AZ10" s="204"/>
      <c r="BA10" s="204"/>
      <c r="BB10" s="204"/>
      <c r="BC10" s="204"/>
      <c r="BD10" s="204"/>
      <c r="BE10" s="204"/>
      <c r="BF10" s="204"/>
      <c r="BG10" s="204"/>
      <c r="BH10" s="204"/>
      <c r="BI10" s="204"/>
      <c r="BJ10" s="204"/>
      <c r="BK10" s="204"/>
      <c r="BL10" s="204"/>
      <c r="BM10" s="204"/>
      <c r="BN10" s="204"/>
      <c r="BO10" s="204"/>
      <c r="BP10" s="204"/>
    </row>
    <row r="11" spans="1:272" ht="26.25" customHeight="1" x14ac:dyDescent="0.25">
      <c r="A11" s="341" t="s">
        <v>225</v>
      </c>
      <c r="B11" s="342" t="s">
        <v>15</v>
      </c>
      <c r="C11" s="343" t="s">
        <v>17</v>
      </c>
      <c r="D11" s="343" t="s">
        <v>19</v>
      </c>
      <c r="E11" s="342" t="s">
        <v>21</v>
      </c>
      <c r="F11" s="343" t="s">
        <v>23</v>
      </c>
      <c r="G11" s="344" t="s">
        <v>124</v>
      </c>
      <c r="H11" s="344" t="s">
        <v>311</v>
      </c>
      <c r="I11" s="344" t="s">
        <v>227</v>
      </c>
      <c r="J11" s="344" t="s">
        <v>228</v>
      </c>
      <c r="K11" s="344" t="s">
        <v>229</v>
      </c>
      <c r="L11" s="316"/>
      <c r="M11" s="317"/>
      <c r="N11" s="314" t="s">
        <v>230</v>
      </c>
      <c r="O11" s="314" t="s">
        <v>231</v>
      </c>
      <c r="P11" s="338" t="s">
        <v>232</v>
      </c>
      <c r="Q11" s="314" t="s">
        <v>233</v>
      </c>
      <c r="R11" s="314" t="s">
        <v>234</v>
      </c>
      <c r="S11" s="314" t="s">
        <v>235</v>
      </c>
      <c r="T11" s="338" t="s">
        <v>232</v>
      </c>
      <c r="U11" s="314" t="s">
        <v>29</v>
      </c>
      <c r="V11" s="327" t="s">
        <v>236</v>
      </c>
      <c r="W11" s="314" t="s">
        <v>31</v>
      </c>
      <c r="X11" s="314" t="s">
        <v>33</v>
      </c>
      <c r="Y11" s="314" t="s">
        <v>237</v>
      </c>
      <c r="Z11" s="314"/>
      <c r="AA11" s="314"/>
      <c r="AB11" s="314"/>
      <c r="AC11" s="314"/>
      <c r="AD11" s="314"/>
      <c r="AE11" s="327" t="s">
        <v>238</v>
      </c>
      <c r="AF11" s="327" t="s">
        <v>239</v>
      </c>
      <c r="AG11" s="327" t="s">
        <v>232</v>
      </c>
      <c r="AH11" s="327" t="s">
        <v>240</v>
      </c>
      <c r="AI11" s="327" t="s">
        <v>232</v>
      </c>
      <c r="AJ11" s="327" t="s">
        <v>241</v>
      </c>
      <c r="AK11" s="327" t="s">
        <v>49</v>
      </c>
      <c r="AL11" s="314" t="s">
        <v>242</v>
      </c>
      <c r="AM11" s="314" t="s">
        <v>243</v>
      </c>
      <c r="AN11" s="314" t="s">
        <v>244</v>
      </c>
      <c r="AO11" s="314" t="s">
        <v>245</v>
      </c>
      <c r="AP11" s="314" t="s">
        <v>242</v>
      </c>
      <c r="AQ11" s="314" t="s">
        <v>244</v>
      </c>
      <c r="AR11" s="314" t="s">
        <v>243</v>
      </c>
      <c r="AS11" s="204"/>
      <c r="AT11" s="204"/>
      <c r="AU11" s="204"/>
      <c r="AV11" s="204"/>
      <c r="AW11" s="204"/>
      <c r="AX11" s="204"/>
      <c r="AY11" s="204"/>
      <c r="AZ11" s="204"/>
      <c r="BA11" s="204"/>
      <c r="BB11" s="204"/>
      <c r="BC11" s="204"/>
      <c r="BD11" s="204"/>
      <c r="BE11" s="204"/>
      <c r="BF11" s="204"/>
      <c r="BG11" s="204"/>
      <c r="BH11" s="204"/>
      <c r="BI11" s="204"/>
      <c r="BJ11" s="204"/>
      <c r="BK11" s="204"/>
      <c r="BL11" s="204"/>
      <c r="BM11" s="204"/>
      <c r="BN11" s="204"/>
      <c r="BO11" s="204"/>
    </row>
    <row r="12" spans="1:272" s="213" customFormat="1" ht="73.5" customHeight="1" x14ac:dyDescent="0.3">
      <c r="A12" s="341"/>
      <c r="B12" s="342"/>
      <c r="C12" s="343"/>
      <c r="D12" s="343"/>
      <c r="E12" s="342"/>
      <c r="F12" s="343"/>
      <c r="G12" s="345"/>
      <c r="H12" s="345"/>
      <c r="I12" s="345"/>
      <c r="J12" s="345"/>
      <c r="K12" s="345"/>
      <c r="L12" s="250" t="s">
        <v>246</v>
      </c>
      <c r="M12" s="250" t="s">
        <v>247</v>
      </c>
      <c r="N12" s="314"/>
      <c r="O12" s="314"/>
      <c r="P12" s="338"/>
      <c r="Q12" s="338"/>
      <c r="R12" s="314"/>
      <c r="S12" s="338"/>
      <c r="T12" s="338"/>
      <c r="U12" s="314"/>
      <c r="V12" s="327"/>
      <c r="W12" s="314"/>
      <c r="X12" s="314"/>
      <c r="Y12" s="210" t="s">
        <v>248</v>
      </c>
      <c r="Z12" s="210" t="s">
        <v>249</v>
      </c>
      <c r="AA12" s="210" t="s">
        <v>250</v>
      </c>
      <c r="AB12" s="210" t="s">
        <v>251</v>
      </c>
      <c r="AC12" s="210" t="s">
        <v>252</v>
      </c>
      <c r="AD12" s="210" t="s">
        <v>253</v>
      </c>
      <c r="AE12" s="327"/>
      <c r="AF12" s="327"/>
      <c r="AG12" s="327"/>
      <c r="AH12" s="327"/>
      <c r="AI12" s="327"/>
      <c r="AJ12" s="327"/>
      <c r="AK12" s="327"/>
      <c r="AL12" s="314"/>
      <c r="AM12" s="314"/>
      <c r="AN12" s="314"/>
      <c r="AO12" s="314"/>
      <c r="AP12" s="314"/>
      <c r="AQ12" s="314"/>
      <c r="AR12" s="314"/>
      <c r="AS12" s="211"/>
      <c r="AT12" s="211"/>
      <c r="AU12" s="211"/>
      <c r="AV12" s="211"/>
      <c r="AW12" s="211"/>
      <c r="AX12" s="211"/>
      <c r="AY12" s="211"/>
      <c r="AZ12" s="211"/>
      <c r="BA12" s="211"/>
      <c r="BB12" s="211"/>
      <c r="BC12" s="211"/>
      <c r="BD12" s="211"/>
      <c r="BE12" s="211"/>
      <c r="BF12" s="211"/>
      <c r="BG12" s="211"/>
      <c r="BH12" s="211"/>
      <c r="BI12" s="211"/>
      <c r="BJ12" s="211"/>
      <c r="BK12" s="211"/>
      <c r="BL12" s="211"/>
      <c r="BM12" s="211"/>
      <c r="BN12" s="211"/>
      <c r="BO12" s="211"/>
      <c r="BP12" s="212"/>
      <c r="BQ12" s="212"/>
      <c r="BR12" s="212"/>
      <c r="BS12" s="212"/>
      <c r="BT12" s="212"/>
      <c r="BU12" s="212"/>
      <c r="BV12" s="212"/>
      <c r="BW12" s="212"/>
      <c r="BX12" s="212"/>
      <c r="BY12" s="212"/>
      <c r="BZ12" s="212"/>
      <c r="CA12" s="212"/>
      <c r="CB12" s="212"/>
      <c r="CC12" s="212"/>
      <c r="CD12" s="212"/>
      <c r="CE12" s="212"/>
      <c r="CF12" s="212"/>
      <c r="CG12" s="212"/>
      <c r="CH12" s="212"/>
      <c r="CI12" s="212"/>
      <c r="CJ12" s="212"/>
      <c r="CK12" s="212"/>
      <c r="CL12" s="212"/>
      <c r="CM12" s="212"/>
      <c r="CN12" s="212"/>
      <c r="CO12" s="212"/>
      <c r="CP12" s="212"/>
      <c r="CQ12" s="212"/>
      <c r="CR12" s="212"/>
      <c r="CS12" s="212"/>
      <c r="CT12" s="212"/>
      <c r="CU12" s="212"/>
      <c r="CV12" s="212"/>
      <c r="CW12" s="212"/>
      <c r="CX12" s="212"/>
      <c r="CY12" s="212"/>
      <c r="CZ12" s="212"/>
      <c r="DA12" s="212"/>
      <c r="DB12" s="212"/>
      <c r="DC12" s="212"/>
      <c r="DD12" s="212"/>
      <c r="DE12" s="212"/>
      <c r="DF12" s="212"/>
      <c r="DG12" s="212"/>
      <c r="DH12" s="212"/>
      <c r="DI12" s="212"/>
      <c r="DJ12" s="212"/>
      <c r="DK12" s="212"/>
      <c r="DL12" s="212"/>
      <c r="DM12" s="212"/>
      <c r="DN12" s="212"/>
      <c r="DO12" s="212"/>
      <c r="DP12" s="212"/>
      <c r="DQ12" s="212"/>
      <c r="DR12" s="212"/>
      <c r="DS12" s="212"/>
      <c r="DT12" s="212"/>
      <c r="DU12" s="212"/>
      <c r="DV12" s="212"/>
      <c r="DW12" s="212"/>
      <c r="DX12" s="212"/>
      <c r="DY12" s="212"/>
      <c r="DZ12" s="212"/>
      <c r="EA12" s="212"/>
      <c r="EB12" s="212"/>
      <c r="EC12" s="212"/>
      <c r="ED12" s="212"/>
      <c r="EE12" s="212"/>
      <c r="EF12" s="212"/>
      <c r="EG12" s="212"/>
      <c r="EH12" s="212"/>
      <c r="EI12" s="212"/>
      <c r="EJ12" s="212"/>
      <c r="EK12" s="212"/>
      <c r="EL12" s="212"/>
      <c r="EM12" s="212"/>
      <c r="EN12" s="212"/>
      <c r="EO12" s="212"/>
      <c r="EP12" s="212"/>
      <c r="EQ12" s="212"/>
      <c r="ER12" s="212"/>
      <c r="ES12" s="212"/>
      <c r="ET12" s="212"/>
      <c r="EU12" s="212"/>
      <c r="EV12" s="212"/>
      <c r="EW12" s="212"/>
      <c r="EX12" s="212"/>
      <c r="EY12" s="212"/>
      <c r="EZ12" s="212"/>
      <c r="FA12" s="212"/>
      <c r="FB12" s="212"/>
      <c r="FC12" s="212"/>
      <c r="FD12" s="212"/>
      <c r="FE12" s="212"/>
      <c r="FF12" s="212"/>
      <c r="FG12" s="212"/>
      <c r="FH12" s="212"/>
      <c r="FI12" s="212"/>
      <c r="FJ12" s="212"/>
      <c r="FK12" s="212"/>
      <c r="FL12" s="212"/>
      <c r="FM12" s="212"/>
      <c r="FN12" s="212"/>
      <c r="FO12" s="212"/>
      <c r="FP12" s="212"/>
      <c r="FQ12" s="212"/>
      <c r="FR12" s="212"/>
      <c r="FS12" s="212"/>
      <c r="FT12" s="212"/>
      <c r="FU12" s="212"/>
      <c r="FV12" s="212"/>
      <c r="FW12" s="212"/>
      <c r="FX12" s="212"/>
      <c r="FY12" s="212"/>
      <c r="FZ12" s="212"/>
      <c r="GA12" s="212"/>
      <c r="GB12" s="212"/>
      <c r="GC12" s="212"/>
      <c r="GD12" s="212"/>
      <c r="GE12" s="212"/>
      <c r="GF12" s="212"/>
      <c r="GG12" s="212"/>
      <c r="GH12" s="212"/>
      <c r="GI12" s="212"/>
      <c r="GJ12" s="212"/>
      <c r="GK12" s="212"/>
      <c r="GL12" s="212"/>
      <c r="GM12" s="212"/>
      <c r="GN12" s="212"/>
      <c r="GO12" s="212"/>
      <c r="GP12" s="212"/>
      <c r="GQ12" s="212"/>
      <c r="GR12" s="212"/>
      <c r="GS12" s="212"/>
      <c r="GT12" s="212"/>
      <c r="GU12" s="212"/>
      <c r="GV12" s="212"/>
      <c r="GW12" s="212"/>
      <c r="GX12" s="212"/>
      <c r="GY12" s="212"/>
      <c r="GZ12" s="212"/>
      <c r="HA12" s="212"/>
      <c r="HB12" s="212"/>
      <c r="HC12" s="212"/>
      <c r="HD12" s="212"/>
      <c r="HE12" s="212"/>
      <c r="HF12" s="212"/>
      <c r="HG12" s="212"/>
      <c r="HH12" s="212"/>
      <c r="HI12" s="212"/>
      <c r="HJ12" s="212"/>
      <c r="HK12" s="212"/>
      <c r="HL12" s="212"/>
      <c r="HM12" s="212"/>
      <c r="HN12" s="212"/>
      <c r="HO12" s="212"/>
      <c r="HP12" s="212"/>
      <c r="HQ12" s="212"/>
      <c r="HR12" s="212"/>
      <c r="HS12" s="212"/>
      <c r="HT12" s="212"/>
      <c r="HU12" s="212"/>
      <c r="HV12" s="212"/>
      <c r="HW12" s="212"/>
      <c r="HX12" s="212"/>
      <c r="HY12" s="212"/>
      <c r="HZ12" s="212"/>
      <c r="IA12" s="212"/>
      <c r="IB12" s="212"/>
      <c r="IC12" s="212"/>
      <c r="ID12" s="212"/>
      <c r="IE12" s="212"/>
      <c r="IF12" s="212"/>
      <c r="IG12" s="212"/>
      <c r="IH12" s="212"/>
      <c r="II12" s="212"/>
      <c r="IJ12" s="212"/>
      <c r="IK12" s="212"/>
      <c r="IL12" s="212"/>
      <c r="IM12" s="212"/>
      <c r="IN12" s="212"/>
      <c r="IO12" s="212"/>
      <c r="IP12" s="212"/>
      <c r="IQ12" s="212"/>
      <c r="IR12" s="212"/>
      <c r="IS12" s="212"/>
      <c r="IT12" s="212"/>
      <c r="IU12" s="212"/>
      <c r="IV12" s="212"/>
      <c r="IW12" s="212"/>
      <c r="IX12" s="212"/>
      <c r="IY12" s="212"/>
      <c r="IZ12" s="212"/>
      <c r="JA12" s="212"/>
      <c r="JB12" s="212"/>
      <c r="JC12" s="212"/>
      <c r="JD12" s="212"/>
      <c r="JE12" s="212"/>
      <c r="JF12" s="212"/>
      <c r="JG12" s="212"/>
      <c r="JH12" s="212"/>
      <c r="JI12" s="212"/>
      <c r="JJ12" s="212"/>
      <c r="JK12" s="212"/>
      <c r="JL12" s="212"/>
    </row>
    <row r="13" spans="1:272" s="215" customFormat="1" x14ac:dyDescent="0.3">
      <c r="A13" s="340">
        <v>1</v>
      </c>
      <c r="B13" s="333"/>
      <c r="C13" s="333"/>
      <c r="D13" s="333"/>
      <c r="E13" s="334"/>
      <c r="F13" s="333"/>
      <c r="G13" s="321"/>
      <c r="H13" s="321"/>
      <c r="I13" s="321"/>
      <c r="J13" s="321"/>
      <c r="K13" s="321"/>
      <c r="L13" s="321"/>
      <c r="M13" s="321"/>
      <c r="N13" s="329"/>
      <c r="O13" s="326" t="str">
        <f>IF(N13&lt;=0,"",IF(N13&lt;=2,"Muy Baja",IF(N13&lt;=24,"Baja",IF(N13&lt;=500,"Media",IF(N13&lt;=5000,"Alta","Muy Alta")))))</f>
        <v/>
      </c>
      <c r="P13" s="325" t="str">
        <f>IF(O13="","",IF(O13="Muy Baja",0.2,IF(O13="Baja",0.4,IF(O13="Media",0.6,IF(O13="Alta",0.8,IF(O13="Muy Alta",1,))))))</f>
        <v/>
      </c>
      <c r="Q13" s="315"/>
      <c r="R13" s="325">
        <f>IF(NOT(ISERROR(MATCH(Q13,'Tabla Impacto'!$B$222:$B$224,0))),'Tabla Impacto'!$F$224&amp;"Por favor no seleccionar los criterios de impacto(Afectación Económica o presupuestal y Pérdida Reputacional)",Q13)</f>
        <v>0</v>
      </c>
      <c r="S13" s="326" t="str">
        <f>IF(OR(R13='Tabla Impacto'!$C$12,R13='Tabla Impacto'!$D$12),"Leve",IF(OR(R13='Tabla Impacto'!$C$13,R13='Tabla Impacto'!$D$13),"Menor",IF(OR(R13='Tabla Impacto'!$C$14,R13='Tabla Impacto'!$D$14),"Moderado",IF(OR(R13='Tabla Impacto'!$C$15,R13='Tabla Impacto'!$D$15),"Mayor",IF(OR(R13='Tabla Impacto'!$C$16,R13='Tabla Impacto'!$D$16),"Catastrófico","")))))</f>
        <v/>
      </c>
      <c r="T13" s="325" t="str">
        <f>IF(S13="","",IF(S13="Leve",0.2,IF(S13="Menor",0.4,IF(S13="Moderado",0.6,IF(S13="Mayor",0.8,IF(S13="Catastrófico",1,))))))</f>
        <v/>
      </c>
      <c r="U13" s="324" t="str">
        <f>IF(OR(AND(O13="Muy Baja",S13="Leve"),AND(O13="Muy Baja",S13="Menor"),AND(O13="Baja",S13="Leve")),"Bajo",IF(OR(AND(O13="Muy baja",S13="Moderado"),AND(O13="Baja",S13="Menor"),AND(O13="Baja",S13="Moderado"),AND(O13="Media",S13="Leve"),AND(O13="Media",S13="Menor"),AND(O13="Media",S13="Moderado"),AND(O13="Alta",S13="Leve"),AND(O13="Alta",S13="Menor")),"Moderado",IF(OR(AND(O13="Muy Baja",S13="Mayor"),AND(O13="Baja",S13="Mayor"),AND(O13="Media",S13="Mayor"),AND(O13="Alta",S13="Moderado"),AND(O13="Alta",S13="Mayor"),AND(O13="Muy Alta",S13="Leve"),AND(O13="Muy Alta",S13="Menor"),AND(O13="Muy Alta",S13="Moderado"),AND(O13="Muy Alta",S13="Mayor")),"Alto",IF(OR(AND(O13="Muy Baja",S13="Catastrófico"),AND(O13="Baja",S13="Catastrófico"),AND(O13="Media",S13="Catastrófico"),AND(O13="Alta",S13="Catastrófico"),AND(O13="Muy Alta",S13="Catastrófico")),"Extremo",""))))</f>
        <v/>
      </c>
      <c r="V13" s="214">
        <v>1</v>
      </c>
      <c r="W13" s="240"/>
      <c r="X13" s="189" t="str">
        <f t="shared" ref="X13:X18" si="0">IF(OR(Y13="Preventivo",Y13="Detectivo"),"Probabilidad",IF(Y13="Correctivo","Impacto",""))</f>
        <v/>
      </c>
      <c r="Y13" s="190"/>
      <c r="Z13" s="190"/>
      <c r="AA13" s="191" t="str">
        <f>IF(AND(Y13="Preventivo",Z13="Automático"),"50%",IF(AND(Y13="Preventivo",Z13="Manual"),"40%",IF(AND(Y13="Detectivo",Z13="Automático"),"40%",IF(AND(Y13="Detectivo",Z13="Manual"),"30%",IF(AND(Y13="Correctivo",Z13="Automático"),"35%",IF(AND(Y13="Correctivo",Z13="Manual"),"25%",""))))))</f>
        <v/>
      </c>
      <c r="AB13" s="190"/>
      <c r="AC13" s="190"/>
      <c r="AD13" s="190"/>
      <c r="AE13" s="192" t="str">
        <f>IFERROR(IF(X13="Probabilidad",(P13-(+P13*AA13)),IF(X13="Impacto",P13,"")),"")</f>
        <v/>
      </c>
      <c r="AF13" s="193" t="str">
        <f>IFERROR(IF(AE13="","",IF(AE13&lt;=0.2,"Muy Baja",IF(AE13&lt;=0.4,"Baja",IF(AE13&lt;=0.6,"Media",IF(AE13&lt;=0.8,"Alta","Muy Alta"))))),"")</f>
        <v/>
      </c>
      <c r="AG13" s="191" t="str">
        <f>+AE13</f>
        <v/>
      </c>
      <c r="AH13" s="193" t="str">
        <f>IFERROR(IF(AI13="","",IF(AI13&lt;=0.2,"Leve",IF(AI13&lt;=0.4,"Menor",IF(AI13&lt;=0.6,"Moderado",IF(AI13&lt;=0.8,"Mayor","Catastrófico"))))),"")</f>
        <v/>
      </c>
      <c r="AI13" s="191" t="str">
        <f>IFERROR(IF(X13="Impacto",(T13-(+T13*AA13)),IF(X13="Probabilidad",T13,"")),"")</f>
        <v/>
      </c>
      <c r="AJ13" s="194" t="str">
        <f>IFERROR(IF(OR(AND(AF13="Muy Baja",AH13="Leve"),AND(AF13="Muy Baja",AH13="Menor"),AND(AF13="Baja",AH13="Leve")),"Bajo",IF(OR(AND(AF13="Muy baja",AH13="Moderado"),AND(AF13="Baja",AH13="Menor"),AND(AF13="Baja",AH13="Moderado"),AND(AF13="Media",AH13="Leve"),AND(AF13="Media",AH13="Menor"),AND(AF13="Media",AH13="Moderado"),AND(AF13="Alta",AH13="Leve"),AND(AF13="Alta",AH13="Menor")),"Moderado",IF(OR(AND(AF13="Muy Baja",AH13="Mayor"),AND(AF13="Baja",AH13="Mayor"),AND(AF13="Media",AH13="Mayor"),AND(AF13="Alta",AH13="Moderado"),AND(AF13="Alta",AH13="Mayor"),AND(AF13="Muy Alta",AH13="Leve"),AND(AF13="Muy Alta",AH13="Menor"),AND(AF13="Muy Alta",AH13="Moderado"),AND(AF13="Muy Alta",AH13="Mayor")),"Alto",IF(OR(AND(AF13="Muy Baja",AH13="Catastrófico"),AND(AF13="Baja",AH13="Catastrófico"),AND(AF13="Media",AH13="Catastrófico"),AND(AF13="Alta",AH13="Catastrófico"),AND(AF13="Muy Alta",AH13="Catastrófico")),"Extremo","")))),"")</f>
        <v/>
      </c>
      <c r="AK13" s="195"/>
      <c r="AL13" s="186"/>
      <c r="AM13" s="196"/>
      <c r="AN13" s="196"/>
      <c r="AO13" s="197"/>
      <c r="AP13" s="333"/>
      <c r="AQ13" s="333"/>
      <c r="AR13" s="333"/>
    </row>
    <row r="14" spans="1:272" x14ac:dyDescent="0.25">
      <c r="A14" s="340"/>
      <c r="B14" s="333"/>
      <c r="C14" s="333"/>
      <c r="D14" s="333"/>
      <c r="E14" s="334"/>
      <c r="F14" s="333"/>
      <c r="G14" s="322"/>
      <c r="H14" s="322"/>
      <c r="I14" s="322"/>
      <c r="J14" s="322"/>
      <c r="K14" s="322"/>
      <c r="L14" s="322"/>
      <c r="M14" s="322"/>
      <c r="N14" s="329"/>
      <c r="O14" s="326"/>
      <c r="P14" s="325"/>
      <c r="Q14" s="315"/>
      <c r="R14" s="325">
        <f>IF(NOT(ISERROR(MATCH(Q14,_xlfn.ANCHORARRAY(E25),0))),P27&amp;"Por favor no seleccionar los criterios de impacto",Q14)</f>
        <v>0</v>
      </c>
      <c r="S14" s="326"/>
      <c r="T14" s="325"/>
      <c r="U14" s="324"/>
      <c r="V14" s="214">
        <v>2</v>
      </c>
      <c r="W14" s="240"/>
      <c r="X14" s="189" t="str">
        <f t="shared" si="0"/>
        <v/>
      </c>
      <c r="Y14" s="190"/>
      <c r="Z14" s="190"/>
      <c r="AA14" s="191" t="str">
        <f t="shared" ref="AA14:AA18" si="1">IF(AND(Y14="Preventivo",Z14="Automático"),"50%",IF(AND(Y14="Preventivo",Z14="Manual"),"40%",IF(AND(Y14="Detectivo",Z14="Automático"),"40%",IF(AND(Y14="Detectivo",Z14="Manual"),"30%",IF(AND(Y14="Correctivo",Z14="Automático"),"35%",IF(AND(Y14="Correctivo",Z14="Manual"),"25%",""))))))</f>
        <v/>
      </c>
      <c r="AB14" s="190"/>
      <c r="AC14" s="190"/>
      <c r="AD14" s="190"/>
      <c r="AE14" s="192" t="str">
        <f>IFERROR(IF(AND(X13="Probabilidad",X14="Probabilidad"),(AG13-(+AG13*AA14)),IF(X14="Probabilidad",(P13-(+P13*AA14)),IF(X14="Impacto",AG13,""))),"")</f>
        <v/>
      </c>
      <c r="AF14" s="193" t="str">
        <f t="shared" ref="AF14:AF72" si="2">IFERROR(IF(AE14="","",IF(AE14&lt;=0.2,"Muy Baja",IF(AE14&lt;=0.4,"Baja",IF(AE14&lt;=0.6,"Media",IF(AE14&lt;=0.8,"Alta","Muy Alta"))))),"")</f>
        <v/>
      </c>
      <c r="AG14" s="191" t="str">
        <f t="shared" ref="AG14:AG18" si="3">+AE14</f>
        <v/>
      </c>
      <c r="AH14" s="193" t="str">
        <f t="shared" ref="AH14:AH72" si="4">IFERROR(IF(AI14="","",IF(AI14&lt;=0.2,"Leve",IF(AI14&lt;=0.4,"Menor",IF(AI14&lt;=0.6,"Moderado",IF(AI14&lt;=0.8,"Mayor","Catastrófico"))))),"")</f>
        <v/>
      </c>
      <c r="AI14" s="191" t="str">
        <f>IFERROR(IF(AND(X13="Impacto",X14="Impacto"),(AI13-(+AI13*AA14)),IF(X14="Impacto",($T$13-(+$T$13*AA14)),IF(X14="Probabilidad",AI13,""))),"")</f>
        <v/>
      </c>
      <c r="AJ14" s="194" t="str">
        <f t="shared" ref="AJ14:AJ18" si="5">IFERROR(IF(OR(AND(AF14="Muy Baja",AH14="Leve"),AND(AF14="Muy Baja",AH14="Menor"),AND(AF14="Baja",AH14="Leve")),"Bajo",IF(OR(AND(AF14="Muy baja",AH14="Moderado"),AND(AF14="Baja",AH14="Menor"),AND(AF14="Baja",AH14="Moderado"),AND(AF14="Media",AH14="Leve"),AND(AF14="Media",AH14="Menor"),AND(AF14="Media",AH14="Moderado"),AND(AF14="Alta",AH14="Leve"),AND(AF14="Alta",AH14="Menor")),"Moderado",IF(OR(AND(AF14="Muy Baja",AH14="Mayor"),AND(AF14="Baja",AH14="Mayor"),AND(AF14="Media",AH14="Mayor"),AND(AF14="Alta",AH14="Moderado"),AND(AF14="Alta",AH14="Mayor"),AND(AF14="Muy Alta",AH14="Leve"),AND(AF14="Muy Alta",AH14="Menor"),AND(AF14="Muy Alta",AH14="Moderado"),AND(AF14="Muy Alta",AH14="Mayor")),"Alto",IF(OR(AND(AF14="Muy Baja",AH14="Catastrófico"),AND(AF14="Baja",AH14="Catastrófico"),AND(AF14="Media",AH14="Catastrófico"),AND(AF14="Alta",AH14="Catastrófico"),AND(AF14="Muy Alta",AH14="Catastrófico")),"Extremo","")))),"")</f>
        <v/>
      </c>
      <c r="AK14" s="195"/>
      <c r="AL14" s="186"/>
      <c r="AM14" s="196"/>
      <c r="AN14" s="186"/>
      <c r="AO14" s="197"/>
      <c r="AP14" s="333"/>
      <c r="AQ14" s="333"/>
      <c r="AR14" s="333"/>
    </row>
    <row r="15" spans="1:272" x14ac:dyDescent="0.25">
      <c r="A15" s="340"/>
      <c r="B15" s="333"/>
      <c r="C15" s="333"/>
      <c r="D15" s="333"/>
      <c r="E15" s="334"/>
      <c r="F15" s="333"/>
      <c r="G15" s="322"/>
      <c r="H15" s="322"/>
      <c r="I15" s="322"/>
      <c r="J15" s="322"/>
      <c r="K15" s="322"/>
      <c r="L15" s="322"/>
      <c r="M15" s="322"/>
      <c r="N15" s="329"/>
      <c r="O15" s="326"/>
      <c r="P15" s="325"/>
      <c r="Q15" s="315"/>
      <c r="R15" s="325">
        <f>IF(NOT(ISERROR(MATCH(Q15,_xlfn.ANCHORARRAY(E26),0))),P28&amp;"Por favor no seleccionar los criterios de impacto",Q15)</f>
        <v>0</v>
      </c>
      <c r="S15" s="326"/>
      <c r="T15" s="325"/>
      <c r="U15" s="324"/>
      <c r="V15" s="214">
        <v>3</v>
      </c>
      <c r="W15" s="188"/>
      <c r="X15" s="189" t="str">
        <f t="shared" si="0"/>
        <v/>
      </c>
      <c r="Y15" s="190"/>
      <c r="Z15" s="190"/>
      <c r="AA15" s="191" t="str">
        <f t="shared" si="1"/>
        <v/>
      </c>
      <c r="AB15" s="190"/>
      <c r="AC15" s="190"/>
      <c r="AD15" s="190"/>
      <c r="AE15" s="192" t="str">
        <f>IFERROR(IF(AND(X14="Probabilidad",X15="Probabilidad"),(AG14-(+AG14*AA15)),IF(AND(X14="Impacto",X15="Probabilidad"),(AG13-(+AG13*AA15)),IF(X15="Impacto",AG14,""))),"")</f>
        <v/>
      </c>
      <c r="AF15" s="193" t="str">
        <f t="shared" si="2"/>
        <v/>
      </c>
      <c r="AG15" s="191" t="str">
        <f t="shared" si="3"/>
        <v/>
      </c>
      <c r="AH15" s="193" t="str">
        <f t="shared" si="4"/>
        <v/>
      </c>
      <c r="AI15" s="191" t="str">
        <f>IFERROR(IF(AND(X14="Impacto",X15="Impacto"),(AI14-(+AI14*AA15)),IF(AND(X14="Probabilidad",X15="Impacto"),(AI13-(+AI13*AA15)),IF(X15="Probabilidad",AI14,""))),"")</f>
        <v/>
      </c>
      <c r="AJ15" s="194" t="str">
        <f t="shared" si="5"/>
        <v/>
      </c>
      <c r="AK15" s="195"/>
      <c r="AL15" s="186"/>
      <c r="AM15" s="196"/>
      <c r="AN15" s="196"/>
      <c r="AO15" s="197"/>
      <c r="AP15" s="333"/>
      <c r="AQ15" s="333"/>
      <c r="AR15" s="333"/>
    </row>
    <row r="16" spans="1:272" x14ac:dyDescent="0.25">
      <c r="A16" s="340"/>
      <c r="B16" s="333"/>
      <c r="C16" s="333"/>
      <c r="D16" s="333"/>
      <c r="E16" s="334"/>
      <c r="F16" s="333"/>
      <c r="G16" s="322"/>
      <c r="H16" s="322"/>
      <c r="I16" s="322"/>
      <c r="J16" s="322"/>
      <c r="K16" s="322"/>
      <c r="L16" s="322"/>
      <c r="M16" s="322"/>
      <c r="N16" s="329"/>
      <c r="O16" s="326"/>
      <c r="P16" s="325"/>
      <c r="Q16" s="315"/>
      <c r="R16" s="325">
        <f>IF(NOT(ISERROR(MATCH(Q16,_xlfn.ANCHORARRAY(E27),0))),P29&amp;"Por favor no seleccionar los criterios de impacto",Q16)</f>
        <v>0</v>
      </c>
      <c r="S16" s="326"/>
      <c r="T16" s="325"/>
      <c r="U16" s="324"/>
      <c r="V16" s="214">
        <v>4</v>
      </c>
      <c r="W16" s="187"/>
      <c r="X16" s="189" t="str">
        <f t="shared" si="0"/>
        <v/>
      </c>
      <c r="Y16" s="190"/>
      <c r="Z16" s="190"/>
      <c r="AA16" s="191" t="str">
        <f t="shared" si="1"/>
        <v/>
      </c>
      <c r="AB16" s="190"/>
      <c r="AC16" s="190"/>
      <c r="AD16" s="190"/>
      <c r="AE16" s="192" t="str">
        <f t="shared" ref="AE16:AE18" si="6">IFERROR(IF(AND(X15="Probabilidad",X16="Probabilidad"),(AG15-(+AG15*AA16)),IF(AND(X15="Impacto",X16="Probabilidad"),(AG14-(+AG14*AA16)),IF(X16="Impacto",AG15,""))),"")</f>
        <v/>
      </c>
      <c r="AF16" s="193" t="str">
        <f t="shared" si="2"/>
        <v/>
      </c>
      <c r="AG16" s="191" t="str">
        <f t="shared" si="3"/>
        <v/>
      </c>
      <c r="AH16" s="193" t="str">
        <f t="shared" si="4"/>
        <v/>
      </c>
      <c r="AI16" s="191" t="str">
        <f t="shared" ref="AI16:AI18" si="7">IFERROR(IF(AND(X15="Impacto",X16="Impacto"),(AI15-(+AI15*AA16)),IF(AND(X15="Probabilidad",X16="Impacto"),(AI14-(+AI14*AA16)),IF(X16="Probabilidad",AI15,""))),"")</f>
        <v/>
      </c>
      <c r="AJ16" s="194" t="str">
        <f>IFERROR(IF(OR(AND(AF16="Muy Baja",AH16="Leve"),AND(AF16="Muy Baja",AH16="Menor"),AND(AF16="Baja",AH16="Leve")),"Bajo",IF(OR(AND(AF16="Muy baja",AH16="Moderado"),AND(AF16="Baja",AH16="Menor"),AND(AF16="Baja",AH16="Moderado"),AND(AF16="Media",AH16="Leve"),AND(AF16="Media",AH16="Menor"),AND(AF16="Media",AH16="Moderado"),AND(AF16="Alta",AH16="Leve"),AND(AF16="Alta",AH16="Menor")),"Moderado",IF(OR(AND(AF16="Muy Baja",AH16="Mayor"),AND(AF16="Baja",AH16="Mayor"),AND(AF16="Media",AH16="Mayor"),AND(AF16="Alta",AH16="Moderado"),AND(AF16="Alta",AH16="Mayor"),AND(AF16="Muy Alta",AH16="Leve"),AND(AF16="Muy Alta",AH16="Menor"),AND(AF16="Muy Alta",AH16="Moderado"),AND(AF16="Muy Alta",AH16="Mayor")),"Alto",IF(OR(AND(AF16="Muy Baja",AH16="Catastrófico"),AND(AF16="Baja",AH16="Catastrófico"),AND(AF16="Media",AH16="Catastrófico"),AND(AF16="Alta",AH16="Catastrófico"),AND(AF16="Muy Alta",AH16="Catastrófico")),"Extremo","")))),"")</f>
        <v/>
      </c>
      <c r="AK16" s="195"/>
      <c r="AL16" s="186"/>
      <c r="AM16" s="196"/>
      <c r="AN16" s="196"/>
      <c r="AO16" s="197"/>
      <c r="AP16" s="333"/>
      <c r="AQ16" s="333"/>
      <c r="AR16" s="333"/>
    </row>
    <row r="17" spans="1:44" x14ac:dyDescent="0.25">
      <c r="A17" s="340"/>
      <c r="B17" s="333"/>
      <c r="C17" s="333"/>
      <c r="D17" s="333"/>
      <c r="E17" s="334"/>
      <c r="F17" s="333"/>
      <c r="G17" s="322"/>
      <c r="H17" s="322"/>
      <c r="I17" s="322"/>
      <c r="J17" s="322"/>
      <c r="K17" s="322"/>
      <c r="L17" s="322"/>
      <c r="M17" s="322"/>
      <c r="N17" s="329"/>
      <c r="O17" s="326"/>
      <c r="P17" s="325"/>
      <c r="Q17" s="315"/>
      <c r="R17" s="325">
        <f>IF(NOT(ISERROR(MATCH(Q17,_xlfn.ANCHORARRAY(E28),0))),P30&amp;"Por favor no seleccionar los criterios de impacto",Q17)</f>
        <v>0</v>
      </c>
      <c r="S17" s="326"/>
      <c r="T17" s="325"/>
      <c r="U17" s="324"/>
      <c r="V17" s="214">
        <v>5</v>
      </c>
      <c r="W17" s="187"/>
      <c r="X17" s="189" t="str">
        <f t="shared" si="0"/>
        <v/>
      </c>
      <c r="Y17" s="190"/>
      <c r="Z17" s="190"/>
      <c r="AA17" s="191" t="str">
        <f t="shared" si="1"/>
        <v/>
      </c>
      <c r="AB17" s="190"/>
      <c r="AC17" s="190"/>
      <c r="AD17" s="190"/>
      <c r="AE17" s="192" t="str">
        <f t="shared" si="6"/>
        <v/>
      </c>
      <c r="AF17" s="193" t="str">
        <f t="shared" si="2"/>
        <v/>
      </c>
      <c r="AG17" s="191" t="str">
        <f t="shared" si="3"/>
        <v/>
      </c>
      <c r="AH17" s="193" t="str">
        <f t="shared" si="4"/>
        <v/>
      </c>
      <c r="AI17" s="191" t="str">
        <f t="shared" si="7"/>
        <v/>
      </c>
      <c r="AJ17" s="194" t="str">
        <f t="shared" si="5"/>
        <v/>
      </c>
      <c r="AK17" s="195"/>
      <c r="AL17" s="186"/>
      <c r="AM17" s="196"/>
      <c r="AN17" s="196"/>
      <c r="AO17" s="197"/>
      <c r="AP17" s="333"/>
      <c r="AQ17" s="333"/>
      <c r="AR17" s="333"/>
    </row>
    <row r="18" spans="1:44" ht="37.5" customHeight="1" x14ac:dyDescent="0.25">
      <c r="A18" s="340"/>
      <c r="B18" s="333"/>
      <c r="C18" s="333"/>
      <c r="D18" s="333"/>
      <c r="E18" s="334"/>
      <c r="F18" s="333"/>
      <c r="G18" s="323"/>
      <c r="H18" s="323"/>
      <c r="I18" s="323"/>
      <c r="J18" s="323"/>
      <c r="K18" s="323"/>
      <c r="L18" s="323"/>
      <c r="M18" s="323"/>
      <c r="N18" s="329"/>
      <c r="O18" s="326"/>
      <c r="P18" s="325"/>
      <c r="Q18" s="315"/>
      <c r="R18" s="325">
        <f>IF(NOT(ISERROR(MATCH(Q18,_xlfn.ANCHORARRAY(E29),0))),P31&amp;"Por favor no seleccionar los criterios de impacto",Q18)</f>
        <v>0</v>
      </c>
      <c r="S18" s="326"/>
      <c r="T18" s="325"/>
      <c r="U18" s="324"/>
      <c r="V18" s="214">
        <v>6</v>
      </c>
      <c r="W18" s="187"/>
      <c r="X18" s="189" t="str">
        <f t="shared" si="0"/>
        <v/>
      </c>
      <c r="Y18" s="190"/>
      <c r="Z18" s="190"/>
      <c r="AA18" s="191" t="str">
        <f t="shared" si="1"/>
        <v/>
      </c>
      <c r="AB18" s="190"/>
      <c r="AC18" s="190"/>
      <c r="AD18" s="190"/>
      <c r="AE18" s="192" t="str">
        <f t="shared" si="6"/>
        <v/>
      </c>
      <c r="AF18" s="193" t="str">
        <f t="shared" si="2"/>
        <v/>
      </c>
      <c r="AG18" s="191" t="str">
        <f t="shared" si="3"/>
        <v/>
      </c>
      <c r="AH18" s="193" t="str">
        <f t="shared" si="4"/>
        <v/>
      </c>
      <c r="AI18" s="191" t="str">
        <f t="shared" si="7"/>
        <v/>
      </c>
      <c r="AJ18" s="194" t="str">
        <f t="shared" si="5"/>
        <v/>
      </c>
      <c r="AK18" s="195"/>
      <c r="AL18" s="186"/>
      <c r="AM18" s="196"/>
      <c r="AN18" s="196"/>
      <c r="AO18" s="197"/>
      <c r="AP18" s="333"/>
      <c r="AQ18" s="333"/>
      <c r="AR18" s="333"/>
    </row>
    <row r="19" spans="1:44" ht="37.5" customHeight="1" x14ac:dyDescent="0.25">
      <c r="A19" s="340">
        <v>2</v>
      </c>
      <c r="B19" s="333"/>
      <c r="C19" s="333"/>
      <c r="D19" s="333"/>
      <c r="E19" s="334"/>
      <c r="F19" s="333"/>
      <c r="G19" s="321"/>
      <c r="H19" s="321"/>
      <c r="I19" s="321"/>
      <c r="J19" s="321"/>
      <c r="K19" s="321"/>
      <c r="L19" s="321"/>
      <c r="M19" s="321"/>
      <c r="N19" s="329"/>
      <c r="O19" s="326" t="str">
        <f>IF(N19&lt;=0,"",IF(N19&lt;=2,"Muy Baja",IF(N19&lt;=24,"Baja",IF(N19&lt;=500,"Media",IF(N19&lt;=5000,"Alta","Muy Alta")))))</f>
        <v/>
      </c>
      <c r="P19" s="325" t="str">
        <f>IF(O19="","",IF(O19="Muy Baja",0.2,IF(O19="Baja",0.4,IF(O19="Media",0.6,IF(O19="Alta",0.8,IF(O19="Muy Alta",1,))))))</f>
        <v/>
      </c>
      <c r="Q19" s="315"/>
      <c r="R19" s="325">
        <f>IF(NOT(ISERROR(MATCH(Q19,'Tabla Impacto'!$B$222:$B$224,0))),'Tabla Impacto'!$F$224&amp;"Por favor no seleccionar los criterios de impacto(Afectación Económica o presupuestal y Pérdida Reputacional)",Q19)</f>
        <v>0</v>
      </c>
      <c r="S19" s="326" t="str">
        <f>IF(OR(R19='Tabla Impacto'!$C$12,R19='Tabla Impacto'!$D$12),"Leve",IF(OR(R19='Tabla Impacto'!$C$13,R19='Tabla Impacto'!$D$13),"Menor",IF(OR(R19='Tabla Impacto'!$C$14,R19='Tabla Impacto'!$D$14),"Moderado",IF(OR(R19='Tabla Impacto'!$C$15,R19='Tabla Impacto'!$D$15),"Mayor",IF(OR(R19='Tabla Impacto'!$C$16,R19='Tabla Impacto'!$D$16),"Catastrófico","")))))</f>
        <v/>
      </c>
      <c r="T19" s="325" t="str">
        <f>IF(S19="","",IF(S19="Leve",0.2,IF(S19="Menor",0.4,IF(S19="Moderado",0.6,IF(S19="Mayor",0.8,IF(S19="Catastrófico",1,))))))</f>
        <v/>
      </c>
      <c r="U19" s="324" t="str">
        <f>IF(OR(AND(O19="Muy Baja",S19="Leve"),AND(O19="Muy Baja",S19="Menor"),AND(O19="Baja",S19="Leve")),"Bajo",IF(OR(AND(O19="Muy baja",S19="Moderado"),AND(O19="Baja",S19="Menor"),AND(O19="Baja",S19="Moderado"),AND(O19="Media",S19="Leve"),AND(O19="Media",S19="Menor"),AND(O19="Media",S19="Moderado"),AND(O19="Alta",S19="Leve"),AND(O19="Alta",S19="Menor")),"Moderado",IF(OR(AND(O19="Muy Baja",S19="Mayor"),AND(O19="Baja",S19="Mayor"),AND(O19="Media",S19="Mayor"),AND(O19="Alta",S19="Moderado"),AND(O19="Alta",S19="Mayor"),AND(O19="Muy Alta",S19="Leve"),AND(O19="Muy Alta",S19="Menor"),AND(O19="Muy Alta",S19="Moderado"),AND(O19="Muy Alta",S19="Mayor")),"Alto",IF(OR(AND(O19="Muy Baja",S19="Catastrófico"),AND(O19="Baja",S19="Catastrófico"),AND(O19="Media",S19="Catastrófico"),AND(O19="Alta",S19="Catastrófico"),AND(O19="Muy Alta",S19="Catastrófico")),"Extremo",""))))</f>
        <v/>
      </c>
      <c r="V19" s="214">
        <v>1</v>
      </c>
      <c r="W19" s="187"/>
      <c r="X19" s="189" t="str">
        <f>IF(OR(Y19="Preventivo",Y19="Detectivo"),"Probabilidad",IF(Y19="Correctivo","Impacto",""))</f>
        <v/>
      </c>
      <c r="Y19" s="190"/>
      <c r="Z19" s="190"/>
      <c r="AA19" s="191" t="str">
        <f>IF(AND(Y19="Preventivo",Z19="Automático"),"50%",IF(AND(Y19="Preventivo",Z19="Manual"),"40%",IF(AND(Y19="Detectivo",Z19="Automático"),"40%",IF(AND(Y19="Detectivo",Z19="Manual"),"30%",IF(AND(Y19="Correctivo",Z19="Automático"),"35%",IF(AND(Y19="Correctivo",Z19="Manual"),"25%",""))))))</f>
        <v/>
      </c>
      <c r="AB19" s="190"/>
      <c r="AC19" s="190"/>
      <c r="AD19" s="190"/>
      <c r="AE19" s="192" t="str">
        <f>IFERROR(IF(X19="Probabilidad",(P19-(+P19*AA19)),IF(X19="Impacto",P19,"")),"")</f>
        <v/>
      </c>
      <c r="AF19" s="193" t="str">
        <f>IFERROR(IF(AE19="","",IF(AE19&lt;=0.2,"Muy Baja",IF(AE19&lt;=0.4,"Baja",IF(AE19&lt;=0.6,"Media",IF(AE19&lt;=0.8,"Alta","Muy Alta"))))),"")</f>
        <v/>
      </c>
      <c r="AG19" s="191" t="str">
        <f>+AE19</f>
        <v/>
      </c>
      <c r="AH19" s="193" t="str">
        <f>IFERROR(IF(AI19="","",IF(AI19&lt;=0.2,"Leve",IF(AI19&lt;=0.4,"Menor",IF(AI19&lt;=0.6,"Moderado",IF(AI19&lt;=0.8,"Mayor","Catastrófico"))))),"")</f>
        <v/>
      </c>
      <c r="AI19" s="191" t="str">
        <f t="shared" ref="AI19" si="8">IFERROR(IF(X19="Impacto",(T19-(+T19*AA19)),IF(X19="Probabilidad",T19,"")),"")</f>
        <v/>
      </c>
      <c r="AJ19" s="194" t="str">
        <f>IFERROR(IF(OR(AND(AF19="Muy Baja",AH19="Leve"),AND(AF19="Muy Baja",AH19="Menor"),AND(AF19="Baja",AH19="Leve")),"Bajo",IF(OR(AND(AF19="Muy baja",AH19="Moderado"),AND(AF19="Baja",AH19="Menor"),AND(AF19="Baja",AH19="Moderado"),AND(AF19="Media",AH19="Leve"),AND(AF19="Media",AH19="Menor"),AND(AF19="Media",AH19="Moderado"),AND(AF19="Alta",AH19="Leve"),AND(AF19="Alta",AH19="Menor")),"Moderado",IF(OR(AND(AF19="Muy Baja",AH19="Mayor"),AND(AF19="Baja",AH19="Mayor"),AND(AF19="Media",AH19="Mayor"),AND(AF19="Alta",AH19="Moderado"),AND(AF19="Alta",AH19="Mayor"),AND(AF19="Muy Alta",AH19="Leve"),AND(AF19="Muy Alta",AH19="Menor"),AND(AF19="Muy Alta",AH19="Moderado"),AND(AF19="Muy Alta",AH19="Mayor")),"Alto",IF(OR(AND(AF19="Muy Baja",AH19="Catastrófico"),AND(AF19="Baja",AH19="Catastrófico"),AND(AF19="Media",AH19="Catastrófico"),AND(AF19="Alta",AH19="Catastrófico"),AND(AF19="Muy Alta",AH19="Catastrófico")),"Extremo","")))),"")</f>
        <v/>
      </c>
      <c r="AK19" s="195"/>
      <c r="AL19" s="186"/>
      <c r="AM19" s="196"/>
      <c r="AN19" s="196"/>
      <c r="AO19" s="197"/>
      <c r="AP19" s="329"/>
      <c r="AQ19" s="329"/>
      <c r="AR19" s="329"/>
    </row>
    <row r="20" spans="1:44" ht="37.5" customHeight="1" x14ac:dyDescent="0.25">
      <c r="A20" s="340"/>
      <c r="B20" s="333"/>
      <c r="C20" s="333"/>
      <c r="D20" s="333"/>
      <c r="E20" s="334"/>
      <c r="F20" s="333"/>
      <c r="G20" s="322"/>
      <c r="H20" s="322"/>
      <c r="I20" s="322"/>
      <c r="J20" s="322"/>
      <c r="K20" s="322"/>
      <c r="L20" s="322"/>
      <c r="M20" s="322"/>
      <c r="N20" s="329"/>
      <c r="O20" s="326"/>
      <c r="P20" s="325"/>
      <c r="Q20" s="315"/>
      <c r="R20" s="325">
        <f>IF(NOT(ISERROR(MATCH(Q20,_xlfn.ANCHORARRAY(E31),0))),P33&amp;"Por favor no seleccionar los criterios de impacto",Q20)</f>
        <v>0</v>
      </c>
      <c r="S20" s="326"/>
      <c r="T20" s="325"/>
      <c r="U20" s="324"/>
      <c r="V20" s="214">
        <v>2</v>
      </c>
      <c r="W20" s="187"/>
      <c r="X20" s="189" t="str">
        <f>IF(OR(Y20="Preventivo",Y20="Detectivo"),"Probabilidad",IF(Y20="Correctivo","Impacto",""))</f>
        <v/>
      </c>
      <c r="Y20" s="190"/>
      <c r="Z20" s="190"/>
      <c r="AA20" s="191" t="str">
        <f t="shared" ref="AA20:AA24" si="9">IF(AND(Y20="Preventivo",Z20="Automático"),"50%",IF(AND(Y20="Preventivo",Z20="Manual"),"40%",IF(AND(Y20="Detectivo",Z20="Automático"),"40%",IF(AND(Y20="Detectivo",Z20="Manual"),"30%",IF(AND(Y20="Correctivo",Z20="Automático"),"35%",IF(AND(Y20="Correctivo",Z20="Manual"),"25%",""))))))</f>
        <v/>
      </c>
      <c r="AB20" s="190"/>
      <c r="AC20" s="190"/>
      <c r="AD20" s="190"/>
      <c r="AE20" s="192" t="str">
        <f>IFERROR(IF(AND(X19="Probabilidad",X20="Probabilidad"),(AG19-(+AG19*AA20)),IF(X20="Probabilidad",(P19-(+P19*AA20)),IF(X20="Impacto",AG19,""))),"")</f>
        <v/>
      </c>
      <c r="AF20" s="193" t="str">
        <f t="shared" si="2"/>
        <v/>
      </c>
      <c r="AG20" s="191" t="str">
        <f t="shared" ref="AG20:AG24" si="10">+AE20</f>
        <v/>
      </c>
      <c r="AH20" s="193" t="str">
        <f t="shared" si="4"/>
        <v/>
      </c>
      <c r="AI20" s="191" t="str">
        <f t="shared" ref="AI20" si="11">IFERROR(IF(AND(X19="Impacto",X20="Impacto"),(AI19-(+AI19*AA20)),IF(X20="Impacto",($T$13-(+$T$13*AA20)),IF(X20="Probabilidad",AI19,""))),"")</f>
        <v/>
      </c>
      <c r="AJ20" s="194" t="str">
        <f t="shared" ref="AJ20:AJ21" si="12">IFERROR(IF(OR(AND(AF20="Muy Baja",AH20="Leve"),AND(AF20="Muy Baja",AH20="Menor"),AND(AF20="Baja",AH20="Leve")),"Bajo",IF(OR(AND(AF20="Muy baja",AH20="Moderado"),AND(AF20="Baja",AH20="Menor"),AND(AF20="Baja",AH20="Moderado"),AND(AF20="Media",AH20="Leve"),AND(AF20="Media",AH20="Menor"),AND(AF20="Media",AH20="Moderado"),AND(AF20="Alta",AH20="Leve"),AND(AF20="Alta",AH20="Menor")),"Moderado",IF(OR(AND(AF20="Muy Baja",AH20="Mayor"),AND(AF20="Baja",AH20="Mayor"),AND(AF20="Media",AH20="Mayor"),AND(AF20="Alta",AH20="Moderado"),AND(AF20="Alta",AH20="Mayor"),AND(AF20="Muy Alta",AH20="Leve"),AND(AF20="Muy Alta",AH20="Menor"),AND(AF20="Muy Alta",AH20="Moderado"),AND(AF20="Muy Alta",AH20="Mayor")),"Alto",IF(OR(AND(AF20="Muy Baja",AH20="Catastrófico"),AND(AF20="Baja",AH20="Catastrófico"),AND(AF20="Media",AH20="Catastrófico"),AND(AF20="Alta",AH20="Catastrófico"),AND(AF20="Muy Alta",AH20="Catastrófico")),"Extremo","")))),"")</f>
        <v/>
      </c>
      <c r="AK20" s="195"/>
      <c r="AL20" s="186"/>
      <c r="AM20" s="196"/>
      <c r="AN20" s="186"/>
      <c r="AO20" s="197"/>
      <c r="AP20" s="329"/>
      <c r="AQ20" s="329"/>
      <c r="AR20" s="329"/>
    </row>
    <row r="21" spans="1:44" ht="37.5" customHeight="1" x14ac:dyDescent="0.25">
      <c r="A21" s="340"/>
      <c r="B21" s="333"/>
      <c r="C21" s="333"/>
      <c r="D21" s="333"/>
      <c r="E21" s="334"/>
      <c r="F21" s="333"/>
      <c r="G21" s="322"/>
      <c r="H21" s="322"/>
      <c r="I21" s="322"/>
      <c r="J21" s="322"/>
      <c r="K21" s="322"/>
      <c r="L21" s="322"/>
      <c r="M21" s="322"/>
      <c r="N21" s="329"/>
      <c r="O21" s="326"/>
      <c r="P21" s="325"/>
      <c r="Q21" s="315"/>
      <c r="R21" s="325">
        <f>IF(NOT(ISERROR(MATCH(Q21,_xlfn.ANCHORARRAY(E32),0))),P34&amp;"Por favor no seleccionar los criterios de impacto",Q21)</f>
        <v>0</v>
      </c>
      <c r="S21" s="326"/>
      <c r="T21" s="325"/>
      <c r="U21" s="324"/>
      <c r="V21" s="214">
        <v>3</v>
      </c>
      <c r="W21" s="188"/>
      <c r="X21" s="189" t="str">
        <f>IF(OR(Y21="Preventivo",Y21="Detectivo"),"Probabilidad",IF(Y21="Correctivo","Impacto",""))</f>
        <v/>
      </c>
      <c r="Y21" s="190"/>
      <c r="Z21" s="190"/>
      <c r="AA21" s="191" t="str">
        <f t="shared" si="9"/>
        <v/>
      </c>
      <c r="AB21" s="190"/>
      <c r="AC21" s="190"/>
      <c r="AD21" s="190"/>
      <c r="AE21" s="192" t="str">
        <f>IFERROR(IF(AND(X20="Probabilidad",X21="Probabilidad"),(AG20-(+AG20*AA21)),IF(AND(X20="Impacto",X21="Probabilidad"),(AG19-(+AG19*AA21)),IF(X21="Impacto",AG20,""))),"")</f>
        <v/>
      </c>
      <c r="AF21" s="193" t="str">
        <f t="shared" si="2"/>
        <v/>
      </c>
      <c r="AG21" s="191" t="str">
        <f t="shared" si="10"/>
        <v/>
      </c>
      <c r="AH21" s="193" t="str">
        <f t="shared" si="4"/>
        <v/>
      </c>
      <c r="AI21" s="191" t="str">
        <f t="shared" ref="AI21:AI72" si="13">IFERROR(IF(AND(X20="Impacto",X21="Impacto"),(AI20-(+AI20*AA21)),IF(AND(X20="Probabilidad",X21="Impacto"),(AI19-(+AI19*AA21)),IF(X21="Probabilidad",AI20,""))),"")</f>
        <v/>
      </c>
      <c r="AJ21" s="194" t="str">
        <f t="shared" si="12"/>
        <v/>
      </c>
      <c r="AK21" s="195"/>
      <c r="AL21" s="186"/>
      <c r="AM21" s="196"/>
      <c r="AN21" s="196"/>
      <c r="AO21" s="197"/>
      <c r="AP21" s="329"/>
      <c r="AQ21" s="329"/>
      <c r="AR21" s="329"/>
    </row>
    <row r="22" spans="1:44" ht="37.5" customHeight="1" x14ac:dyDescent="0.25">
      <c r="A22" s="340"/>
      <c r="B22" s="333"/>
      <c r="C22" s="333"/>
      <c r="D22" s="333"/>
      <c r="E22" s="334"/>
      <c r="F22" s="333"/>
      <c r="G22" s="322"/>
      <c r="H22" s="322"/>
      <c r="I22" s="322"/>
      <c r="J22" s="322"/>
      <c r="K22" s="322"/>
      <c r="L22" s="322"/>
      <c r="M22" s="322"/>
      <c r="N22" s="329"/>
      <c r="O22" s="326"/>
      <c r="P22" s="325"/>
      <c r="Q22" s="315"/>
      <c r="R22" s="325">
        <f>IF(NOT(ISERROR(MATCH(Q22,_xlfn.ANCHORARRAY(E33),0))),P35&amp;"Por favor no seleccionar los criterios de impacto",Q22)</f>
        <v>0</v>
      </c>
      <c r="S22" s="326"/>
      <c r="T22" s="325"/>
      <c r="U22" s="324"/>
      <c r="V22" s="214">
        <v>4</v>
      </c>
      <c r="W22" s="187"/>
      <c r="X22" s="189" t="str">
        <f t="shared" ref="X22:X24" si="14">IF(OR(Y22="Preventivo",Y22="Detectivo"),"Probabilidad",IF(Y22="Correctivo","Impacto",""))</f>
        <v/>
      </c>
      <c r="Y22" s="190"/>
      <c r="Z22" s="190"/>
      <c r="AA22" s="191" t="str">
        <f t="shared" si="9"/>
        <v/>
      </c>
      <c r="AB22" s="190"/>
      <c r="AC22" s="190"/>
      <c r="AD22" s="190"/>
      <c r="AE22" s="192" t="str">
        <f t="shared" ref="AE22:AE24" si="15">IFERROR(IF(AND(X21="Probabilidad",X22="Probabilidad"),(AG21-(+AG21*AA22)),IF(AND(X21="Impacto",X22="Probabilidad"),(AG20-(+AG20*AA22)),IF(X22="Impacto",AG21,""))),"")</f>
        <v/>
      </c>
      <c r="AF22" s="193" t="str">
        <f t="shared" si="2"/>
        <v/>
      </c>
      <c r="AG22" s="191" t="str">
        <f t="shared" si="10"/>
        <v/>
      </c>
      <c r="AH22" s="193" t="str">
        <f t="shared" si="4"/>
        <v/>
      </c>
      <c r="AI22" s="191" t="str">
        <f t="shared" si="13"/>
        <v/>
      </c>
      <c r="AJ22" s="194" t="str">
        <f>IFERROR(IF(OR(AND(AF22="Muy Baja",AH22="Leve"),AND(AF22="Muy Baja",AH22="Menor"),AND(AF22="Baja",AH22="Leve")),"Bajo",IF(OR(AND(AF22="Muy baja",AH22="Moderado"),AND(AF22="Baja",AH22="Menor"),AND(AF22="Baja",AH22="Moderado"),AND(AF22="Media",AH22="Leve"),AND(AF22="Media",AH22="Menor"),AND(AF22="Media",AH22="Moderado"),AND(AF22="Alta",AH22="Leve"),AND(AF22="Alta",AH22="Menor")),"Moderado",IF(OR(AND(AF22="Muy Baja",AH22="Mayor"),AND(AF22="Baja",AH22="Mayor"),AND(AF22="Media",AH22="Mayor"),AND(AF22="Alta",AH22="Moderado"),AND(AF22="Alta",AH22="Mayor"),AND(AF22="Muy Alta",AH22="Leve"),AND(AF22="Muy Alta",AH22="Menor"),AND(AF22="Muy Alta",AH22="Moderado"),AND(AF22="Muy Alta",AH22="Mayor")),"Alto",IF(OR(AND(AF22="Muy Baja",AH22="Catastrófico"),AND(AF22="Baja",AH22="Catastrófico"),AND(AF22="Media",AH22="Catastrófico"),AND(AF22="Alta",AH22="Catastrófico"),AND(AF22="Muy Alta",AH22="Catastrófico")),"Extremo","")))),"")</f>
        <v/>
      </c>
      <c r="AK22" s="195"/>
      <c r="AL22" s="186"/>
      <c r="AM22" s="196"/>
      <c r="AN22" s="196"/>
      <c r="AO22" s="197"/>
      <c r="AP22" s="329"/>
      <c r="AQ22" s="329"/>
      <c r="AR22" s="329"/>
    </row>
    <row r="23" spans="1:44" ht="37.5" customHeight="1" x14ac:dyDescent="0.25">
      <c r="A23" s="340"/>
      <c r="B23" s="333"/>
      <c r="C23" s="333"/>
      <c r="D23" s="333"/>
      <c r="E23" s="334"/>
      <c r="F23" s="333"/>
      <c r="G23" s="322"/>
      <c r="H23" s="322"/>
      <c r="I23" s="322"/>
      <c r="J23" s="322"/>
      <c r="K23" s="322"/>
      <c r="L23" s="322"/>
      <c r="M23" s="322"/>
      <c r="N23" s="329"/>
      <c r="O23" s="326"/>
      <c r="P23" s="325"/>
      <c r="Q23" s="315"/>
      <c r="R23" s="325">
        <f>IF(NOT(ISERROR(MATCH(Q23,_xlfn.ANCHORARRAY(E34),0))),P36&amp;"Por favor no seleccionar los criterios de impacto",Q23)</f>
        <v>0</v>
      </c>
      <c r="S23" s="326"/>
      <c r="T23" s="325"/>
      <c r="U23" s="324"/>
      <c r="V23" s="214">
        <v>5</v>
      </c>
      <c r="W23" s="187"/>
      <c r="X23" s="189" t="str">
        <f t="shared" si="14"/>
        <v/>
      </c>
      <c r="Y23" s="190"/>
      <c r="Z23" s="190"/>
      <c r="AA23" s="191" t="str">
        <f t="shared" si="9"/>
        <v/>
      </c>
      <c r="AB23" s="190"/>
      <c r="AC23" s="190"/>
      <c r="AD23" s="190"/>
      <c r="AE23" s="192" t="str">
        <f t="shared" si="15"/>
        <v/>
      </c>
      <c r="AF23" s="193" t="str">
        <f t="shared" si="2"/>
        <v/>
      </c>
      <c r="AG23" s="191" t="str">
        <f t="shared" si="10"/>
        <v/>
      </c>
      <c r="AH23" s="193" t="str">
        <f t="shared" si="4"/>
        <v/>
      </c>
      <c r="AI23" s="191" t="str">
        <f t="shared" si="13"/>
        <v/>
      </c>
      <c r="AJ23" s="194" t="str">
        <f t="shared" ref="AJ23:AJ24" si="16">IFERROR(IF(OR(AND(AF23="Muy Baja",AH23="Leve"),AND(AF23="Muy Baja",AH23="Menor"),AND(AF23="Baja",AH23="Leve")),"Bajo",IF(OR(AND(AF23="Muy baja",AH23="Moderado"),AND(AF23="Baja",AH23="Menor"),AND(AF23="Baja",AH23="Moderado"),AND(AF23="Media",AH23="Leve"),AND(AF23="Media",AH23="Menor"),AND(AF23="Media",AH23="Moderado"),AND(AF23="Alta",AH23="Leve"),AND(AF23="Alta",AH23="Menor")),"Moderado",IF(OR(AND(AF23="Muy Baja",AH23="Mayor"),AND(AF23="Baja",AH23="Mayor"),AND(AF23="Media",AH23="Mayor"),AND(AF23="Alta",AH23="Moderado"),AND(AF23="Alta",AH23="Mayor"),AND(AF23="Muy Alta",AH23="Leve"),AND(AF23="Muy Alta",AH23="Menor"),AND(AF23="Muy Alta",AH23="Moderado"),AND(AF23="Muy Alta",AH23="Mayor")),"Alto",IF(OR(AND(AF23="Muy Baja",AH23="Catastrófico"),AND(AF23="Baja",AH23="Catastrófico"),AND(AF23="Media",AH23="Catastrófico"),AND(AF23="Alta",AH23="Catastrófico"),AND(AF23="Muy Alta",AH23="Catastrófico")),"Extremo","")))),"")</f>
        <v/>
      </c>
      <c r="AK23" s="195"/>
      <c r="AL23" s="186"/>
      <c r="AM23" s="196"/>
      <c r="AN23" s="196"/>
      <c r="AO23" s="197"/>
      <c r="AP23" s="329"/>
      <c r="AQ23" s="329"/>
      <c r="AR23" s="329"/>
    </row>
    <row r="24" spans="1:44" ht="37.5" customHeight="1" x14ac:dyDescent="0.25">
      <c r="A24" s="340"/>
      <c r="B24" s="333"/>
      <c r="C24" s="333"/>
      <c r="D24" s="333"/>
      <c r="E24" s="334"/>
      <c r="F24" s="333"/>
      <c r="G24" s="323"/>
      <c r="H24" s="323"/>
      <c r="I24" s="323"/>
      <c r="J24" s="323"/>
      <c r="K24" s="323"/>
      <c r="L24" s="323"/>
      <c r="M24" s="323"/>
      <c r="N24" s="329"/>
      <c r="O24" s="326"/>
      <c r="P24" s="325"/>
      <c r="Q24" s="315"/>
      <c r="R24" s="325">
        <f>IF(NOT(ISERROR(MATCH(Q24,_xlfn.ANCHORARRAY(E35),0))),P37&amp;"Por favor no seleccionar los criterios de impacto",Q24)</f>
        <v>0</v>
      </c>
      <c r="S24" s="326"/>
      <c r="T24" s="325"/>
      <c r="U24" s="324"/>
      <c r="V24" s="214">
        <v>6</v>
      </c>
      <c r="W24" s="187"/>
      <c r="X24" s="189" t="str">
        <f t="shared" si="14"/>
        <v/>
      </c>
      <c r="Y24" s="190"/>
      <c r="Z24" s="190"/>
      <c r="AA24" s="191" t="str">
        <f t="shared" si="9"/>
        <v/>
      </c>
      <c r="AB24" s="190"/>
      <c r="AC24" s="190"/>
      <c r="AD24" s="190"/>
      <c r="AE24" s="192" t="str">
        <f t="shared" si="15"/>
        <v/>
      </c>
      <c r="AF24" s="193" t="str">
        <f t="shared" si="2"/>
        <v/>
      </c>
      <c r="AG24" s="191" t="str">
        <f t="shared" si="10"/>
        <v/>
      </c>
      <c r="AH24" s="193" t="str">
        <f t="shared" si="4"/>
        <v/>
      </c>
      <c r="AI24" s="191" t="str">
        <f t="shared" si="13"/>
        <v/>
      </c>
      <c r="AJ24" s="194" t="str">
        <f t="shared" si="16"/>
        <v/>
      </c>
      <c r="AK24" s="195"/>
      <c r="AL24" s="186"/>
      <c r="AM24" s="196"/>
      <c r="AN24" s="196"/>
      <c r="AO24" s="197"/>
      <c r="AP24" s="329"/>
      <c r="AQ24" s="329"/>
      <c r="AR24" s="329"/>
    </row>
    <row r="25" spans="1:44" ht="37.5" customHeight="1" x14ac:dyDescent="0.25">
      <c r="A25" s="340">
        <v>3</v>
      </c>
      <c r="B25" s="333"/>
      <c r="C25" s="333"/>
      <c r="D25" s="333"/>
      <c r="E25" s="334"/>
      <c r="F25" s="333"/>
      <c r="G25" s="321"/>
      <c r="H25" s="321"/>
      <c r="I25" s="321"/>
      <c r="J25" s="321"/>
      <c r="K25" s="321"/>
      <c r="L25" s="321"/>
      <c r="M25" s="321"/>
      <c r="N25" s="329"/>
      <c r="O25" s="326" t="str">
        <f>IF(N25&lt;=0,"",IF(N25&lt;=2,"Muy Baja",IF(N25&lt;=24,"Baja",IF(N25&lt;=500,"Media",IF(N25&lt;=5000,"Alta","Muy Alta")))))</f>
        <v/>
      </c>
      <c r="P25" s="325" t="str">
        <f>IF(O25="","",IF(O25="Muy Baja",0.2,IF(O25="Baja",0.4,IF(O25="Media",0.6,IF(O25="Alta",0.8,IF(O25="Muy Alta",1,))))))</f>
        <v/>
      </c>
      <c r="Q25" s="315"/>
      <c r="R25" s="325">
        <f>IF(NOT(ISERROR(MATCH(Q25,'Tabla Impacto'!$B$222:$B$224,0))),'Tabla Impacto'!$F$224&amp;"Por favor no seleccionar los criterios de impacto(Afectación Económica o presupuestal y Pérdida Reputacional)",Q25)</f>
        <v>0</v>
      </c>
      <c r="S25" s="326" t="str">
        <f>IF(OR(R25='Tabla Impacto'!$C$12,R25='Tabla Impacto'!$D$12),"Leve",IF(OR(R25='Tabla Impacto'!$C$13,R25='Tabla Impacto'!$D$13),"Menor",IF(OR(R25='Tabla Impacto'!$C$14,R25='Tabla Impacto'!$D$14),"Moderado",IF(OR(R25='Tabla Impacto'!$C$15,R25='Tabla Impacto'!$D$15),"Mayor",IF(OR(R25='Tabla Impacto'!$C$16,R25='Tabla Impacto'!$D$16),"Catastrófico","")))))</f>
        <v/>
      </c>
      <c r="T25" s="325" t="str">
        <f>IF(S25="","",IF(S25="Leve",0.2,IF(S25="Menor",0.4,IF(S25="Moderado",0.6,IF(S25="Mayor",0.8,IF(S25="Catastrófico",1,))))))</f>
        <v/>
      </c>
      <c r="U25" s="324" t="str">
        <f>IF(OR(AND(O25="Muy Baja",S25="Leve"),AND(O25="Muy Baja",S25="Menor"),AND(O25="Baja",S25="Leve")),"Bajo",IF(OR(AND(O25="Muy baja",S25="Moderado"),AND(O25="Baja",S25="Menor"),AND(O25="Baja",S25="Moderado"),AND(O25="Media",S25="Leve"),AND(O25="Media",S25="Menor"),AND(O25="Media",S25="Moderado"),AND(O25="Alta",S25="Leve"),AND(O25="Alta",S25="Menor")),"Moderado",IF(OR(AND(O25="Muy Baja",S25="Mayor"),AND(O25="Baja",S25="Mayor"),AND(O25="Media",S25="Mayor"),AND(O25="Alta",S25="Moderado"),AND(O25="Alta",S25="Mayor"),AND(O25="Muy Alta",S25="Leve"),AND(O25="Muy Alta",S25="Menor"),AND(O25="Muy Alta",S25="Moderado"),AND(O25="Muy Alta",S25="Mayor")),"Alto",IF(OR(AND(O25="Muy Baja",S25="Catastrófico"),AND(O25="Baja",S25="Catastrófico"),AND(O25="Media",S25="Catastrófico"),AND(O25="Alta",S25="Catastrófico"),AND(O25="Muy Alta",S25="Catastrófico")),"Extremo",""))))</f>
        <v/>
      </c>
      <c r="V25" s="214">
        <v>1</v>
      </c>
      <c r="W25" s="187"/>
      <c r="X25" s="189" t="str">
        <f>IF(OR(Y25="Preventivo",Y25="Detectivo"),"Probabilidad",IF(Y25="Correctivo","Impacto",""))</f>
        <v/>
      </c>
      <c r="Y25" s="190"/>
      <c r="Z25" s="190"/>
      <c r="AA25" s="191" t="str">
        <f>IF(AND(Y25="Preventivo",Z25="Automático"),"50%",IF(AND(Y25="Preventivo",Z25="Manual"),"40%",IF(AND(Y25="Detectivo",Z25="Automático"),"40%",IF(AND(Y25="Detectivo",Z25="Manual"),"30%",IF(AND(Y25="Correctivo",Z25="Automático"),"35%",IF(AND(Y25="Correctivo",Z25="Manual"),"25%",""))))))</f>
        <v/>
      </c>
      <c r="AB25" s="190"/>
      <c r="AC25" s="190"/>
      <c r="AD25" s="190"/>
      <c r="AE25" s="192" t="str">
        <f>IFERROR(IF(X25="Probabilidad",(P25-(+P25*AA25)),IF(X25="Impacto",P25,"")),"")</f>
        <v/>
      </c>
      <c r="AF25" s="193" t="str">
        <f>IFERROR(IF(AE25="","",IF(AE25&lt;=0.2,"Muy Baja",IF(AE25&lt;=0.4,"Baja",IF(AE25&lt;=0.6,"Media",IF(AE25&lt;=0.8,"Alta","Muy Alta"))))),"")</f>
        <v/>
      </c>
      <c r="AG25" s="191" t="str">
        <f>+AE25</f>
        <v/>
      </c>
      <c r="AH25" s="193" t="str">
        <f>IFERROR(IF(AI25="","",IF(AI25&lt;=0.2,"Leve",IF(AI25&lt;=0.4,"Menor",IF(AI25&lt;=0.6,"Moderado",IF(AI25&lt;=0.8,"Mayor","Catastrófico"))))),"")</f>
        <v/>
      </c>
      <c r="AI25" s="191" t="str">
        <f t="shared" ref="AI25" si="17">IFERROR(IF(X25="Impacto",(T25-(+T25*AA25)),IF(X25="Probabilidad",T25,"")),"")</f>
        <v/>
      </c>
      <c r="AJ25" s="194" t="str">
        <f>IFERROR(IF(OR(AND(AF25="Muy Baja",AH25="Leve"),AND(AF25="Muy Baja",AH25="Menor"),AND(AF25="Baja",AH25="Leve")),"Bajo",IF(OR(AND(AF25="Muy baja",AH25="Moderado"),AND(AF25="Baja",AH25="Menor"),AND(AF25="Baja",AH25="Moderado"),AND(AF25="Media",AH25="Leve"),AND(AF25="Media",AH25="Menor"),AND(AF25="Media",AH25="Moderado"),AND(AF25="Alta",AH25="Leve"),AND(AF25="Alta",AH25="Menor")),"Moderado",IF(OR(AND(AF25="Muy Baja",AH25="Mayor"),AND(AF25="Baja",AH25="Mayor"),AND(AF25="Media",AH25="Mayor"),AND(AF25="Alta",AH25="Moderado"),AND(AF25="Alta",AH25="Mayor"),AND(AF25="Muy Alta",AH25="Leve"),AND(AF25="Muy Alta",AH25="Menor"),AND(AF25="Muy Alta",AH25="Moderado"),AND(AF25="Muy Alta",AH25="Mayor")),"Alto",IF(OR(AND(AF25="Muy Baja",AH25="Catastrófico"),AND(AF25="Baja",AH25="Catastrófico"),AND(AF25="Media",AH25="Catastrófico"),AND(AF25="Alta",AH25="Catastrófico"),AND(AF25="Muy Alta",AH25="Catastrófico")),"Extremo","")))),"")</f>
        <v/>
      </c>
      <c r="AK25" s="195"/>
      <c r="AL25" s="186"/>
      <c r="AM25" s="196"/>
      <c r="AN25" s="196"/>
      <c r="AO25" s="197"/>
      <c r="AP25" s="329"/>
      <c r="AQ25" s="329"/>
      <c r="AR25" s="329"/>
    </row>
    <row r="26" spans="1:44" ht="37.5" customHeight="1" x14ac:dyDescent="0.25">
      <c r="A26" s="340"/>
      <c r="B26" s="333"/>
      <c r="C26" s="333"/>
      <c r="D26" s="333"/>
      <c r="E26" s="334"/>
      <c r="F26" s="333"/>
      <c r="G26" s="322"/>
      <c r="H26" s="322"/>
      <c r="I26" s="322"/>
      <c r="J26" s="322"/>
      <c r="K26" s="322"/>
      <c r="L26" s="322"/>
      <c r="M26" s="322"/>
      <c r="N26" s="329"/>
      <c r="O26" s="326"/>
      <c r="P26" s="325"/>
      <c r="Q26" s="315"/>
      <c r="R26" s="325">
        <f>IF(NOT(ISERROR(MATCH(Q26,_xlfn.ANCHORARRAY(E37),0))),P39&amp;"Por favor no seleccionar los criterios de impacto",Q26)</f>
        <v>0</v>
      </c>
      <c r="S26" s="326"/>
      <c r="T26" s="325"/>
      <c r="U26" s="324"/>
      <c r="V26" s="214">
        <v>2</v>
      </c>
      <c r="W26" s="187"/>
      <c r="X26" s="189" t="str">
        <f>IF(OR(Y26="Preventivo",Y26="Detectivo"),"Probabilidad",IF(Y26="Correctivo","Impacto",""))</f>
        <v/>
      </c>
      <c r="Y26" s="190"/>
      <c r="Z26" s="190"/>
      <c r="AA26" s="191" t="str">
        <f t="shared" ref="AA26:AA30" si="18">IF(AND(Y26="Preventivo",Z26="Automático"),"50%",IF(AND(Y26="Preventivo",Z26="Manual"),"40%",IF(AND(Y26="Detectivo",Z26="Automático"),"40%",IF(AND(Y26="Detectivo",Z26="Manual"),"30%",IF(AND(Y26="Correctivo",Z26="Automático"),"35%",IF(AND(Y26="Correctivo",Z26="Manual"),"25%",""))))))</f>
        <v/>
      </c>
      <c r="AB26" s="190"/>
      <c r="AC26" s="190"/>
      <c r="AD26" s="190"/>
      <c r="AE26" s="192" t="str">
        <f>IFERROR(IF(AND(X25="Probabilidad",X26="Probabilidad"),(AG25-(+AG25*AA26)),IF(X26="Probabilidad",(P25-(+P25*AA26)),IF(X26="Impacto",AG25,""))),"")</f>
        <v/>
      </c>
      <c r="AF26" s="193" t="str">
        <f t="shared" si="2"/>
        <v/>
      </c>
      <c r="AG26" s="191" t="str">
        <f t="shared" ref="AG26:AG30" si="19">+AE26</f>
        <v/>
      </c>
      <c r="AH26" s="193" t="str">
        <f t="shared" si="4"/>
        <v/>
      </c>
      <c r="AI26" s="191" t="str">
        <f t="shared" ref="AI26" si="20">IFERROR(IF(AND(X25="Impacto",X26="Impacto"),(AI25-(+AI25*AA26)),IF(X26="Impacto",($T$13-(+$T$13*AA26)),IF(X26="Probabilidad",AI25,""))),"")</f>
        <v/>
      </c>
      <c r="AJ26" s="194" t="str">
        <f t="shared" ref="AJ26:AJ27" si="21">IFERROR(IF(OR(AND(AF26="Muy Baja",AH26="Leve"),AND(AF26="Muy Baja",AH26="Menor"),AND(AF26="Baja",AH26="Leve")),"Bajo",IF(OR(AND(AF26="Muy baja",AH26="Moderado"),AND(AF26="Baja",AH26="Menor"),AND(AF26="Baja",AH26="Moderado"),AND(AF26="Media",AH26="Leve"),AND(AF26="Media",AH26="Menor"),AND(AF26="Media",AH26="Moderado"),AND(AF26="Alta",AH26="Leve"),AND(AF26="Alta",AH26="Menor")),"Moderado",IF(OR(AND(AF26="Muy Baja",AH26="Mayor"),AND(AF26="Baja",AH26="Mayor"),AND(AF26="Media",AH26="Mayor"),AND(AF26="Alta",AH26="Moderado"),AND(AF26="Alta",AH26="Mayor"),AND(AF26="Muy Alta",AH26="Leve"),AND(AF26="Muy Alta",AH26="Menor"),AND(AF26="Muy Alta",AH26="Moderado"),AND(AF26="Muy Alta",AH26="Mayor")),"Alto",IF(OR(AND(AF26="Muy Baja",AH26="Catastrófico"),AND(AF26="Baja",AH26="Catastrófico"),AND(AF26="Media",AH26="Catastrófico"),AND(AF26="Alta",AH26="Catastrófico"),AND(AF26="Muy Alta",AH26="Catastrófico")),"Extremo","")))),"")</f>
        <v/>
      </c>
      <c r="AK26" s="195"/>
      <c r="AL26" s="186"/>
      <c r="AM26" s="196"/>
      <c r="AN26" s="196"/>
      <c r="AO26" s="197"/>
      <c r="AP26" s="329"/>
      <c r="AQ26" s="329"/>
      <c r="AR26" s="329"/>
    </row>
    <row r="27" spans="1:44" ht="37.5" customHeight="1" x14ac:dyDescent="0.25">
      <c r="A27" s="340"/>
      <c r="B27" s="333"/>
      <c r="C27" s="333"/>
      <c r="D27" s="333"/>
      <c r="E27" s="334"/>
      <c r="F27" s="333"/>
      <c r="G27" s="322"/>
      <c r="H27" s="322"/>
      <c r="I27" s="322"/>
      <c r="J27" s="322"/>
      <c r="K27" s="322"/>
      <c r="L27" s="322"/>
      <c r="M27" s="322"/>
      <c r="N27" s="329"/>
      <c r="O27" s="326"/>
      <c r="P27" s="325"/>
      <c r="Q27" s="315"/>
      <c r="R27" s="325">
        <f>IF(NOT(ISERROR(MATCH(Q27,_xlfn.ANCHORARRAY(E38),0))),P40&amp;"Por favor no seleccionar los criterios de impacto",Q27)</f>
        <v>0</v>
      </c>
      <c r="S27" s="326"/>
      <c r="T27" s="325"/>
      <c r="U27" s="324"/>
      <c r="V27" s="214">
        <v>3</v>
      </c>
      <c r="W27" s="187"/>
      <c r="X27" s="189" t="str">
        <f>IF(OR(Y27="Preventivo",Y27="Detectivo"),"Probabilidad",IF(Y27="Correctivo","Impacto",""))</f>
        <v/>
      </c>
      <c r="Y27" s="190"/>
      <c r="Z27" s="190"/>
      <c r="AA27" s="191" t="str">
        <f t="shared" si="18"/>
        <v/>
      </c>
      <c r="AB27" s="190"/>
      <c r="AC27" s="190"/>
      <c r="AD27" s="190"/>
      <c r="AE27" s="192" t="str">
        <f>IFERROR(IF(AND(X26="Probabilidad",X27="Probabilidad"),(AG26-(+AG26*AA27)),IF(AND(X26="Impacto",X27="Probabilidad"),(AG25-(+AG25*AA27)),IF(X27="Impacto",AG26,""))),"")</f>
        <v/>
      </c>
      <c r="AF27" s="193" t="str">
        <f t="shared" si="2"/>
        <v/>
      </c>
      <c r="AG27" s="191" t="str">
        <f t="shared" si="19"/>
        <v/>
      </c>
      <c r="AH27" s="193" t="str">
        <f t="shared" si="4"/>
        <v/>
      </c>
      <c r="AI27" s="191" t="str">
        <f t="shared" ref="AI27" si="22">IFERROR(IF(AND(X26="Impacto",X27="Impacto"),(AI26-(+AI26*AA27)),IF(AND(X26="Probabilidad",X27="Impacto"),(AI25-(+AI25*AA27)),IF(X27="Probabilidad",AI26,""))),"")</f>
        <v/>
      </c>
      <c r="AJ27" s="194" t="str">
        <f t="shared" si="21"/>
        <v/>
      </c>
      <c r="AK27" s="195"/>
      <c r="AL27" s="186"/>
      <c r="AM27" s="196"/>
      <c r="AN27" s="196"/>
      <c r="AO27" s="197"/>
      <c r="AP27" s="329"/>
      <c r="AQ27" s="329"/>
      <c r="AR27" s="329"/>
    </row>
    <row r="28" spans="1:44" ht="37.5" customHeight="1" x14ac:dyDescent="0.25">
      <c r="A28" s="340"/>
      <c r="B28" s="333"/>
      <c r="C28" s="333"/>
      <c r="D28" s="333"/>
      <c r="E28" s="334"/>
      <c r="F28" s="333"/>
      <c r="G28" s="322"/>
      <c r="H28" s="322"/>
      <c r="I28" s="322"/>
      <c r="J28" s="322"/>
      <c r="K28" s="322"/>
      <c r="L28" s="322"/>
      <c r="M28" s="322"/>
      <c r="N28" s="329"/>
      <c r="O28" s="326"/>
      <c r="P28" s="325"/>
      <c r="Q28" s="315"/>
      <c r="R28" s="325">
        <f>IF(NOT(ISERROR(MATCH(Q28,_xlfn.ANCHORARRAY(E39),0))),P41&amp;"Por favor no seleccionar los criterios de impacto",Q28)</f>
        <v>0</v>
      </c>
      <c r="S28" s="326"/>
      <c r="T28" s="325"/>
      <c r="U28" s="324"/>
      <c r="V28" s="214">
        <v>4</v>
      </c>
      <c r="W28" s="187"/>
      <c r="X28" s="189" t="str">
        <f t="shared" ref="X28:X30" si="23">IF(OR(Y28="Preventivo",Y28="Detectivo"),"Probabilidad",IF(Y28="Correctivo","Impacto",""))</f>
        <v/>
      </c>
      <c r="Y28" s="190"/>
      <c r="Z28" s="190"/>
      <c r="AA28" s="191" t="str">
        <f t="shared" si="18"/>
        <v/>
      </c>
      <c r="AB28" s="190"/>
      <c r="AC28" s="190"/>
      <c r="AD28" s="190"/>
      <c r="AE28" s="192" t="str">
        <f t="shared" ref="AE28:AE30" si="24">IFERROR(IF(AND(X27="Probabilidad",X28="Probabilidad"),(AG27-(+AG27*AA28)),IF(AND(X27="Impacto",X28="Probabilidad"),(AG26-(+AG26*AA28)),IF(X28="Impacto",AG27,""))),"")</f>
        <v/>
      </c>
      <c r="AF28" s="193" t="str">
        <f t="shared" si="2"/>
        <v/>
      </c>
      <c r="AG28" s="191" t="str">
        <f t="shared" si="19"/>
        <v/>
      </c>
      <c r="AH28" s="193" t="str">
        <f t="shared" si="4"/>
        <v/>
      </c>
      <c r="AI28" s="191" t="str">
        <f t="shared" si="13"/>
        <v/>
      </c>
      <c r="AJ28" s="194" t="str">
        <f>IFERROR(IF(OR(AND(AF28="Muy Baja",AH28="Leve"),AND(AF28="Muy Baja",AH28="Menor"),AND(AF28="Baja",AH28="Leve")),"Bajo",IF(OR(AND(AF28="Muy baja",AH28="Moderado"),AND(AF28="Baja",AH28="Menor"),AND(AF28="Baja",AH28="Moderado"),AND(AF28="Media",AH28="Leve"),AND(AF28="Media",AH28="Menor"),AND(AF28="Media",AH28="Moderado"),AND(AF28="Alta",AH28="Leve"),AND(AF28="Alta",AH28="Menor")),"Moderado",IF(OR(AND(AF28="Muy Baja",AH28="Mayor"),AND(AF28="Baja",AH28="Mayor"),AND(AF28="Media",AH28="Mayor"),AND(AF28="Alta",AH28="Moderado"),AND(AF28="Alta",AH28="Mayor"),AND(AF28="Muy Alta",AH28="Leve"),AND(AF28="Muy Alta",AH28="Menor"),AND(AF28="Muy Alta",AH28="Moderado"),AND(AF28="Muy Alta",AH28="Mayor")),"Alto",IF(OR(AND(AF28="Muy Baja",AH28="Catastrófico"),AND(AF28="Baja",AH28="Catastrófico"),AND(AF28="Media",AH28="Catastrófico"),AND(AF28="Alta",AH28="Catastrófico"),AND(AF28="Muy Alta",AH28="Catastrófico")),"Extremo","")))),"")</f>
        <v/>
      </c>
      <c r="AK28" s="195"/>
      <c r="AL28" s="186"/>
      <c r="AM28" s="196"/>
      <c r="AN28" s="196"/>
      <c r="AO28" s="197"/>
      <c r="AP28" s="329"/>
      <c r="AQ28" s="329"/>
      <c r="AR28" s="329"/>
    </row>
    <row r="29" spans="1:44" ht="37.5" customHeight="1" x14ac:dyDescent="0.25">
      <c r="A29" s="340"/>
      <c r="B29" s="333"/>
      <c r="C29" s="333"/>
      <c r="D29" s="333"/>
      <c r="E29" s="334"/>
      <c r="F29" s="333"/>
      <c r="G29" s="322"/>
      <c r="H29" s="322"/>
      <c r="I29" s="322"/>
      <c r="J29" s="322"/>
      <c r="K29" s="322"/>
      <c r="L29" s="322"/>
      <c r="M29" s="322"/>
      <c r="N29" s="329"/>
      <c r="O29" s="326"/>
      <c r="P29" s="325"/>
      <c r="Q29" s="315"/>
      <c r="R29" s="325">
        <f>IF(NOT(ISERROR(MATCH(Q29,_xlfn.ANCHORARRAY(E40),0))),P42&amp;"Por favor no seleccionar los criterios de impacto",Q29)</f>
        <v>0</v>
      </c>
      <c r="S29" s="326"/>
      <c r="T29" s="325"/>
      <c r="U29" s="324"/>
      <c r="V29" s="214">
        <v>5</v>
      </c>
      <c r="W29" s="187"/>
      <c r="X29" s="189" t="str">
        <f t="shared" si="23"/>
        <v/>
      </c>
      <c r="Y29" s="190"/>
      <c r="Z29" s="190"/>
      <c r="AA29" s="191" t="str">
        <f t="shared" si="18"/>
        <v/>
      </c>
      <c r="AB29" s="190"/>
      <c r="AC29" s="190"/>
      <c r="AD29" s="190"/>
      <c r="AE29" s="192" t="str">
        <f t="shared" si="24"/>
        <v/>
      </c>
      <c r="AF29" s="193" t="str">
        <f t="shared" si="2"/>
        <v/>
      </c>
      <c r="AG29" s="191" t="str">
        <f t="shared" si="19"/>
        <v/>
      </c>
      <c r="AH29" s="193" t="str">
        <f t="shared" si="4"/>
        <v/>
      </c>
      <c r="AI29" s="191" t="str">
        <f t="shared" si="13"/>
        <v/>
      </c>
      <c r="AJ29" s="194" t="str">
        <f t="shared" ref="AJ29:AJ30" si="25">IFERROR(IF(OR(AND(AF29="Muy Baja",AH29="Leve"),AND(AF29="Muy Baja",AH29="Menor"),AND(AF29="Baja",AH29="Leve")),"Bajo",IF(OR(AND(AF29="Muy baja",AH29="Moderado"),AND(AF29="Baja",AH29="Menor"),AND(AF29="Baja",AH29="Moderado"),AND(AF29="Media",AH29="Leve"),AND(AF29="Media",AH29="Menor"),AND(AF29="Media",AH29="Moderado"),AND(AF29="Alta",AH29="Leve"),AND(AF29="Alta",AH29="Menor")),"Moderado",IF(OR(AND(AF29="Muy Baja",AH29="Mayor"),AND(AF29="Baja",AH29="Mayor"),AND(AF29="Media",AH29="Mayor"),AND(AF29="Alta",AH29="Moderado"),AND(AF29="Alta",AH29="Mayor"),AND(AF29="Muy Alta",AH29="Leve"),AND(AF29="Muy Alta",AH29="Menor"),AND(AF29="Muy Alta",AH29="Moderado"),AND(AF29="Muy Alta",AH29="Mayor")),"Alto",IF(OR(AND(AF29="Muy Baja",AH29="Catastrófico"),AND(AF29="Baja",AH29="Catastrófico"),AND(AF29="Media",AH29="Catastrófico"),AND(AF29="Alta",AH29="Catastrófico"),AND(AF29="Muy Alta",AH29="Catastrófico")),"Extremo","")))),"")</f>
        <v/>
      </c>
      <c r="AK29" s="195"/>
      <c r="AL29" s="186"/>
      <c r="AM29" s="196"/>
      <c r="AN29" s="196"/>
      <c r="AO29" s="197"/>
      <c r="AP29" s="329"/>
      <c r="AQ29" s="329"/>
      <c r="AR29" s="329"/>
    </row>
    <row r="30" spans="1:44" ht="37.5" customHeight="1" x14ac:dyDescent="0.25">
      <c r="A30" s="340"/>
      <c r="B30" s="333"/>
      <c r="C30" s="333"/>
      <c r="D30" s="333"/>
      <c r="E30" s="334"/>
      <c r="F30" s="333"/>
      <c r="G30" s="323"/>
      <c r="H30" s="323"/>
      <c r="I30" s="323"/>
      <c r="J30" s="323"/>
      <c r="K30" s="323"/>
      <c r="L30" s="323"/>
      <c r="M30" s="323"/>
      <c r="N30" s="329"/>
      <c r="O30" s="326"/>
      <c r="P30" s="325"/>
      <c r="Q30" s="315"/>
      <c r="R30" s="325">
        <f>IF(NOT(ISERROR(MATCH(Q30,_xlfn.ANCHORARRAY(E41),0))),P43&amp;"Por favor no seleccionar los criterios de impacto",Q30)</f>
        <v>0</v>
      </c>
      <c r="S30" s="326"/>
      <c r="T30" s="325"/>
      <c r="U30" s="324"/>
      <c r="V30" s="214">
        <v>6</v>
      </c>
      <c r="W30" s="187"/>
      <c r="X30" s="189" t="str">
        <f t="shared" si="23"/>
        <v/>
      </c>
      <c r="Y30" s="190"/>
      <c r="Z30" s="190"/>
      <c r="AA30" s="191" t="str">
        <f t="shared" si="18"/>
        <v/>
      </c>
      <c r="AB30" s="190"/>
      <c r="AC30" s="190"/>
      <c r="AD30" s="190"/>
      <c r="AE30" s="192" t="str">
        <f t="shared" si="24"/>
        <v/>
      </c>
      <c r="AF30" s="193" t="str">
        <f t="shared" si="2"/>
        <v/>
      </c>
      <c r="AG30" s="191" t="str">
        <f t="shared" si="19"/>
        <v/>
      </c>
      <c r="AH30" s="193" t="str">
        <f t="shared" si="4"/>
        <v/>
      </c>
      <c r="AI30" s="191" t="str">
        <f t="shared" si="13"/>
        <v/>
      </c>
      <c r="AJ30" s="194" t="str">
        <f t="shared" si="25"/>
        <v/>
      </c>
      <c r="AK30" s="195"/>
      <c r="AL30" s="186"/>
      <c r="AM30" s="196"/>
      <c r="AN30" s="196"/>
      <c r="AO30" s="197"/>
      <c r="AP30" s="329"/>
      <c r="AQ30" s="329"/>
      <c r="AR30" s="329"/>
    </row>
    <row r="31" spans="1:44" ht="37.5" customHeight="1" x14ac:dyDescent="0.25">
      <c r="A31" s="340">
        <v>4</v>
      </c>
      <c r="B31" s="333"/>
      <c r="C31" s="333"/>
      <c r="D31" s="333"/>
      <c r="E31" s="333"/>
      <c r="F31" s="333"/>
      <c r="G31" s="321"/>
      <c r="H31" s="321"/>
      <c r="I31" s="321"/>
      <c r="J31" s="321"/>
      <c r="K31" s="321"/>
      <c r="L31" s="321"/>
      <c r="M31" s="321"/>
      <c r="N31" s="329"/>
      <c r="O31" s="326" t="str">
        <f>IF(N31&lt;=0,"",IF(N31&lt;=2,"Muy Baja",IF(N31&lt;=24,"Baja",IF(N31&lt;=500,"Media",IF(N31&lt;=5000,"Alta","Muy Alta")))))</f>
        <v/>
      </c>
      <c r="P31" s="325" t="str">
        <f>IF(O31="","",IF(O31="Muy Baja",0.2,IF(O31="Baja",0.4,IF(O31="Media",0.6,IF(O31="Alta",0.8,IF(O31="Muy Alta",1,))))))</f>
        <v/>
      </c>
      <c r="Q31" s="315"/>
      <c r="R31" s="325">
        <f>IF(NOT(ISERROR(MATCH(Q31,'Tabla Impacto'!$B$222:$B$224,0))),'Tabla Impacto'!$F$224&amp;"Por favor no seleccionar los criterios de impacto(Afectación Económica o presupuestal y Pérdida Reputacional)",Q31)</f>
        <v>0</v>
      </c>
      <c r="S31" s="326" t="str">
        <f>IF(OR(R31='Tabla Impacto'!$C$12,R31='Tabla Impacto'!$D$12),"Leve",IF(OR(R31='Tabla Impacto'!$C$13,R31='Tabla Impacto'!$D$13),"Menor",IF(OR(R31='Tabla Impacto'!$C$14,R31='Tabla Impacto'!$D$14),"Moderado",IF(OR(R31='Tabla Impacto'!$C$15,R31='Tabla Impacto'!$D$15),"Mayor",IF(OR(R31='Tabla Impacto'!$C$16,R31='Tabla Impacto'!$D$16),"Catastrófico","")))))</f>
        <v/>
      </c>
      <c r="T31" s="325" t="str">
        <f>IF(S31="","",IF(S31="Leve",0.2,IF(S31="Menor",0.4,IF(S31="Moderado",0.6,IF(S31="Mayor",0.8,IF(S31="Catastrófico",1,))))))</f>
        <v/>
      </c>
      <c r="U31" s="324" t="str">
        <f>IF(OR(AND(O31="Muy Baja",S31="Leve"),AND(O31="Muy Baja",S31="Menor"),AND(O31="Baja",S31="Leve")),"Bajo",IF(OR(AND(O31="Muy baja",S31="Moderado"),AND(O31="Baja",S31="Menor"),AND(O31="Baja",S31="Moderado"),AND(O31="Media",S31="Leve"),AND(O31="Media",S31="Menor"),AND(O31="Media",S31="Moderado"),AND(O31="Alta",S31="Leve"),AND(O31="Alta",S31="Menor")),"Moderado",IF(OR(AND(O31="Muy Baja",S31="Mayor"),AND(O31="Baja",S31="Mayor"),AND(O31="Media",S31="Mayor"),AND(O31="Alta",S31="Moderado"),AND(O31="Alta",S31="Mayor"),AND(O31="Muy Alta",S31="Leve"),AND(O31="Muy Alta",S31="Menor"),AND(O31="Muy Alta",S31="Moderado"),AND(O31="Muy Alta",S31="Mayor")),"Alto",IF(OR(AND(O31="Muy Baja",S31="Catastrófico"),AND(O31="Baja",S31="Catastrófico"),AND(O31="Media",S31="Catastrófico"),AND(O31="Alta",S31="Catastrófico"),AND(O31="Muy Alta",S31="Catastrófico")),"Extremo",""))))</f>
        <v/>
      </c>
      <c r="V31" s="214">
        <v>1</v>
      </c>
      <c r="W31" s="187"/>
      <c r="X31" s="189" t="str">
        <f>IF(OR(Y31="Preventivo",Y31="Detectivo"),"Probabilidad",IF(Y31="Correctivo","Impacto",""))</f>
        <v/>
      </c>
      <c r="Y31" s="190"/>
      <c r="Z31" s="190"/>
      <c r="AA31" s="191" t="str">
        <f>IF(AND(Y31="Preventivo",Z31="Automático"),"50%",IF(AND(Y31="Preventivo",Z31="Manual"),"40%",IF(AND(Y31="Detectivo",Z31="Automático"),"40%",IF(AND(Y31="Detectivo",Z31="Manual"),"30%",IF(AND(Y31="Correctivo",Z31="Automático"),"35%",IF(AND(Y31="Correctivo",Z31="Manual"),"25%",""))))))</f>
        <v/>
      </c>
      <c r="AB31" s="190"/>
      <c r="AC31" s="190"/>
      <c r="AD31" s="190"/>
      <c r="AE31" s="192" t="str">
        <f>IFERROR(IF(X31="Probabilidad",(P31-(+P31*AA31)),IF(X31="Impacto",P31,"")),"")</f>
        <v/>
      </c>
      <c r="AF31" s="193" t="str">
        <f>IFERROR(IF(AE31="","",IF(AE31&lt;=0.2,"Muy Baja",IF(AE31&lt;=0.4,"Baja",IF(AE31&lt;=0.6,"Media",IF(AE31&lt;=0.8,"Alta","Muy Alta"))))),"")</f>
        <v/>
      </c>
      <c r="AG31" s="191" t="str">
        <f>+AE31</f>
        <v/>
      </c>
      <c r="AH31" s="193" t="str">
        <f>IFERROR(IF(AI31="","",IF(AI31&lt;=0.2,"Leve",IF(AI31&lt;=0.4,"Menor",IF(AI31&lt;=0.6,"Moderado",IF(AI31&lt;=0.8,"Mayor","Catastrófico"))))),"")</f>
        <v/>
      </c>
      <c r="AI31" s="191" t="str">
        <f t="shared" ref="AI31" si="26">IFERROR(IF(X31="Impacto",(T31-(+T31*AA31)),IF(X31="Probabilidad",T31,"")),"")</f>
        <v/>
      </c>
      <c r="AJ31" s="194" t="str">
        <f>IFERROR(IF(OR(AND(AF31="Muy Baja",AH31="Leve"),AND(AF31="Muy Baja",AH31="Menor"),AND(AF31="Baja",AH31="Leve")),"Bajo",IF(OR(AND(AF31="Muy baja",AH31="Moderado"),AND(AF31="Baja",AH31="Menor"),AND(AF31="Baja",AH31="Moderado"),AND(AF31="Media",AH31="Leve"),AND(AF31="Media",AH31="Menor"),AND(AF31="Media",AH31="Moderado"),AND(AF31="Alta",AH31="Leve"),AND(AF31="Alta",AH31="Menor")),"Moderado",IF(OR(AND(AF31="Muy Baja",AH31="Mayor"),AND(AF31="Baja",AH31="Mayor"),AND(AF31="Media",AH31="Mayor"),AND(AF31="Alta",AH31="Moderado"),AND(AF31="Alta",AH31="Mayor"),AND(AF31="Muy Alta",AH31="Leve"),AND(AF31="Muy Alta",AH31="Menor"),AND(AF31="Muy Alta",AH31="Moderado"),AND(AF31="Muy Alta",AH31="Mayor")),"Alto",IF(OR(AND(AF31="Muy Baja",AH31="Catastrófico"),AND(AF31="Baja",AH31="Catastrófico"),AND(AF31="Media",AH31="Catastrófico"),AND(AF31="Alta",AH31="Catastrófico"),AND(AF31="Muy Alta",AH31="Catastrófico")),"Extremo","")))),"")</f>
        <v/>
      </c>
      <c r="AK31" s="195"/>
      <c r="AL31" s="186"/>
      <c r="AM31" s="196"/>
      <c r="AN31" s="196"/>
      <c r="AO31" s="197"/>
      <c r="AP31" s="329"/>
      <c r="AQ31" s="329"/>
      <c r="AR31" s="329"/>
    </row>
    <row r="32" spans="1:44" ht="37.5" customHeight="1" x14ac:dyDescent="0.25">
      <c r="A32" s="340"/>
      <c r="B32" s="333"/>
      <c r="C32" s="333"/>
      <c r="D32" s="333"/>
      <c r="E32" s="333"/>
      <c r="F32" s="333"/>
      <c r="G32" s="322"/>
      <c r="H32" s="322"/>
      <c r="I32" s="322"/>
      <c r="J32" s="322"/>
      <c r="K32" s="322"/>
      <c r="L32" s="322"/>
      <c r="M32" s="322"/>
      <c r="N32" s="329"/>
      <c r="O32" s="326"/>
      <c r="P32" s="325"/>
      <c r="Q32" s="315"/>
      <c r="R32" s="325">
        <f>IF(NOT(ISERROR(MATCH(Q32,_xlfn.ANCHORARRAY(E43),0))),P45&amp;"Por favor no seleccionar los criterios de impacto",Q32)</f>
        <v>0</v>
      </c>
      <c r="S32" s="326"/>
      <c r="T32" s="325"/>
      <c r="U32" s="324"/>
      <c r="V32" s="214">
        <v>2</v>
      </c>
      <c r="W32" s="187"/>
      <c r="X32" s="189" t="str">
        <f>IF(OR(Y32="Preventivo",Y32="Detectivo"),"Probabilidad",IF(Y32="Correctivo","Impacto",""))</f>
        <v/>
      </c>
      <c r="Y32" s="190"/>
      <c r="Z32" s="190"/>
      <c r="AA32" s="191" t="str">
        <f t="shared" ref="AA32:AA36" si="27">IF(AND(Y32="Preventivo",Z32="Automático"),"50%",IF(AND(Y32="Preventivo",Z32="Manual"),"40%",IF(AND(Y32="Detectivo",Z32="Automático"),"40%",IF(AND(Y32="Detectivo",Z32="Manual"),"30%",IF(AND(Y32="Correctivo",Z32="Automático"),"35%",IF(AND(Y32="Correctivo",Z32="Manual"),"25%",""))))))</f>
        <v/>
      </c>
      <c r="AB32" s="190"/>
      <c r="AC32" s="190"/>
      <c r="AD32" s="190"/>
      <c r="AE32" s="192" t="str">
        <f>IFERROR(IF(AND(X31="Probabilidad",X32="Probabilidad"),(AG31-(+AG31*AA32)),IF(X32="Probabilidad",(P31-(+P31*AA32)),IF(X32="Impacto",AG31,""))),"")</f>
        <v/>
      </c>
      <c r="AF32" s="193" t="str">
        <f t="shared" si="2"/>
        <v/>
      </c>
      <c r="AG32" s="191" t="str">
        <f t="shared" ref="AG32:AG36" si="28">+AE32</f>
        <v/>
      </c>
      <c r="AH32" s="193" t="str">
        <f t="shared" si="4"/>
        <v/>
      </c>
      <c r="AI32" s="191" t="str">
        <f t="shared" ref="AI32" si="29">IFERROR(IF(AND(X31="Impacto",X32="Impacto"),(AI31-(+AI31*AA32)),IF(X32="Impacto",($T$13-(+$T$13*AA32)),IF(X32="Probabilidad",AI31,""))),"")</f>
        <v/>
      </c>
      <c r="AJ32" s="194" t="str">
        <f t="shared" ref="AJ32:AJ33" si="30">IFERROR(IF(OR(AND(AF32="Muy Baja",AH32="Leve"),AND(AF32="Muy Baja",AH32="Menor"),AND(AF32="Baja",AH32="Leve")),"Bajo",IF(OR(AND(AF32="Muy baja",AH32="Moderado"),AND(AF32="Baja",AH32="Menor"),AND(AF32="Baja",AH32="Moderado"),AND(AF32="Media",AH32="Leve"),AND(AF32="Media",AH32="Menor"),AND(AF32="Media",AH32="Moderado"),AND(AF32="Alta",AH32="Leve"),AND(AF32="Alta",AH32="Menor")),"Moderado",IF(OR(AND(AF32="Muy Baja",AH32="Mayor"),AND(AF32="Baja",AH32="Mayor"),AND(AF32="Media",AH32="Mayor"),AND(AF32="Alta",AH32="Moderado"),AND(AF32="Alta",AH32="Mayor"),AND(AF32="Muy Alta",AH32="Leve"),AND(AF32="Muy Alta",AH32="Menor"),AND(AF32="Muy Alta",AH32="Moderado"),AND(AF32="Muy Alta",AH32="Mayor")),"Alto",IF(OR(AND(AF32="Muy Baja",AH32="Catastrófico"),AND(AF32="Baja",AH32="Catastrófico"),AND(AF32="Media",AH32="Catastrófico"),AND(AF32="Alta",AH32="Catastrófico"),AND(AF32="Muy Alta",AH32="Catastrófico")),"Extremo","")))),"")</f>
        <v/>
      </c>
      <c r="AK32" s="195"/>
      <c r="AL32" s="186"/>
      <c r="AM32" s="196"/>
      <c r="AN32" s="196"/>
      <c r="AO32" s="197"/>
      <c r="AP32" s="329"/>
      <c r="AQ32" s="329"/>
      <c r="AR32" s="329"/>
    </row>
    <row r="33" spans="1:44" ht="37.5" customHeight="1" x14ac:dyDescent="0.25">
      <c r="A33" s="340"/>
      <c r="B33" s="333"/>
      <c r="C33" s="333"/>
      <c r="D33" s="333"/>
      <c r="E33" s="333"/>
      <c r="F33" s="333"/>
      <c r="G33" s="322"/>
      <c r="H33" s="322"/>
      <c r="I33" s="322"/>
      <c r="J33" s="322"/>
      <c r="K33" s="322"/>
      <c r="L33" s="322"/>
      <c r="M33" s="322"/>
      <c r="N33" s="329"/>
      <c r="O33" s="326"/>
      <c r="P33" s="325"/>
      <c r="Q33" s="315"/>
      <c r="R33" s="325">
        <f>IF(NOT(ISERROR(MATCH(Q33,_xlfn.ANCHORARRAY(E44),0))),P46&amp;"Por favor no seleccionar los criterios de impacto",Q33)</f>
        <v>0</v>
      </c>
      <c r="S33" s="326"/>
      <c r="T33" s="325"/>
      <c r="U33" s="324"/>
      <c r="V33" s="214">
        <v>3</v>
      </c>
      <c r="W33" s="188"/>
      <c r="X33" s="189" t="str">
        <f>IF(OR(Y33="Preventivo",Y33="Detectivo"),"Probabilidad",IF(Y33="Correctivo","Impacto",""))</f>
        <v/>
      </c>
      <c r="Y33" s="190"/>
      <c r="Z33" s="190"/>
      <c r="AA33" s="191" t="str">
        <f t="shared" si="27"/>
        <v/>
      </c>
      <c r="AB33" s="190"/>
      <c r="AC33" s="190"/>
      <c r="AD33" s="190"/>
      <c r="AE33" s="192" t="str">
        <f>IFERROR(IF(AND(X32="Probabilidad",X33="Probabilidad"),(AG32-(+AG32*AA33)),IF(AND(X32="Impacto",X33="Probabilidad"),(AG31-(+AG31*AA33)),IF(X33="Impacto",AG32,""))),"")</f>
        <v/>
      </c>
      <c r="AF33" s="193" t="str">
        <f t="shared" si="2"/>
        <v/>
      </c>
      <c r="AG33" s="191" t="str">
        <f t="shared" si="28"/>
        <v/>
      </c>
      <c r="AH33" s="193" t="str">
        <f t="shared" si="4"/>
        <v/>
      </c>
      <c r="AI33" s="191" t="str">
        <f t="shared" ref="AI33" si="31">IFERROR(IF(AND(X32="Impacto",X33="Impacto"),(AI32-(+AI32*AA33)),IF(AND(X32="Probabilidad",X33="Impacto"),(AI31-(+AI31*AA33)),IF(X33="Probabilidad",AI32,""))),"")</f>
        <v/>
      </c>
      <c r="AJ33" s="194" t="str">
        <f t="shared" si="30"/>
        <v/>
      </c>
      <c r="AK33" s="195"/>
      <c r="AL33" s="186"/>
      <c r="AM33" s="196"/>
      <c r="AN33" s="196"/>
      <c r="AO33" s="197"/>
      <c r="AP33" s="329"/>
      <c r="AQ33" s="329"/>
      <c r="AR33" s="329"/>
    </row>
    <row r="34" spans="1:44" ht="37.5" customHeight="1" x14ac:dyDescent="0.25">
      <c r="A34" s="340"/>
      <c r="B34" s="333"/>
      <c r="C34" s="333"/>
      <c r="D34" s="333"/>
      <c r="E34" s="333"/>
      <c r="F34" s="333"/>
      <c r="G34" s="322"/>
      <c r="H34" s="322"/>
      <c r="I34" s="322"/>
      <c r="J34" s="322"/>
      <c r="K34" s="322"/>
      <c r="L34" s="322"/>
      <c r="M34" s="322"/>
      <c r="N34" s="329"/>
      <c r="O34" s="326"/>
      <c r="P34" s="325"/>
      <c r="Q34" s="315"/>
      <c r="R34" s="325">
        <f>IF(NOT(ISERROR(MATCH(Q34,_xlfn.ANCHORARRAY(E45),0))),P47&amp;"Por favor no seleccionar los criterios de impacto",Q34)</f>
        <v>0</v>
      </c>
      <c r="S34" s="326"/>
      <c r="T34" s="325"/>
      <c r="U34" s="324"/>
      <c r="V34" s="214">
        <v>4</v>
      </c>
      <c r="W34" s="187"/>
      <c r="X34" s="189" t="str">
        <f t="shared" ref="X34:X36" si="32">IF(OR(Y34="Preventivo",Y34="Detectivo"),"Probabilidad",IF(Y34="Correctivo","Impacto",""))</f>
        <v/>
      </c>
      <c r="Y34" s="190"/>
      <c r="Z34" s="190"/>
      <c r="AA34" s="191" t="str">
        <f t="shared" si="27"/>
        <v/>
      </c>
      <c r="AB34" s="190"/>
      <c r="AC34" s="190"/>
      <c r="AD34" s="190"/>
      <c r="AE34" s="192" t="str">
        <f t="shared" ref="AE34:AE36" si="33">IFERROR(IF(AND(X33="Probabilidad",X34="Probabilidad"),(AG33-(+AG33*AA34)),IF(AND(X33="Impacto",X34="Probabilidad"),(AG32-(+AG32*AA34)),IF(X34="Impacto",AG33,""))),"")</f>
        <v/>
      </c>
      <c r="AF34" s="193" t="str">
        <f t="shared" si="2"/>
        <v/>
      </c>
      <c r="AG34" s="191" t="str">
        <f t="shared" si="28"/>
        <v/>
      </c>
      <c r="AH34" s="193" t="str">
        <f t="shared" si="4"/>
        <v/>
      </c>
      <c r="AI34" s="191" t="str">
        <f t="shared" si="13"/>
        <v/>
      </c>
      <c r="AJ34" s="194" t="str">
        <f>IFERROR(IF(OR(AND(AF34="Muy Baja",AH34="Leve"),AND(AF34="Muy Baja",AH34="Menor"),AND(AF34="Baja",AH34="Leve")),"Bajo",IF(OR(AND(AF34="Muy baja",AH34="Moderado"),AND(AF34="Baja",AH34="Menor"),AND(AF34="Baja",AH34="Moderado"),AND(AF34="Media",AH34="Leve"),AND(AF34="Media",AH34="Menor"),AND(AF34="Media",AH34="Moderado"),AND(AF34="Alta",AH34="Leve"),AND(AF34="Alta",AH34="Menor")),"Moderado",IF(OR(AND(AF34="Muy Baja",AH34="Mayor"),AND(AF34="Baja",AH34="Mayor"),AND(AF34="Media",AH34="Mayor"),AND(AF34="Alta",AH34="Moderado"),AND(AF34="Alta",AH34="Mayor"),AND(AF34="Muy Alta",AH34="Leve"),AND(AF34="Muy Alta",AH34="Menor"),AND(AF34="Muy Alta",AH34="Moderado"),AND(AF34="Muy Alta",AH34="Mayor")),"Alto",IF(OR(AND(AF34="Muy Baja",AH34="Catastrófico"),AND(AF34="Baja",AH34="Catastrófico"),AND(AF34="Media",AH34="Catastrófico"),AND(AF34="Alta",AH34="Catastrófico"),AND(AF34="Muy Alta",AH34="Catastrófico")),"Extremo","")))),"")</f>
        <v/>
      </c>
      <c r="AK34" s="195"/>
      <c r="AL34" s="186"/>
      <c r="AM34" s="196"/>
      <c r="AN34" s="196"/>
      <c r="AO34" s="197"/>
      <c r="AP34" s="329"/>
      <c r="AQ34" s="329"/>
      <c r="AR34" s="329"/>
    </row>
    <row r="35" spans="1:44" ht="37.5" customHeight="1" x14ac:dyDescent="0.25">
      <c r="A35" s="340"/>
      <c r="B35" s="333"/>
      <c r="C35" s="333"/>
      <c r="D35" s="333"/>
      <c r="E35" s="333"/>
      <c r="F35" s="333"/>
      <c r="G35" s="322"/>
      <c r="H35" s="322"/>
      <c r="I35" s="322"/>
      <c r="J35" s="322"/>
      <c r="K35" s="322"/>
      <c r="L35" s="322"/>
      <c r="M35" s="322"/>
      <c r="N35" s="329"/>
      <c r="O35" s="326"/>
      <c r="P35" s="325"/>
      <c r="Q35" s="315"/>
      <c r="R35" s="325">
        <f>IF(NOT(ISERROR(MATCH(Q35,_xlfn.ANCHORARRAY(E46),0))),P48&amp;"Por favor no seleccionar los criterios de impacto",Q35)</f>
        <v>0</v>
      </c>
      <c r="S35" s="326"/>
      <c r="T35" s="325"/>
      <c r="U35" s="324"/>
      <c r="V35" s="214">
        <v>5</v>
      </c>
      <c r="W35" s="187"/>
      <c r="X35" s="189" t="str">
        <f t="shared" si="32"/>
        <v/>
      </c>
      <c r="Y35" s="190"/>
      <c r="Z35" s="190"/>
      <c r="AA35" s="191" t="str">
        <f t="shared" si="27"/>
        <v/>
      </c>
      <c r="AB35" s="190"/>
      <c r="AC35" s="190"/>
      <c r="AD35" s="190"/>
      <c r="AE35" s="192" t="str">
        <f t="shared" si="33"/>
        <v/>
      </c>
      <c r="AF35" s="193" t="str">
        <f>IFERROR(IF(AE35="","",IF(AE35&lt;=0.2,"Muy Baja",IF(AE35&lt;=0.4,"Baja",IF(AE35&lt;=0.6,"Media",IF(AE35&lt;=0.8,"Alta","Muy Alta"))))),"")</f>
        <v/>
      </c>
      <c r="AG35" s="191" t="str">
        <f t="shared" si="28"/>
        <v/>
      </c>
      <c r="AH35" s="193" t="str">
        <f t="shared" si="4"/>
        <v/>
      </c>
      <c r="AI35" s="191" t="str">
        <f t="shared" si="13"/>
        <v/>
      </c>
      <c r="AJ35" s="194" t="str">
        <f t="shared" ref="AJ35:AJ36" si="34">IFERROR(IF(OR(AND(AF35="Muy Baja",AH35="Leve"),AND(AF35="Muy Baja",AH35="Menor"),AND(AF35="Baja",AH35="Leve")),"Bajo",IF(OR(AND(AF35="Muy baja",AH35="Moderado"),AND(AF35="Baja",AH35="Menor"),AND(AF35="Baja",AH35="Moderado"),AND(AF35="Media",AH35="Leve"),AND(AF35="Media",AH35="Menor"),AND(AF35="Media",AH35="Moderado"),AND(AF35="Alta",AH35="Leve"),AND(AF35="Alta",AH35="Menor")),"Moderado",IF(OR(AND(AF35="Muy Baja",AH35="Mayor"),AND(AF35="Baja",AH35="Mayor"),AND(AF35="Media",AH35="Mayor"),AND(AF35="Alta",AH35="Moderado"),AND(AF35="Alta",AH35="Mayor"),AND(AF35="Muy Alta",AH35="Leve"),AND(AF35="Muy Alta",AH35="Menor"),AND(AF35="Muy Alta",AH35="Moderado"),AND(AF35="Muy Alta",AH35="Mayor")),"Alto",IF(OR(AND(AF35="Muy Baja",AH35="Catastrófico"),AND(AF35="Baja",AH35="Catastrófico"),AND(AF35="Media",AH35="Catastrófico"),AND(AF35="Alta",AH35="Catastrófico"),AND(AF35="Muy Alta",AH35="Catastrófico")),"Extremo","")))),"")</f>
        <v/>
      </c>
      <c r="AK35" s="195"/>
      <c r="AL35" s="186"/>
      <c r="AM35" s="196"/>
      <c r="AN35" s="196"/>
      <c r="AO35" s="197"/>
      <c r="AP35" s="329"/>
      <c r="AQ35" s="329"/>
      <c r="AR35" s="329"/>
    </row>
    <row r="36" spans="1:44" ht="37.5" customHeight="1" x14ac:dyDescent="0.25">
      <c r="A36" s="340"/>
      <c r="B36" s="333"/>
      <c r="C36" s="333"/>
      <c r="D36" s="333"/>
      <c r="E36" s="333"/>
      <c r="F36" s="333"/>
      <c r="G36" s="323"/>
      <c r="H36" s="323"/>
      <c r="I36" s="323"/>
      <c r="J36" s="323"/>
      <c r="K36" s="323"/>
      <c r="L36" s="323"/>
      <c r="M36" s="323"/>
      <c r="N36" s="329"/>
      <c r="O36" s="326"/>
      <c r="P36" s="325"/>
      <c r="Q36" s="315"/>
      <c r="R36" s="325">
        <f>IF(NOT(ISERROR(MATCH(Q36,_xlfn.ANCHORARRAY(E47),0))),P49&amp;"Por favor no seleccionar los criterios de impacto",Q36)</f>
        <v>0</v>
      </c>
      <c r="S36" s="326"/>
      <c r="T36" s="325"/>
      <c r="U36" s="324"/>
      <c r="V36" s="214">
        <v>6</v>
      </c>
      <c r="W36" s="187"/>
      <c r="X36" s="189" t="str">
        <f t="shared" si="32"/>
        <v/>
      </c>
      <c r="Y36" s="190"/>
      <c r="Z36" s="190"/>
      <c r="AA36" s="191" t="str">
        <f t="shared" si="27"/>
        <v/>
      </c>
      <c r="AB36" s="190"/>
      <c r="AC36" s="190"/>
      <c r="AD36" s="190"/>
      <c r="AE36" s="192" t="str">
        <f t="shared" si="33"/>
        <v/>
      </c>
      <c r="AF36" s="193" t="str">
        <f t="shared" si="2"/>
        <v/>
      </c>
      <c r="AG36" s="191" t="str">
        <f t="shared" si="28"/>
        <v/>
      </c>
      <c r="AH36" s="193" t="str">
        <f t="shared" si="4"/>
        <v/>
      </c>
      <c r="AI36" s="191" t="str">
        <f t="shared" si="13"/>
        <v/>
      </c>
      <c r="AJ36" s="194" t="str">
        <f t="shared" si="34"/>
        <v/>
      </c>
      <c r="AK36" s="195"/>
      <c r="AL36" s="186"/>
      <c r="AM36" s="196"/>
      <c r="AN36" s="196"/>
      <c r="AO36" s="197"/>
      <c r="AP36" s="329"/>
      <c r="AQ36" s="329"/>
      <c r="AR36" s="329"/>
    </row>
    <row r="37" spans="1:44" ht="37.5" customHeight="1" x14ac:dyDescent="0.25">
      <c r="A37" s="340">
        <v>5</v>
      </c>
      <c r="B37" s="333"/>
      <c r="C37" s="333"/>
      <c r="D37" s="333"/>
      <c r="E37" s="333"/>
      <c r="F37" s="333"/>
      <c r="G37" s="321"/>
      <c r="H37" s="321"/>
      <c r="I37" s="321"/>
      <c r="J37" s="321"/>
      <c r="K37" s="321"/>
      <c r="L37" s="321"/>
      <c r="M37" s="321"/>
      <c r="N37" s="329"/>
      <c r="O37" s="326" t="str">
        <f>IF(N37&lt;=0,"",IF(N37&lt;=2,"Muy Baja",IF(N37&lt;=24,"Baja",IF(N37&lt;=500,"Media",IF(N37&lt;=5000,"Alta","Muy Alta")))))</f>
        <v/>
      </c>
      <c r="P37" s="325" t="str">
        <f>IF(O37="","",IF(O37="Muy Baja",0.2,IF(O37="Baja",0.4,IF(O37="Media",0.6,IF(O37="Alta",0.8,IF(O37="Muy Alta",1,))))))</f>
        <v/>
      </c>
      <c r="Q37" s="315"/>
      <c r="R37" s="325">
        <f>IF(NOT(ISERROR(MATCH(Q37,'Tabla Impacto'!$B$222:$B$224,0))),'Tabla Impacto'!$F$224&amp;"Por favor no seleccionar los criterios de impacto(Afectación Económica o presupuestal y Pérdida Reputacional)",Q37)</f>
        <v>0</v>
      </c>
      <c r="S37" s="326" t="str">
        <f>IF(OR(R37='Tabla Impacto'!$C$12,R37='Tabla Impacto'!$D$12),"Leve",IF(OR(R37='Tabla Impacto'!$C$13,R37='Tabla Impacto'!$D$13),"Menor",IF(OR(R37='Tabla Impacto'!$C$14,R37='Tabla Impacto'!$D$14),"Moderado",IF(OR(R37='Tabla Impacto'!$C$15,R37='Tabla Impacto'!$D$15),"Mayor",IF(OR(R37='Tabla Impacto'!$C$16,R37='Tabla Impacto'!$D$16),"Catastrófico","")))))</f>
        <v/>
      </c>
      <c r="T37" s="325" t="str">
        <f>IF(S37="","",IF(S37="Leve",0.2,IF(S37="Menor",0.4,IF(S37="Moderado",0.6,IF(S37="Mayor",0.8,IF(S37="Catastrófico",1,))))))</f>
        <v/>
      </c>
      <c r="U37" s="324" t="str">
        <f>IF(OR(AND(O37="Muy Baja",S37="Leve"),AND(O37="Muy Baja",S37="Menor"),AND(O37="Baja",S37="Leve")),"Bajo",IF(OR(AND(O37="Muy baja",S37="Moderado"),AND(O37="Baja",S37="Menor"),AND(O37="Baja",S37="Moderado"),AND(O37="Media",S37="Leve"),AND(O37="Media",S37="Menor"),AND(O37="Media",S37="Moderado"),AND(O37="Alta",S37="Leve"),AND(O37="Alta",S37="Menor")),"Moderado",IF(OR(AND(O37="Muy Baja",S37="Mayor"),AND(O37="Baja",S37="Mayor"),AND(O37="Media",S37="Mayor"),AND(O37="Alta",S37="Moderado"),AND(O37="Alta",S37="Mayor"),AND(O37="Muy Alta",S37="Leve"),AND(O37="Muy Alta",S37="Menor"),AND(O37="Muy Alta",S37="Moderado"),AND(O37="Muy Alta",S37="Mayor")),"Alto",IF(OR(AND(O37="Muy Baja",S37="Catastrófico"),AND(O37="Baja",S37="Catastrófico"),AND(O37="Media",S37="Catastrófico"),AND(O37="Alta",S37="Catastrófico"),AND(O37="Muy Alta",S37="Catastrófico")),"Extremo",""))))</f>
        <v/>
      </c>
      <c r="V37" s="214">
        <v>1</v>
      </c>
      <c r="W37" s="187"/>
      <c r="X37" s="189" t="str">
        <f>IF(OR(Y37="Preventivo",Y37="Detectivo"),"Probabilidad",IF(Y37="Correctivo","Impacto",""))</f>
        <v/>
      </c>
      <c r="Y37" s="190"/>
      <c r="Z37" s="190"/>
      <c r="AA37" s="191" t="str">
        <f>IF(AND(Y37="Preventivo",Z37="Automático"),"50%",IF(AND(Y37="Preventivo",Z37="Manual"),"40%",IF(AND(Y37="Detectivo",Z37="Automático"),"40%",IF(AND(Y37="Detectivo",Z37="Manual"),"30%",IF(AND(Y37="Correctivo",Z37="Automático"),"35%",IF(AND(Y37="Correctivo",Z37="Manual"),"25%",""))))))</f>
        <v/>
      </c>
      <c r="AB37" s="190"/>
      <c r="AC37" s="190"/>
      <c r="AD37" s="190"/>
      <c r="AE37" s="192" t="str">
        <f>IFERROR(IF(X37="Probabilidad",(P37-(+P37*AA37)),IF(X37="Impacto",P37,"")),"")</f>
        <v/>
      </c>
      <c r="AF37" s="193" t="str">
        <f>IFERROR(IF(AE37="","",IF(AE37&lt;=0.2,"Muy Baja",IF(AE37&lt;=0.4,"Baja",IF(AE37&lt;=0.6,"Media",IF(AE37&lt;=0.8,"Alta","Muy Alta"))))),"")</f>
        <v/>
      </c>
      <c r="AG37" s="191" t="str">
        <f>+AE37</f>
        <v/>
      </c>
      <c r="AH37" s="193" t="str">
        <f>IFERROR(IF(AI37="","",IF(AI37&lt;=0.2,"Leve",IF(AI37&lt;=0.4,"Menor",IF(AI37&lt;=0.6,"Moderado",IF(AI37&lt;=0.8,"Mayor","Catastrófico"))))),"")</f>
        <v/>
      </c>
      <c r="AI37" s="191" t="str">
        <f t="shared" ref="AI37" si="35">IFERROR(IF(X37="Impacto",(T37-(+T37*AA37)),IF(X37="Probabilidad",T37,"")),"")</f>
        <v/>
      </c>
      <c r="AJ37" s="194" t="str">
        <f>IFERROR(IF(OR(AND(AF37="Muy Baja",AH37="Leve"),AND(AF37="Muy Baja",AH37="Menor"),AND(AF37="Baja",AH37="Leve")),"Bajo",IF(OR(AND(AF37="Muy baja",AH37="Moderado"),AND(AF37="Baja",AH37="Menor"),AND(AF37="Baja",AH37="Moderado"),AND(AF37="Media",AH37="Leve"),AND(AF37="Media",AH37="Menor"),AND(AF37="Media",AH37="Moderado"),AND(AF37="Alta",AH37="Leve"),AND(AF37="Alta",AH37="Menor")),"Moderado",IF(OR(AND(AF37="Muy Baja",AH37="Mayor"),AND(AF37="Baja",AH37="Mayor"),AND(AF37="Media",AH37="Mayor"),AND(AF37="Alta",AH37="Moderado"),AND(AF37="Alta",AH37="Mayor"),AND(AF37="Muy Alta",AH37="Leve"),AND(AF37="Muy Alta",AH37="Menor"),AND(AF37="Muy Alta",AH37="Moderado"),AND(AF37="Muy Alta",AH37="Mayor")),"Alto",IF(OR(AND(AF37="Muy Baja",AH37="Catastrófico"),AND(AF37="Baja",AH37="Catastrófico"),AND(AF37="Media",AH37="Catastrófico"),AND(AF37="Alta",AH37="Catastrófico"),AND(AF37="Muy Alta",AH37="Catastrófico")),"Extremo","")))),"")</f>
        <v/>
      </c>
      <c r="AK37" s="195"/>
      <c r="AL37" s="186"/>
      <c r="AM37" s="196"/>
      <c r="AN37" s="196"/>
      <c r="AO37" s="197"/>
      <c r="AP37" s="329"/>
      <c r="AQ37" s="329"/>
      <c r="AR37" s="329"/>
    </row>
    <row r="38" spans="1:44" ht="37.5" customHeight="1" x14ac:dyDescent="0.25">
      <c r="A38" s="340"/>
      <c r="B38" s="333"/>
      <c r="C38" s="333"/>
      <c r="D38" s="333"/>
      <c r="E38" s="333"/>
      <c r="F38" s="333"/>
      <c r="G38" s="322"/>
      <c r="H38" s="322"/>
      <c r="I38" s="322"/>
      <c r="J38" s="322"/>
      <c r="K38" s="322"/>
      <c r="L38" s="322"/>
      <c r="M38" s="322"/>
      <c r="N38" s="329"/>
      <c r="O38" s="326"/>
      <c r="P38" s="325"/>
      <c r="Q38" s="315"/>
      <c r="R38" s="325">
        <f>IF(NOT(ISERROR(MATCH(Q38,_xlfn.ANCHORARRAY(E49),0))),P51&amp;"Por favor no seleccionar los criterios de impacto",Q38)</f>
        <v>0</v>
      </c>
      <c r="S38" s="326"/>
      <c r="T38" s="325"/>
      <c r="U38" s="324"/>
      <c r="V38" s="214">
        <v>2</v>
      </c>
      <c r="W38" s="187"/>
      <c r="X38" s="189" t="str">
        <f>IF(OR(Y38="Preventivo",Y38="Detectivo"),"Probabilidad",IF(Y38="Correctivo","Impacto",""))</f>
        <v/>
      </c>
      <c r="Y38" s="190"/>
      <c r="Z38" s="190"/>
      <c r="AA38" s="191" t="str">
        <f t="shared" ref="AA38:AA42" si="36">IF(AND(Y38="Preventivo",Z38="Automático"),"50%",IF(AND(Y38="Preventivo",Z38="Manual"),"40%",IF(AND(Y38="Detectivo",Z38="Automático"),"40%",IF(AND(Y38="Detectivo",Z38="Manual"),"30%",IF(AND(Y38="Correctivo",Z38="Automático"),"35%",IF(AND(Y38="Correctivo",Z38="Manual"),"25%",""))))))</f>
        <v/>
      </c>
      <c r="AB38" s="190"/>
      <c r="AC38" s="190"/>
      <c r="AD38" s="190"/>
      <c r="AE38" s="192" t="str">
        <f>IFERROR(IF(AND(X37="Probabilidad",X38="Probabilidad"),(AG37-(+AG37*AA38)),IF(X38="Probabilidad",(P37-(+P37*AA38)),IF(X38="Impacto",AG37,""))),"")</f>
        <v/>
      </c>
      <c r="AF38" s="193" t="str">
        <f t="shared" si="2"/>
        <v/>
      </c>
      <c r="AG38" s="191" t="str">
        <f t="shared" ref="AG38:AG42" si="37">+AE38</f>
        <v/>
      </c>
      <c r="AH38" s="193" t="str">
        <f t="shared" si="4"/>
        <v/>
      </c>
      <c r="AI38" s="191" t="str">
        <f t="shared" ref="AI38" si="38">IFERROR(IF(AND(X37="Impacto",X38="Impacto"),(AI37-(+AI37*AA38)),IF(X38="Impacto",($T$13-(+$T$13*AA38)),IF(X38="Probabilidad",AI37,""))),"")</f>
        <v/>
      </c>
      <c r="AJ38" s="194" t="str">
        <f t="shared" ref="AJ38:AJ39" si="39">IFERROR(IF(OR(AND(AF38="Muy Baja",AH38="Leve"),AND(AF38="Muy Baja",AH38="Menor"),AND(AF38="Baja",AH38="Leve")),"Bajo",IF(OR(AND(AF38="Muy baja",AH38="Moderado"),AND(AF38="Baja",AH38="Menor"),AND(AF38="Baja",AH38="Moderado"),AND(AF38="Media",AH38="Leve"),AND(AF38="Media",AH38="Menor"),AND(AF38="Media",AH38="Moderado"),AND(AF38="Alta",AH38="Leve"),AND(AF38="Alta",AH38="Menor")),"Moderado",IF(OR(AND(AF38="Muy Baja",AH38="Mayor"),AND(AF38="Baja",AH38="Mayor"),AND(AF38="Media",AH38="Mayor"),AND(AF38="Alta",AH38="Moderado"),AND(AF38="Alta",AH38="Mayor"),AND(AF38="Muy Alta",AH38="Leve"),AND(AF38="Muy Alta",AH38="Menor"),AND(AF38="Muy Alta",AH38="Moderado"),AND(AF38="Muy Alta",AH38="Mayor")),"Alto",IF(OR(AND(AF38="Muy Baja",AH38="Catastrófico"),AND(AF38="Baja",AH38="Catastrófico"),AND(AF38="Media",AH38="Catastrófico"),AND(AF38="Alta",AH38="Catastrófico"),AND(AF38="Muy Alta",AH38="Catastrófico")),"Extremo","")))),"")</f>
        <v/>
      </c>
      <c r="AK38" s="195"/>
      <c r="AL38" s="186"/>
      <c r="AM38" s="196"/>
      <c r="AN38" s="196"/>
      <c r="AO38" s="197"/>
      <c r="AP38" s="329"/>
      <c r="AQ38" s="329"/>
      <c r="AR38" s="329"/>
    </row>
    <row r="39" spans="1:44" ht="37.5" customHeight="1" x14ac:dyDescent="0.25">
      <c r="A39" s="340"/>
      <c r="B39" s="333"/>
      <c r="C39" s="333"/>
      <c r="D39" s="333"/>
      <c r="E39" s="333"/>
      <c r="F39" s="333"/>
      <c r="G39" s="322"/>
      <c r="H39" s="322"/>
      <c r="I39" s="322"/>
      <c r="J39" s="322"/>
      <c r="K39" s="322"/>
      <c r="L39" s="322"/>
      <c r="M39" s="322"/>
      <c r="N39" s="329"/>
      <c r="O39" s="326"/>
      <c r="P39" s="325"/>
      <c r="Q39" s="315"/>
      <c r="R39" s="325">
        <f>IF(NOT(ISERROR(MATCH(Q39,_xlfn.ANCHORARRAY(E50),0))),P52&amp;"Por favor no seleccionar los criterios de impacto",Q39)</f>
        <v>0</v>
      </c>
      <c r="S39" s="326"/>
      <c r="T39" s="325"/>
      <c r="U39" s="324"/>
      <c r="V39" s="214">
        <v>3</v>
      </c>
      <c r="W39" s="188"/>
      <c r="X39" s="189" t="str">
        <f>IF(OR(Y39="Preventivo",Y39="Detectivo"),"Probabilidad",IF(Y39="Correctivo","Impacto",""))</f>
        <v/>
      </c>
      <c r="Y39" s="190"/>
      <c r="Z39" s="190"/>
      <c r="AA39" s="191" t="str">
        <f t="shared" si="36"/>
        <v/>
      </c>
      <c r="AB39" s="190"/>
      <c r="AC39" s="190"/>
      <c r="AD39" s="190"/>
      <c r="AE39" s="192" t="str">
        <f>IFERROR(IF(AND(X38="Probabilidad",X39="Probabilidad"),(AG38-(+AG38*AA39)),IF(AND(X38="Impacto",X39="Probabilidad"),(AG37-(+AG37*AA39)),IF(X39="Impacto",AG38,""))),"")</f>
        <v/>
      </c>
      <c r="AF39" s="193" t="str">
        <f t="shared" si="2"/>
        <v/>
      </c>
      <c r="AG39" s="191" t="str">
        <f t="shared" si="37"/>
        <v/>
      </c>
      <c r="AH39" s="193" t="str">
        <f t="shared" si="4"/>
        <v/>
      </c>
      <c r="AI39" s="191" t="str">
        <f t="shared" ref="AI39" si="40">IFERROR(IF(AND(X38="Impacto",X39="Impacto"),(AI38-(+AI38*AA39)),IF(AND(X38="Probabilidad",X39="Impacto"),(AI37-(+AI37*AA39)),IF(X39="Probabilidad",AI38,""))),"")</f>
        <v/>
      </c>
      <c r="AJ39" s="194" t="str">
        <f t="shared" si="39"/>
        <v/>
      </c>
      <c r="AK39" s="195"/>
      <c r="AL39" s="186"/>
      <c r="AM39" s="196"/>
      <c r="AN39" s="196"/>
      <c r="AO39" s="197"/>
      <c r="AP39" s="329"/>
      <c r="AQ39" s="329"/>
      <c r="AR39" s="329"/>
    </row>
    <row r="40" spans="1:44" ht="37.5" customHeight="1" x14ac:dyDescent="0.25">
      <c r="A40" s="340"/>
      <c r="B40" s="333"/>
      <c r="C40" s="333"/>
      <c r="D40" s="333"/>
      <c r="E40" s="333"/>
      <c r="F40" s="333"/>
      <c r="G40" s="322"/>
      <c r="H40" s="322"/>
      <c r="I40" s="322"/>
      <c r="J40" s="322"/>
      <c r="K40" s="322"/>
      <c r="L40" s="322"/>
      <c r="M40" s="322"/>
      <c r="N40" s="329"/>
      <c r="O40" s="326"/>
      <c r="P40" s="325"/>
      <c r="Q40" s="315"/>
      <c r="R40" s="325">
        <f>IF(NOT(ISERROR(MATCH(Q40,_xlfn.ANCHORARRAY(E51),0))),P53&amp;"Por favor no seleccionar los criterios de impacto",Q40)</f>
        <v>0</v>
      </c>
      <c r="S40" s="326"/>
      <c r="T40" s="325"/>
      <c r="U40" s="324"/>
      <c r="V40" s="214">
        <v>4</v>
      </c>
      <c r="W40" s="187"/>
      <c r="X40" s="189" t="str">
        <f t="shared" ref="X40:X42" si="41">IF(OR(Y40="Preventivo",Y40="Detectivo"),"Probabilidad",IF(Y40="Correctivo","Impacto",""))</f>
        <v/>
      </c>
      <c r="Y40" s="190"/>
      <c r="Z40" s="190"/>
      <c r="AA40" s="191" t="str">
        <f t="shared" si="36"/>
        <v/>
      </c>
      <c r="AB40" s="190"/>
      <c r="AC40" s="190"/>
      <c r="AD40" s="190"/>
      <c r="AE40" s="192" t="str">
        <f t="shared" ref="AE40:AE42" si="42">IFERROR(IF(AND(X39="Probabilidad",X40="Probabilidad"),(AG39-(+AG39*AA40)),IF(AND(X39="Impacto",X40="Probabilidad"),(AG38-(+AG38*AA40)),IF(X40="Impacto",AG39,""))),"")</f>
        <v/>
      </c>
      <c r="AF40" s="193" t="str">
        <f t="shared" si="2"/>
        <v/>
      </c>
      <c r="AG40" s="191" t="str">
        <f t="shared" si="37"/>
        <v/>
      </c>
      <c r="AH40" s="193" t="str">
        <f t="shared" si="4"/>
        <v/>
      </c>
      <c r="AI40" s="191" t="str">
        <f t="shared" si="13"/>
        <v/>
      </c>
      <c r="AJ40" s="194" t="str">
        <f>IFERROR(IF(OR(AND(AF40="Muy Baja",AH40="Leve"),AND(AF40="Muy Baja",AH40="Menor"),AND(AF40="Baja",AH40="Leve")),"Bajo",IF(OR(AND(AF40="Muy baja",AH40="Moderado"),AND(AF40="Baja",AH40="Menor"),AND(AF40="Baja",AH40="Moderado"),AND(AF40="Media",AH40="Leve"),AND(AF40="Media",AH40="Menor"),AND(AF40="Media",AH40="Moderado"),AND(AF40="Alta",AH40="Leve"),AND(AF40="Alta",AH40="Menor")),"Moderado",IF(OR(AND(AF40="Muy Baja",AH40="Mayor"),AND(AF40="Baja",AH40="Mayor"),AND(AF40="Media",AH40="Mayor"),AND(AF40="Alta",AH40="Moderado"),AND(AF40="Alta",AH40="Mayor"),AND(AF40="Muy Alta",AH40="Leve"),AND(AF40="Muy Alta",AH40="Menor"),AND(AF40="Muy Alta",AH40="Moderado"),AND(AF40="Muy Alta",AH40="Mayor")),"Alto",IF(OR(AND(AF40="Muy Baja",AH40="Catastrófico"),AND(AF40="Baja",AH40="Catastrófico"),AND(AF40="Media",AH40="Catastrófico"),AND(AF40="Alta",AH40="Catastrófico"),AND(AF40="Muy Alta",AH40="Catastrófico")),"Extremo","")))),"")</f>
        <v/>
      </c>
      <c r="AK40" s="195"/>
      <c r="AL40" s="186"/>
      <c r="AM40" s="196"/>
      <c r="AN40" s="196"/>
      <c r="AO40" s="197"/>
      <c r="AP40" s="329"/>
      <c r="AQ40" s="329"/>
      <c r="AR40" s="329"/>
    </row>
    <row r="41" spans="1:44" ht="37.5" customHeight="1" x14ac:dyDescent="0.25">
      <c r="A41" s="340"/>
      <c r="B41" s="333"/>
      <c r="C41" s="333"/>
      <c r="D41" s="333"/>
      <c r="E41" s="333"/>
      <c r="F41" s="333"/>
      <c r="G41" s="322"/>
      <c r="H41" s="322"/>
      <c r="I41" s="322"/>
      <c r="J41" s="322"/>
      <c r="K41" s="322"/>
      <c r="L41" s="322"/>
      <c r="M41" s="322"/>
      <c r="N41" s="329"/>
      <c r="O41" s="326"/>
      <c r="P41" s="325"/>
      <c r="Q41" s="315"/>
      <c r="R41" s="325">
        <f>IF(NOT(ISERROR(MATCH(Q41,_xlfn.ANCHORARRAY(E52),0))),P54&amp;"Por favor no seleccionar los criterios de impacto",Q41)</f>
        <v>0</v>
      </c>
      <c r="S41" s="326"/>
      <c r="T41" s="325"/>
      <c r="U41" s="324"/>
      <c r="V41" s="214">
        <v>5</v>
      </c>
      <c r="W41" s="187"/>
      <c r="X41" s="189" t="str">
        <f t="shared" si="41"/>
        <v/>
      </c>
      <c r="Y41" s="190"/>
      <c r="Z41" s="190"/>
      <c r="AA41" s="191" t="str">
        <f t="shared" si="36"/>
        <v/>
      </c>
      <c r="AB41" s="190"/>
      <c r="AC41" s="190"/>
      <c r="AD41" s="190"/>
      <c r="AE41" s="192" t="str">
        <f t="shared" si="42"/>
        <v/>
      </c>
      <c r="AF41" s="193" t="str">
        <f t="shared" si="2"/>
        <v/>
      </c>
      <c r="AG41" s="191" t="str">
        <f t="shared" si="37"/>
        <v/>
      </c>
      <c r="AH41" s="193" t="str">
        <f t="shared" si="4"/>
        <v/>
      </c>
      <c r="AI41" s="191" t="str">
        <f t="shared" si="13"/>
        <v/>
      </c>
      <c r="AJ41" s="194" t="str">
        <f t="shared" ref="AJ41:AJ42" si="43">IFERROR(IF(OR(AND(AF41="Muy Baja",AH41="Leve"),AND(AF41="Muy Baja",AH41="Menor"),AND(AF41="Baja",AH41="Leve")),"Bajo",IF(OR(AND(AF41="Muy baja",AH41="Moderado"),AND(AF41="Baja",AH41="Menor"),AND(AF41="Baja",AH41="Moderado"),AND(AF41="Media",AH41="Leve"),AND(AF41="Media",AH41="Menor"),AND(AF41="Media",AH41="Moderado"),AND(AF41="Alta",AH41="Leve"),AND(AF41="Alta",AH41="Menor")),"Moderado",IF(OR(AND(AF41="Muy Baja",AH41="Mayor"),AND(AF41="Baja",AH41="Mayor"),AND(AF41="Media",AH41="Mayor"),AND(AF41="Alta",AH41="Moderado"),AND(AF41="Alta",AH41="Mayor"),AND(AF41="Muy Alta",AH41="Leve"),AND(AF41="Muy Alta",AH41="Menor"),AND(AF41="Muy Alta",AH41="Moderado"),AND(AF41="Muy Alta",AH41="Mayor")),"Alto",IF(OR(AND(AF41="Muy Baja",AH41="Catastrófico"),AND(AF41="Baja",AH41="Catastrófico"),AND(AF41="Media",AH41="Catastrófico"),AND(AF41="Alta",AH41="Catastrófico"),AND(AF41="Muy Alta",AH41="Catastrófico")),"Extremo","")))),"")</f>
        <v/>
      </c>
      <c r="AK41" s="195"/>
      <c r="AL41" s="186"/>
      <c r="AM41" s="196"/>
      <c r="AN41" s="196"/>
      <c r="AO41" s="197"/>
      <c r="AP41" s="329"/>
      <c r="AQ41" s="329"/>
      <c r="AR41" s="329"/>
    </row>
    <row r="42" spans="1:44" ht="37.5" customHeight="1" x14ac:dyDescent="0.25">
      <c r="A42" s="340"/>
      <c r="B42" s="333"/>
      <c r="C42" s="333"/>
      <c r="D42" s="333"/>
      <c r="E42" s="333"/>
      <c r="F42" s="333"/>
      <c r="G42" s="323"/>
      <c r="H42" s="323"/>
      <c r="I42" s="323"/>
      <c r="J42" s="323"/>
      <c r="K42" s="323"/>
      <c r="L42" s="323"/>
      <c r="M42" s="323"/>
      <c r="N42" s="329"/>
      <c r="O42" s="326"/>
      <c r="P42" s="325"/>
      <c r="Q42" s="315"/>
      <c r="R42" s="325">
        <f>IF(NOT(ISERROR(MATCH(Q42,_xlfn.ANCHORARRAY(E53),0))),P55&amp;"Por favor no seleccionar los criterios de impacto",Q42)</f>
        <v>0</v>
      </c>
      <c r="S42" s="326"/>
      <c r="T42" s="325"/>
      <c r="U42" s="324"/>
      <c r="V42" s="214">
        <v>6</v>
      </c>
      <c r="W42" s="187"/>
      <c r="X42" s="189" t="str">
        <f t="shared" si="41"/>
        <v/>
      </c>
      <c r="Y42" s="190"/>
      <c r="Z42" s="190"/>
      <c r="AA42" s="191" t="str">
        <f t="shared" si="36"/>
        <v/>
      </c>
      <c r="AB42" s="190"/>
      <c r="AC42" s="190"/>
      <c r="AD42" s="190"/>
      <c r="AE42" s="192" t="str">
        <f t="shared" si="42"/>
        <v/>
      </c>
      <c r="AF42" s="193" t="str">
        <f t="shared" si="2"/>
        <v/>
      </c>
      <c r="AG42" s="191" t="str">
        <f t="shared" si="37"/>
        <v/>
      </c>
      <c r="AH42" s="193" t="str">
        <f t="shared" si="4"/>
        <v/>
      </c>
      <c r="AI42" s="191" t="str">
        <f t="shared" si="13"/>
        <v/>
      </c>
      <c r="AJ42" s="194" t="str">
        <f t="shared" si="43"/>
        <v/>
      </c>
      <c r="AK42" s="195"/>
      <c r="AL42" s="186"/>
      <c r="AM42" s="196"/>
      <c r="AN42" s="196"/>
      <c r="AO42" s="197"/>
      <c r="AP42" s="329"/>
      <c r="AQ42" s="329"/>
      <c r="AR42" s="329"/>
    </row>
    <row r="43" spans="1:44" ht="37.5" customHeight="1" x14ac:dyDescent="0.25">
      <c r="A43" s="340">
        <v>6</v>
      </c>
      <c r="B43" s="333"/>
      <c r="C43" s="333"/>
      <c r="D43" s="333"/>
      <c r="E43" s="321"/>
      <c r="F43" s="333"/>
      <c r="G43" s="321"/>
      <c r="H43" s="321"/>
      <c r="I43" s="321"/>
      <c r="J43" s="321"/>
      <c r="K43" s="321"/>
      <c r="L43" s="321"/>
      <c r="M43" s="321"/>
      <c r="N43" s="329"/>
      <c r="O43" s="326" t="str">
        <f>IF(N43&lt;=0,"",IF(N43&lt;=2,"Muy Baja",IF(N43&lt;=24,"Baja",IF(N43&lt;=500,"Media",IF(N43&lt;=5000,"Alta","Muy Alta")))))</f>
        <v/>
      </c>
      <c r="P43" s="325" t="str">
        <f>IF(O43="","",IF(O43="Muy Baja",0.2,IF(O43="Baja",0.4,IF(O43="Media",0.6,IF(O43="Alta",0.8,IF(O43="Muy Alta",1,))))))</f>
        <v/>
      </c>
      <c r="Q43" s="315"/>
      <c r="R43" s="325">
        <f>IF(NOT(ISERROR(MATCH(Q43,'Tabla Impacto'!$B$222:$B$224,0))),'Tabla Impacto'!$F$224&amp;"Por favor no seleccionar los criterios de impacto(Afectación Económica o presupuestal y Pérdida Reputacional)",Q43)</f>
        <v>0</v>
      </c>
      <c r="S43" s="326" t="str">
        <f>IF(OR(R43='Tabla Impacto'!$C$12,R43='Tabla Impacto'!$D$12),"Leve",IF(OR(R43='Tabla Impacto'!$C$13,R43='Tabla Impacto'!$D$13),"Menor",IF(OR(R43='Tabla Impacto'!$C$14,R43='Tabla Impacto'!$D$14),"Moderado",IF(OR(R43='Tabla Impacto'!$C$15,R43='Tabla Impacto'!$D$15),"Mayor",IF(OR(R43='Tabla Impacto'!$C$16,R43='Tabla Impacto'!$D$16),"Catastrófico","")))))</f>
        <v/>
      </c>
      <c r="T43" s="325" t="str">
        <f>IF(S43="","",IF(S43="Leve",0.2,IF(S43="Menor",0.4,IF(S43="Moderado",0.6,IF(S43="Mayor",0.8,IF(S43="Catastrófico",1,))))))</f>
        <v/>
      </c>
      <c r="U43" s="324" t="str">
        <f>IF(OR(AND(O43="Muy Baja",S43="Leve"),AND(O43="Muy Baja",S43="Menor"),AND(O43="Baja",S43="Leve")),"Bajo",IF(OR(AND(O43="Muy baja",S43="Moderado"),AND(O43="Baja",S43="Menor"),AND(O43="Baja",S43="Moderado"),AND(O43="Media",S43="Leve"),AND(O43="Media",S43="Menor"),AND(O43="Media",S43="Moderado"),AND(O43="Alta",S43="Leve"),AND(O43="Alta",S43="Menor")),"Moderado",IF(OR(AND(O43="Muy Baja",S43="Mayor"),AND(O43="Baja",S43="Mayor"),AND(O43="Media",S43="Mayor"),AND(O43="Alta",S43="Moderado"),AND(O43="Alta",S43="Mayor"),AND(O43="Muy Alta",S43="Leve"),AND(O43="Muy Alta",S43="Menor"),AND(O43="Muy Alta",S43="Moderado"),AND(O43="Muy Alta",S43="Mayor")),"Alto",IF(OR(AND(O43="Muy Baja",S43="Catastrófico"),AND(O43="Baja",S43="Catastrófico"),AND(O43="Media",S43="Catastrófico"),AND(O43="Alta",S43="Catastrófico"),AND(O43="Muy Alta",S43="Catastrófico")),"Extremo",""))))</f>
        <v/>
      </c>
      <c r="V43" s="214">
        <v>1</v>
      </c>
      <c r="W43" s="187"/>
      <c r="X43" s="189" t="str">
        <f>IF(OR(Y43="Preventivo",Y43="Detectivo"),"Probabilidad",IF(Y43="Correctivo","Impacto",""))</f>
        <v/>
      </c>
      <c r="Y43" s="190"/>
      <c r="Z43" s="190"/>
      <c r="AA43" s="191" t="str">
        <f>IF(AND(Y43="Preventivo",Z43="Automático"),"50%",IF(AND(Y43="Preventivo",Z43="Manual"),"40%",IF(AND(Y43="Detectivo",Z43="Automático"),"40%",IF(AND(Y43="Detectivo",Z43="Manual"),"30%",IF(AND(Y43="Correctivo",Z43="Automático"),"35%",IF(AND(Y43="Correctivo",Z43="Manual"),"25%",""))))))</f>
        <v/>
      </c>
      <c r="AB43" s="190"/>
      <c r="AC43" s="190"/>
      <c r="AD43" s="190"/>
      <c r="AE43" s="192" t="str">
        <f>IFERROR(IF(X43="Probabilidad",(P43-(+P43*AA43)),IF(X43="Impacto",P43,"")),"")</f>
        <v/>
      </c>
      <c r="AF43" s="193" t="str">
        <f>IFERROR(IF(AE43="","",IF(AE43&lt;=0.2,"Muy Baja",IF(AE43&lt;=0.4,"Baja",IF(AE43&lt;=0.6,"Media",IF(AE43&lt;=0.8,"Alta","Muy Alta"))))),"")</f>
        <v/>
      </c>
      <c r="AG43" s="191" t="str">
        <f>+AE43</f>
        <v/>
      </c>
      <c r="AH43" s="193" t="str">
        <f>IFERROR(IF(AI43="","",IF(AI43&lt;=0.2,"Leve",IF(AI43&lt;=0.4,"Menor",IF(AI43&lt;=0.6,"Moderado",IF(AI43&lt;=0.8,"Mayor","Catastrófico"))))),"")</f>
        <v/>
      </c>
      <c r="AI43" s="191" t="str">
        <f t="shared" ref="AI43" si="44">IFERROR(IF(X43="Impacto",(T43-(+T43*AA43)),IF(X43="Probabilidad",T43,"")),"")</f>
        <v/>
      </c>
      <c r="AJ43" s="194" t="str">
        <f>IFERROR(IF(OR(AND(AF43="Muy Baja",AH43="Leve"),AND(AF43="Muy Baja",AH43="Menor"),AND(AF43="Baja",AH43="Leve")),"Bajo",IF(OR(AND(AF43="Muy baja",AH43="Moderado"),AND(AF43="Baja",AH43="Menor"),AND(AF43="Baja",AH43="Moderado"),AND(AF43="Media",AH43="Leve"),AND(AF43="Media",AH43="Menor"),AND(AF43="Media",AH43="Moderado"),AND(AF43="Alta",AH43="Leve"),AND(AF43="Alta",AH43="Menor")),"Moderado",IF(OR(AND(AF43="Muy Baja",AH43="Mayor"),AND(AF43="Baja",AH43="Mayor"),AND(AF43="Media",AH43="Mayor"),AND(AF43="Alta",AH43="Moderado"),AND(AF43="Alta",AH43="Mayor"),AND(AF43="Muy Alta",AH43="Leve"),AND(AF43="Muy Alta",AH43="Menor"),AND(AF43="Muy Alta",AH43="Moderado"),AND(AF43="Muy Alta",AH43="Mayor")),"Alto",IF(OR(AND(AF43="Muy Baja",AH43="Catastrófico"),AND(AF43="Baja",AH43="Catastrófico"),AND(AF43="Media",AH43="Catastrófico"),AND(AF43="Alta",AH43="Catastrófico"),AND(AF43="Muy Alta",AH43="Catastrófico")),"Extremo","")))),"")</f>
        <v/>
      </c>
      <c r="AK43" s="190"/>
      <c r="AL43" s="186"/>
      <c r="AM43" s="196"/>
      <c r="AN43" s="196"/>
      <c r="AO43" s="197"/>
      <c r="AP43" s="329"/>
      <c r="AQ43" s="329"/>
      <c r="AR43" s="329"/>
    </row>
    <row r="44" spans="1:44" ht="37.5" customHeight="1" x14ac:dyDescent="0.25">
      <c r="A44" s="340"/>
      <c r="B44" s="333"/>
      <c r="C44" s="333"/>
      <c r="D44" s="333"/>
      <c r="E44" s="322"/>
      <c r="F44" s="333"/>
      <c r="G44" s="322"/>
      <c r="H44" s="322"/>
      <c r="I44" s="322"/>
      <c r="J44" s="322"/>
      <c r="K44" s="322"/>
      <c r="L44" s="322"/>
      <c r="M44" s="322"/>
      <c r="N44" s="329"/>
      <c r="O44" s="326"/>
      <c r="P44" s="325"/>
      <c r="Q44" s="315"/>
      <c r="R44" s="325">
        <f>IF(NOT(ISERROR(MATCH(Q44,_xlfn.ANCHORARRAY(E55),0))),P57&amp;"Por favor no seleccionar los criterios de impacto",Q44)</f>
        <v>0</v>
      </c>
      <c r="S44" s="326"/>
      <c r="T44" s="325"/>
      <c r="U44" s="324"/>
      <c r="V44" s="214">
        <v>2</v>
      </c>
      <c r="W44" s="187"/>
      <c r="X44" s="189" t="str">
        <f>IF(OR(Y44="Preventivo",Y44="Detectivo"),"Probabilidad",IF(Y44="Correctivo","Impacto",""))</f>
        <v/>
      </c>
      <c r="Y44" s="190"/>
      <c r="Z44" s="190"/>
      <c r="AA44" s="191" t="str">
        <f t="shared" ref="AA44:AA48" si="45">IF(AND(Y44="Preventivo",Z44="Automático"),"50%",IF(AND(Y44="Preventivo",Z44="Manual"),"40%",IF(AND(Y44="Detectivo",Z44="Automático"),"40%",IF(AND(Y44="Detectivo",Z44="Manual"),"30%",IF(AND(Y44="Correctivo",Z44="Automático"),"35%",IF(AND(Y44="Correctivo",Z44="Manual"),"25%",""))))))</f>
        <v/>
      </c>
      <c r="AB44" s="190"/>
      <c r="AC44" s="190"/>
      <c r="AD44" s="190"/>
      <c r="AE44" s="192" t="str">
        <f>IFERROR(IF(AND(X43="Probabilidad",X44="Probabilidad"),(AG43-(+AG43*AA44)),IF(X44="Probabilidad",(P43-(+P43*AA44)),IF(X44="Impacto",AG43,""))),"")</f>
        <v/>
      </c>
      <c r="AF44" s="193" t="str">
        <f t="shared" si="2"/>
        <v/>
      </c>
      <c r="AG44" s="191" t="str">
        <f t="shared" ref="AG44:AG48" si="46">+AE44</f>
        <v/>
      </c>
      <c r="AH44" s="193" t="str">
        <f t="shared" si="4"/>
        <v/>
      </c>
      <c r="AI44" s="191" t="str">
        <f t="shared" ref="AI44" si="47">IFERROR(IF(AND(X43="Impacto",X44="Impacto"),(AI43-(+AI43*AA44)),IF(X44="Impacto",($T$13-(+$T$13*AA44)),IF(X44="Probabilidad",AI43,""))),"")</f>
        <v/>
      </c>
      <c r="AJ44" s="194" t="str">
        <f t="shared" ref="AJ44:AJ45" si="48">IFERROR(IF(OR(AND(AF44="Muy Baja",AH44="Leve"),AND(AF44="Muy Baja",AH44="Menor"),AND(AF44="Baja",AH44="Leve")),"Bajo",IF(OR(AND(AF44="Muy baja",AH44="Moderado"),AND(AF44="Baja",AH44="Menor"),AND(AF44="Baja",AH44="Moderado"),AND(AF44="Media",AH44="Leve"),AND(AF44="Media",AH44="Menor"),AND(AF44="Media",AH44="Moderado"),AND(AF44="Alta",AH44="Leve"),AND(AF44="Alta",AH44="Menor")),"Moderado",IF(OR(AND(AF44="Muy Baja",AH44="Mayor"),AND(AF44="Baja",AH44="Mayor"),AND(AF44="Media",AH44="Mayor"),AND(AF44="Alta",AH44="Moderado"),AND(AF44="Alta",AH44="Mayor"),AND(AF44="Muy Alta",AH44="Leve"),AND(AF44="Muy Alta",AH44="Menor"),AND(AF44="Muy Alta",AH44="Moderado"),AND(AF44="Muy Alta",AH44="Mayor")),"Alto",IF(OR(AND(AF44="Muy Baja",AH44="Catastrófico"),AND(AF44="Baja",AH44="Catastrófico"),AND(AF44="Media",AH44="Catastrófico"),AND(AF44="Alta",AH44="Catastrófico"),AND(AF44="Muy Alta",AH44="Catastrófico")),"Extremo","")))),"")</f>
        <v/>
      </c>
      <c r="AK44" s="195"/>
      <c r="AL44" s="186"/>
      <c r="AM44" s="196"/>
      <c r="AN44" s="196"/>
      <c r="AO44" s="197"/>
      <c r="AP44" s="329"/>
      <c r="AQ44" s="329"/>
      <c r="AR44" s="329"/>
    </row>
    <row r="45" spans="1:44" ht="37.5" customHeight="1" x14ac:dyDescent="0.25">
      <c r="A45" s="340"/>
      <c r="B45" s="333"/>
      <c r="C45" s="333"/>
      <c r="D45" s="333"/>
      <c r="E45" s="322"/>
      <c r="F45" s="333"/>
      <c r="G45" s="322"/>
      <c r="H45" s="322"/>
      <c r="I45" s="322"/>
      <c r="J45" s="322"/>
      <c r="K45" s="322"/>
      <c r="L45" s="322"/>
      <c r="M45" s="322"/>
      <c r="N45" s="329"/>
      <c r="O45" s="326"/>
      <c r="P45" s="325"/>
      <c r="Q45" s="315"/>
      <c r="R45" s="325">
        <f>IF(NOT(ISERROR(MATCH(Q45,_xlfn.ANCHORARRAY(E56),0))),P58&amp;"Por favor no seleccionar los criterios de impacto",Q45)</f>
        <v>0</v>
      </c>
      <c r="S45" s="326"/>
      <c r="T45" s="325"/>
      <c r="U45" s="324"/>
      <c r="V45" s="214">
        <v>3</v>
      </c>
      <c r="W45" s="188"/>
      <c r="X45" s="189" t="str">
        <f>IF(OR(Y45="Preventivo",Y45="Detectivo"),"Probabilidad",IF(Y45="Correctivo","Impacto",""))</f>
        <v/>
      </c>
      <c r="Y45" s="190"/>
      <c r="Z45" s="190"/>
      <c r="AA45" s="191" t="str">
        <f t="shared" si="45"/>
        <v/>
      </c>
      <c r="AB45" s="190"/>
      <c r="AC45" s="190"/>
      <c r="AD45" s="190"/>
      <c r="AE45" s="192" t="str">
        <f>IFERROR(IF(AND(X44="Probabilidad",X45="Probabilidad"),(AG44-(+AG44*AA45)),IF(AND(X44="Impacto",X45="Probabilidad"),(AG43-(+AG43*AA45)),IF(X45="Impacto",AG44,""))),"")</f>
        <v/>
      </c>
      <c r="AF45" s="193" t="str">
        <f t="shared" si="2"/>
        <v/>
      </c>
      <c r="AG45" s="191" t="str">
        <f t="shared" si="46"/>
        <v/>
      </c>
      <c r="AH45" s="193" t="str">
        <f t="shared" si="4"/>
        <v/>
      </c>
      <c r="AI45" s="191" t="str">
        <f t="shared" ref="AI45" si="49">IFERROR(IF(AND(X44="Impacto",X45="Impacto"),(AI44-(+AI44*AA45)),IF(AND(X44="Probabilidad",X45="Impacto"),(AI43-(+AI43*AA45)),IF(X45="Probabilidad",AI44,""))),"")</f>
        <v/>
      </c>
      <c r="AJ45" s="194" t="str">
        <f t="shared" si="48"/>
        <v/>
      </c>
      <c r="AK45" s="195"/>
      <c r="AL45" s="186"/>
      <c r="AM45" s="196"/>
      <c r="AN45" s="196"/>
      <c r="AO45" s="197"/>
      <c r="AP45" s="329"/>
      <c r="AQ45" s="329"/>
      <c r="AR45" s="329"/>
    </row>
    <row r="46" spans="1:44" ht="37.5" customHeight="1" x14ac:dyDescent="0.25">
      <c r="A46" s="340"/>
      <c r="B46" s="333"/>
      <c r="C46" s="333"/>
      <c r="D46" s="333"/>
      <c r="E46" s="322"/>
      <c r="F46" s="333"/>
      <c r="G46" s="322"/>
      <c r="H46" s="322"/>
      <c r="I46" s="322"/>
      <c r="J46" s="322"/>
      <c r="K46" s="322"/>
      <c r="L46" s="322"/>
      <c r="M46" s="322"/>
      <c r="N46" s="329"/>
      <c r="O46" s="326"/>
      <c r="P46" s="325"/>
      <c r="Q46" s="315"/>
      <c r="R46" s="325">
        <f>IF(NOT(ISERROR(MATCH(Q46,_xlfn.ANCHORARRAY(E57),0))),P59&amp;"Por favor no seleccionar los criterios de impacto",Q46)</f>
        <v>0</v>
      </c>
      <c r="S46" s="326"/>
      <c r="T46" s="325"/>
      <c r="U46" s="324"/>
      <c r="V46" s="214">
        <v>4</v>
      </c>
      <c r="W46" s="187"/>
      <c r="X46" s="189" t="str">
        <f t="shared" ref="X46:X48" si="50">IF(OR(Y46="Preventivo",Y46="Detectivo"),"Probabilidad",IF(Y46="Correctivo","Impacto",""))</f>
        <v/>
      </c>
      <c r="Y46" s="190"/>
      <c r="Z46" s="190"/>
      <c r="AA46" s="191" t="str">
        <f t="shared" si="45"/>
        <v/>
      </c>
      <c r="AB46" s="190"/>
      <c r="AC46" s="190"/>
      <c r="AD46" s="190"/>
      <c r="AE46" s="192" t="str">
        <f t="shared" ref="AE46:AE48" si="51">IFERROR(IF(AND(X45="Probabilidad",X46="Probabilidad"),(AG45-(+AG45*AA46)),IF(AND(X45="Impacto",X46="Probabilidad"),(AG44-(+AG44*AA46)),IF(X46="Impacto",AG45,""))),"")</f>
        <v/>
      </c>
      <c r="AF46" s="193" t="str">
        <f t="shared" si="2"/>
        <v/>
      </c>
      <c r="AG46" s="191" t="str">
        <f t="shared" si="46"/>
        <v/>
      </c>
      <c r="AH46" s="193" t="str">
        <f t="shared" si="4"/>
        <v/>
      </c>
      <c r="AI46" s="191" t="str">
        <f t="shared" si="13"/>
        <v/>
      </c>
      <c r="AJ46" s="194" t="str">
        <f>IFERROR(IF(OR(AND(AF46="Muy Baja",AH46="Leve"),AND(AF46="Muy Baja",AH46="Menor"),AND(AF46="Baja",AH46="Leve")),"Bajo",IF(OR(AND(AF46="Muy baja",AH46="Moderado"),AND(AF46="Baja",AH46="Menor"),AND(AF46="Baja",AH46="Moderado"),AND(AF46="Media",AH46="Leve"),AND(AF46="Media",AH46="Menor"),AND(AF46="Media",AH46="Moderado"),AND(AF46="Alta",AH46="Leve"),AND(AF46="Alta",AH46="Menor")),"Moderado",IF(OR(AND(AF46="Muy Baja",AH46="Mayor"),AND(AF46="Baja",AH46="Mayor"),AND(AF46="Media",AH46="Mayor"),AND(AF46="Alta",AH46="Moderado"),AND(AF46="Alta",AH46="Mayor"),AND(AF46="Muy Alta",AH46="Leve"),AND(AF46="Muy Alta",AH46="Menor"),AND(AF46="Muy Alta",AH46="Moderado"),AND(AF46="Muy Alta",AH46="Mayor")),"Alto",IF(OR(AND(AF46="Muy Baja",AH46="Catastrófico"),AND(AF46="Baja",AH46="Catastrófico"),AND(AF46="Media",AH46="Catastrófico"),AND(AF46="Alta",AH46="Catastrófico"),AND(AF46="Muy Alta",AH46="Catastrófico")),"Extremo","")))),"")</f>
        <v/>
      </c>
      <c r="AK46" s="195"/>
      <c r="AL46" s="186"/>
      <c r="AM46" s="196"/>
      <c r="AN46" s="196"/>
      <c r="AO46" s="197"/>
      <c r="AP46" s="329"/>
      <c r="AQ46" s="329"/>
      <c r="AR46" s="329"/>
    </row>
    <row r="47" spans="1:44" ht="37.5" customHeight="1" x14ac:dyDescent="0.25">
      <c r="A47" s="340"/>
      <c r="B47" s="333"/>
      <c r="C47" s="333"/>
      <c r="D47" s="333"/>
      <c r="E47" s="322"/>
      <c r="F47" s="333"/>
      <c r="G47" s="322"/>
      <c r="H47" s="322"/>
      <c r="I47" s="322"/>
      <c r="J47" s="322"/>
      <c r="K47" s="322"/>
      <c r="L47" s="322"/>
      <c r="M47" s="322"/>
      <c r="N47" s="329"/>
      <c r="O47" s="326"/>
      <c r="P47" s="325"/>
      <c r="Q47" s="315"/>
      <c r="R47" s="325">
        <f>IF(NOT(ISERROR(MATCH(Q47,_xlfn.ANCHORARRAY(E58),0))),P60&amp;"Por favor no seleccionar los criterios de impacto",Q47)</f>
        <v>0</v>
      </c>
      <c r="S47" s="326"/>
      <c r="T47" s="325"/>
      <c r="U47" s="324"/>
      <c r="V47" s="214">
        <v>5</v>
      </c>
      <c r="W47" s="187"/>
      <c r="X47" s="189" t="str">
        <f t="shared" si="50"/>
        <v/>
      </c>
      <c r="Y47" s="190"/>
      <c r="Z47" s="190"/>
      <c r="AA47" s="191" t="str">
        <f t="shared" si="45"/>
        <v/>
      </c>
      <c r="AB47" s="190"/>
      <c r="AC47" s="190"/>
      <c r="AD47" s="190"/>
      <c r="AE47" s="192" t="str">
        <f t="shared" si="51"/>
        <v/>
      </c>
      <c r="AF47" s="193" t="str">
        <f t="shared" si="2"/>
        <v/>
      </c>
      <c r="AG47" s="191" t="str">
        <f t="shared" si="46"/>
        <v/>
      </c>
      <c r="AH47" s="193" t="str">
        <f t="shared" si="4"/>
        <v/>
      </c>
      <c r="AI47" s="191" t="str">
        <f t="shared" si="13"/>
        <v/>
      </c>
      <c r="AJ47" s="194" t="str">
        <f t="shared" ref="AJ47" si="52">IFERROR(IF(OR(AND(AF47="Muy Baja",AH47="Leve"),AND(AF47="Muy Baja",AH47="Menor"),AND(AF47="Baja",AH47="Leve")),"Bajo",IF(OR(AND(AF47="Muy baja",AH47="Moderado"),AND(AF47="Baja",AH47="Menor"),AND(AF47="Baja",AH47="Moderado"),AND(AF47="Media",AH47="Leve"),AND(AF47="Media",AH47="Menor"),AND(AF47="Media",AH47="Moderado"),AND(AF47="Alta",AH47="Leve"),AND(AF47="Alta",AH47="Menor")),"Moderado",IF(OR(AND(AF47="Muy Baja",AH47="Mayor"),AND(AF47="Baja",AH47="Mayor"),AND(AF47="Media",AH47="Mayor"),AND(AF47="Alta",AH47="Moderado"),AND(AF47="Alta",AH47="Mayor"),AND(AF47="Muy Alta",AH47="Leve"),AND(AF47="Muy Alta",AH47="Menor"),AND(AF47="Muy Alta",AH47="Moderado"),AND(AF47="Muy Alta",AH47="Mayor")),"Alto",IF(OR(AND(AF47="Muy Baja",AH47="Catastrófico"),AND(AF47="Baja",AH47="Catastrófico"),AND(AF47="Media",AH47="Catastrófico"),AND(AF47="Alta",AH47="Catastrófico"),AND(AF47="Muy Alta",AH47="Catastrófico")),"Extremo","")))),"")</f>
        <v/>
      </c>
      <c r="AK47" s="195"/>
      <c r="AL47" s="186"/>
      <c r="AM47" s="196"/>
      <c r="AN47" s="196"/>
      <c r="AO47" s="197"/>
      <c r="AP47" s="329"/>
      <c r="AQ47" s="329"/>
      <c r="AR47" s="329"/>
    </row>
    <row r="48" spans="1:44" ht="37.5" customHeight="1" x14ac:dyDescent="0.25">
      <c r="A48" s="340"/>
      <c r="B48" s="333"/>
      <c r="C48" s="333"/>
      <c r="D48" s="333"/>
      <c r="E48" s="323"/>
      <c r="F48" s="333"/>
      <c r="G48" s="323"/>
      <c r="H48" s="323"/>
      <c r="I48" s="323"/>
      <c r="J48" s="323"/>
      <c r="K48" s="323"/>
      <c r="L48" s="323"/>
      <c r="M48" s="323"/>
      <c r="N48" s="329"/>
      <c r="O48" s="326"/>
      <c r="P48" s="325"/>
      <c r="Q48" s="315"/>
      <c r="R48" s="325">
        <f>IF(NOT(ISERROR(MATCH(Q48,_xlfn.ANCHORARRAY(E59),0))),P61&amp;"Por favor no seleccionar los criterios de impacto",Q48)</f>
        <v>0</v>
      </c>
      <c r="S48" s="326"/>
      <c r="T48" s="325"/>
      <c r="U48" s="324"/>
      <c r="V48" s="214">
        <v>6</v>
      </c>
      <c r="W48" s="187"/>
      <c r="X48" s="189" t="str">
        <f t="shared" si="50"/>
        <v/>
      </c>
      <c r="Y48" s="190"/>
      <c r="Z48" s="190"/>
      <c r="AA48" s="191" t="str">
        <f t="shared" si="45"/>
        <v/>
      </c>
      <c r="AB48" s="190"/>
      <c r="AC48" s="190"/>
      <c r="AD48" s="190"/>
      <c r="AE48" s="192" t="str">
        <f t="shared" si="51"/>
        <v/>
      </c>
      <c r="AF48" s="193" t="str">
        <f t="shared" si="2"/>
        <v/>
      </c>
      <c r="AG48" s="191" t="str">
        <f t="shared" si="46"/>
        <v/>
      </c>
      <c r="AH48" s="193" t="str">
        <f>IFERROR(IF(AI48="","",IF(AI48&lt;=0.2,"Leve",IF(AI48&lt;=0.4,"Menor",IF(AI48&lt;=0.6,"Moderado",IF(AI48&lt;=0.8,"Mayor","Catastrófico"))))),"")</f>
        <v/>
      </c>
      <c r="AI48" s="191" t="str">
        <f t="shared" si="13"/>
        <v/>
      </c>
      <c r="AJ48" s="194" t="str">
        <f>IFERROR(IF(OR(AND(AF48="Muy Baja",AH48="Leve"),AND(AF48="Muy Baja",AH48="Menor"),AND(AF48="Baja",AH48="Leve")),"Bajo",IF(OR(AND(AF48="Muy baja",AH48="Moderado"),AND(AF48="Baja",AH48="Menor"),AND(AF48="Baja",AH48="Moderado"),AND(AF48="Media",AH48="Leve"),AND(AF48="Media",AH48="Menor"),AND(AF48="Media",AH48="Moderado"),AND(AF48="Alta",AH48="Leve"),AND(AF48="Alta",AH48="Menor")),"Moderado",IF(OR(AND(AF48="Muy Baja",AH48="Mayor"),AND(AF48="Baja",AH48="Mayor"),AND(AF48="Media",AH48="Mayor"),AND(AF48="Alta",AH48="Moderado"),AND(AF48="Alta",AH48="Mayor"),AND(AF48="Muy Alta",AH48="Leve"),AND(AF48="Muy Alta",AH48="Menor"),AND(AF48="Muy Alta",AH48="Moderado"),AND(AF48="Muy Alta",AH48="Mayor")),"Alto",IF(OR(AND(AF48="Muy Baja",AH48="Catastrófico"),AND(AF48="Baja",AH48="Catastrófico"),AND(AF48="Media",AH48="Catastrófico"),AND(AF48="Alta",AH48="Catastrófico"),AND(AF48="Muy Alta",AH48="Catastrófico")),"Extremo","")))),"")</f>
        <v/>
      </c>
      <c r="AK48" s="195"/>
      <c r="AL48" s="186"/>
      <c r="AM48" s="196"/>
      <c r="AN48" s="196"/>
      <c r="AO48" s="197"/>
      <c r="AP48" s="329"/>
      <c r="AQ48" s="329"/>
      <c r="AR48" s="329"/>
    </row>
    <row r="49" spans="1:44" ht="37.5" customHeight="1" x14ac:dyDescent="0.25">
      <c r="A49" s="340">
        <v>7</v>
      </c>
      <c r="B49" s="333"/>
      <c r="C49" s="333"/>
      <c r="D49" s="348"/>
      <c r="E49" s="333"/>
      <c r="F49" s="333"/>
      <c r="G49" s="321"/>
      <c r="H49" s="321"/>
      <c r="I49" s="321"/>
      <c r="J49" s="321"/>
      <c r="K49" s="321"/>
      <c r="L49" s="321"/>
      <c r="M49" s="321"/>
      <c r="N49" s="329"/>
      <c r="O49" s="326" t="str">
        <f>IF(N49&lt;=0,"",IF(N49&lt;=2,"Muy Baja",IF(N49&lt;=24,"Baja",IF(N49&lt;=500,"Media",IF(N49&lt;=5000,"Alta","Muy Alta")))))</f>
        <v/>
      </c>
      <c r="P49" s="325" t="str">
        <f>IF(O49="","",IF(O49="Muy Baja",0.2,IF(O49="Baja",0.4,IF(O49="Media",0.6,IF(O49="Alta",0.8,IF(O49="Muy Alta",1,))))))</f>
        <v/>
      </c>
      <c r="Q49" s="315"/>
      <c r="R49" s="325">
        <f>IF(NOT(ISERROR(MATCH(Q49,'Tabla Impacto'!$B$222:$B$224,0))),'Tabla Impacto'!$F$224&amp;"Por favor no seleccionar los criterios de impacto(Afectación Económica o presupuestal y Pérdida Reputacional)",Q49)</f>
        <v>0</v>
      </c>
      <c r="S49" s="326" t="str">
        <f>IF(OR(R49='Tabla Impacto'!$C$12,R49='Tabla Impacto'!$D$12),"Leve",IF(OR(R49='Tabla Impacto'!$C$13,R49='Tabla Impacto'!$D$13),"Menor",IF(OR(R49='Tabla Impacto'!$C$14,R49='Tabla Impacto'!$D$14),"Moderado",IF(OR(R49='Tabla Impacto'!$C$15,R49='Tabla Impacto'!$D$15),"Mayor",IF(OR(R49='Tabla Impacto'!$C$16,R49='Tabla Impacto'!$D$16),"Catastrófico","")))))</f>
        <v/>
      </c>
      <c r="T49" s="325" t="str">
        <f>IF(S49="","",IF(S49="Leve",0.2,IF(S49="Menor",0.4,IF(S49="Moderado",0.6,IF(S49="Mayor",0.8,IF(S49="Catastrófico",1,))))))</f>
        <v/>
      </c>
      <c r="U49" s="324" t="str">
        <f>IF(OR(AND(O49="Muy Baja",S49="Leve"),AND(O49="Muy Baja",S49="Menor"),AND(O49="Baja",S49="Leve")),"Bajo",IF(OR(AND(O49="Muy baja",S49="Moderado"),AND(O49="Baja",S49="Menor"),AND(O49="Baja",S49="Moderado"),AND(O49="Media",S49="Leve"),AND(O49="Media",S49="Menor"),AND(O49="Media",S49="Moderado"),AND(O49="Alta",S49="Leve"),AND(O49="Alta",S49="Menor")),"Moderado",IF(OR(AND(O49="Muy Baja",S49="Mayor"),AND(O49="Baja",S49="Mayor"),AND(O49="Media",S49="Mayor"),AND(O49="Alta",S49="Moderado"),AND(O49="Alta",S49="Mayor"),AND(O49="Muy Alta",S49="Leve"),AND(O49="Muy Alta",S49="Menor"),AND(O49="Muy Alta",S49="Moderado"),AND(O49="Muy Alta",S49="Mayor")),"Alto",IF(OR(AND(O49="Muy Baja",S49="Catastrófico"),AND(O49="Baja",S49="Catastrófico"),AND(O49="Media",S49="Catastrófico"),AND(O49="Alta",S49="Catastrófico"),AND(O49="Muy Alta",S49="Catastrófico")),"Extremo",""))))</f>
        <v/>
      </c>
      <c r="V49" s="214">
        <v>1</v>
      </c>
      <c r="W49" s="199"/>
      <c r="X49" s="189" t="str">
        <f>IF(OR(Y49="Preventivo",Y49="Detectivo"),"Probabilidad",IF(Y49="Correctivo","Impacto",""))</f>
        <v/>
      </c>
      <c r="Y49" s="190"/>
      <c r="Z49" s="190"/>
      <c r="AA49" s="191" t="str">
        <f>IF(AND(Y49="Preventivo",Z49="Automático"),"50%",IF(AND(Y49="Preventivo",Z49="Manual"),"40%",IF(AND(Y49="Detectivo",Z49="Automático"),"40%",IF(AND(Y49="Detectivo",Z49="Manual"),"30%",IF(AND(Y49="Correctivo",Z49="Automático"),"35%",IF(AND(Y49="Correctivo",Z49="Manual"),"25%",""))))))</f>
        <v/>
      </c>
      <c r="AB49" s="190"/>
      <c r="AC49" s="190"/>
      <c r="AD49" s="190"/>
      <c r="AE49" s="192" t="str">
        <f>IFERROR(IF(X49="Probabilidad",(P49-(+P49*AA49)),IF(X49="Impacto",P49,"")),"")</f>
        <v/>
      </c>
      <c r="AF49" s="193" t="str">
        <f>IFERROR(IF(AE49="","",IF(AE49&lt;=0.2,"Muy Baja",IF(AE49&lt;=0.4,"Baja",IF(AE49&lt;=0.6,"Media",IF(AE49&lt;=0.8,"Alta","Muy Alta"))))),"")</f>
        <v/>
      </c>
      <c r="AG49" s="191" t="str">
        <f>+AE49</f>
        <v/>
      </c>
      <c r="AH49" s="193" t="str">
        <f>IFERROR(IF(AI49="","",IF(AI49&lt;=0.2,"Leve",IF(AI49&lt;=0.4,"Menor",IF(AI49&lt;=0.6,"Moderado",IF(AI49&lt;=0.8,"Mayor","Catastrófico"))))),"")</f>
        <v/>
      </c>
      <c r="AI49" s="191" t="str">
        <f t="shared" ref="AI49" si="53">IFERROR(IF(X49="Impacto",(T49-(+T49*AA49)),IF(X49="Probabilidad",T49,"")),"")</f>
        <v/>
      </c>
      <c r="AJ49" s="194" t="str">
        <f>IFERROR(IF(OR(AND(AF49="Muy Baja",AH49="Leve"),AND(AF49="Muy Baja",AH49="Menor"),AND(AF49="Baja",AH49="Leve")),"Bajo",IF(OR(AND(AF49="Muy baja",AH49="Moderado"),AND(AF49="Baja",AH49="Menor"),AND(AF49="Baja",AH49="Moderado"),AND(AF49="Media",AH49="Leve"),AND(AF49="Media",AH49="Menor"),AND(AF49="Media",AH49="Moderado"),AND(AF49="Alta",AH49="Leve"),AND(AF49="Alta",AH49="Menor")),"Moderado",IF(OR(AND(AF49="Muy Baja",AH49="Mayor"),AND(AF49="Baja",AH49="Mayor"),AND(AF49="Media",AH49="Mayor"),AND(AF49="Alta",AH49="Moderado"),AND(AF49="Alta",AH49="Mayor"),AND(AF49="Muy Alta",AH49="Leve"),AND(AF49="Muy Alta",AH49="Menor"),AND(AF49="Muy Alta",AH49="Moderado"),AND(AF49="Muy Alta",AH49="Mayor")),"Alto",IF(OR(AND(AF49="Muy Baja",AH49="Catastrófico"),AND(AF49="Baja",AH49="Catastrófico"),AND(AF49="Media",AH49="Catastrófico"),AND(AF49="Alta",AH49="Catastrófico"),AND(AF49="Muy Alta",AH49="Catastrófico")),"Extremo","")))),"")</f>
        <v/>
      </c>
      <c r="AK49" s="195"/>
      <c r="AL49" s="186"/>
      <c r="AM49" s="196"/>
      <c r="AN49" s="196"/>
      <c r="AO49" s="197"/>
      <c r="AP49" s="329"/>
      <c r="AQ49" s="329"/>
      <c r="AR49" s="329"/>
    </row>
    <row r="50" spans="1:44" ht="37.5" customHeight="1" x14ac:dyDescent="0.25">
      <c r="A50" s="340"/>
      <c r="B50" s="333"/>
      <c r="C50" s="333"/>
      <c r="D50" s="348"/>
      <c r="E50" s="333"/>
      <c r="F50" s="333"/>
      <c r="G50" s="322"/>
      <c r="H50" s="322"/>
      <c r="I50" s="322"/>
      <c r="J50" s="322"/>
      <c r="K50" s="322"/>
      <c r="L50" s="322"/>
      <c r="M50" s="322"/>
      <c r="N50" s="329"/>
      <c r="O50" s="326"/>
      <c r="P50" s="325"/>
      <c r="Q50" s="315"/>
      <c r="R50" s="325">
        <f>IF(NOT(ISERROR(MATCH(Q50,_xlfn.ANCHORARRAY(E61),0))),P63&amp;"Por favor no seleccionar los criterios de impacto",Q50)</f>
        <v>0</v>
      </c>
      <c r="S50" s="326"/>
      <c r="T50" s="325"/>
      <c r="U50" s="324"/>
      <c r="V50" s="214">
        <v>2</v>
      </c>
      <c r="W50" s="187"/>
      <c r="X50" s="189" t="str">
        <f>IF(OR(Y50="Preventivo",Y50="Detectivo"),"Probabilidad",IF(Y50="Correctivo","Impacto",""))</f>
        <v/>
      </c>
      <c r="Y50" s="190"/>
      <c r="Z50" s="190"/>
      <c r="AA50" s="191" t="str">
        <f t="shared" ref="AA50:AA54" si="54">IF(AND(Y50="Preventivo",Z50="Automático"),"50%",IF(AND(Y50="Preventivo",Z50="Manual"),"40%",IF(AND(Y50="Detectivo",Z50="Automático"),"40%",IF(AND(Y50="Detectivo",Z50="Manual"),"30%",IF(AND(Y50="Correctivo",Z50="Automático"),"35%",IF(AND(Y50="Correctivo",Z50="Manual"),"25%",""))))))</f>
        <v/>
      </c>
      <c r="AB50" s="190"/>
      <c r="AC50" s="190"/>
      <c r="AD50" s="190"/>
      <c r="AE50" s="192" t="str">
        <f>IFERROR(IF(AND(X49="Probabilidad",X50="Probabilidad"),(AG49-(+AG49*AA50)),IF(X50="Probabilidad",(P49-(+P49*AA50)),IF(X50="Impacto",AG49,""))),"")</f>
        <v/>
      </c>
      <c r="AF50" s="193" t="str">
        <f t="shared" si="2"/>
        <v/>
      </c>
      <c r="AG50" s="191" t="str">
        <f t="shared" ref="AG50:AG54" si="55">+AE50</f>
        <v/>
      </c>
      <c r="AH50" s="193" t="str">
        <f t="shared" si="4"/>
        <v/>
      </c>
      <c r="AI50" s="191" t="str">
        <f t="shared" ref="AI50" si="56">IFERROR(IF(AND(X49="Impacto",X50="Impacto"),(AI49-(+AI49*AA50)),IF(X50="Impacto",($T$13-(+$T$13*AA50)),IF(X50="Probabilidad",AI49,""))),"")</f>
        <v/>
      </c>
      <c r="AJ50" s="194" t="str">
        <f t="shared" ref="AJ50:AJ51" si="57">IFERROR(IF(OR(AND(AF50="Muy Baja",AH50="Leve"),AND(AF50="Muy Baja",AH50="Menor"),AND(AF50="Baja",AH50="Leve")),"Bajo",IF(OR(AND(AF50="Muy baja",AH50="Moderado"),AND(AF50="Baja",AH50="Menor"),AND(AF50="Baja",AH50="Moderado"),AND(AF50="Media",AH50="Leve"),AND(AF50="Media",AH50="Menor"),AND(AF50="Media",AH50="Moderado"),AND(AF50="Alta",AH50="Leve"),AND(AF50="Alta",AH50="Menor")),"Moderado",IF(OR(AND(AF50="Muy Baja",AH50="Mayor"),AND(AF50="Baja",AH50="Mayor"),AND(AF50="Media",AH50="Mayor"),AND(AF50="Alta",AH50="Moderado"),AND(AF50="Alta",AH50="Mayor"),AND(AF50="Muy Alta",AH50="Leve"),AND(AF50="Muy Alta",AH50="Menor"),AND(AF50="Muy Alta",AH50="Moderado"),AND(AF50="Muy Alta",AH50="Mayor")),"Alto",IF(OR(AND(AF50="Muy Baja",AH50="Catastrófico"),AND(AF50="Baja",AH50="Catastrófico"),AND(AF50="Media",AH50="Catastrófico"),AND(AF50="Alta",AH50="Catastrófico"),AND(AF50="Muy Alta",AH50="Catastrófico")),"Extremo","")))),"")</f>
        <v/>
      </c>
      <c r="AK50" s="195"/>
      <c r="AL50" s="186"/>
      <c r="AM50" s="196"/>
      <c r="AN50" s="196"/>
      <c r="AO50" s="197"/>
      <c r="AP50" s="329"/>
      <c r="AQ50" s="329"/>
      <c r="AR50" s="329"/>
    </row>
    <row r="51" spans="1:44" ht="37.5" customHeight="1" x14ac:dyDescent="0.25">
      <c r="A51" s="340"/>
      <c r="B51" s="333"/>
      <c r="C51" s="333"/>
      <c r="D51" s="348"/>
      <c r="E51" s="333"/>
      <c r="F51" s="333"/>
      <c r="G51" s="322"/>
      <c r="H51" s="322"/>
      <c r="I51" s="322"/>
      <c r="J51" s="322"/>
      <c r="K51" s="322"/>
      <c r="L51" s="322"/>
      <c r="M51" s="322"/>
      <c r="N51" s="329"/>
      <c r="O51" s="326"/>
      <c r="P51" s="325"/>
      <c r="Q51" s="315"/>
      <c r="R51" s="325">
        <f>IF(NOT(ISERROR(MATCH(Q51,_xlfn.ANCHORARRAY(E62),0))),P64&amp;"Por favor no seleccionar los criterios de impacto",Q51)</f>
        <v>0</v>
      </c>
      <c r="S51" s="326"/>
      <c r="T51" s="325"/>
      <c r="U51" s="324"/>
      <c r="V51" s="214">
        <v>3</v>
      </c>
      <c r="W51" s="188"/>
      <c r="X51" s="189" t="str">
        <f>IF(OR(Y51="Preventivo",Y51="Detectivo"),"Probabilidad",IF(Y51="Correctivo","Impacto",""))</f>
        <v/>
      </c>
      <c r="Y51" s="190"/>
      <c r="Z51" s="190"/>
      <c r="AA51" s="191" t="str">
        <f t="shared" si="54"/>
        <v/>
      </c>
      <c r="AB51" s="190"/>
      <c r="AC51" s="190"/>
      <c r="AD51" s="190"/>
      <c r="AE51" s="192" t="str">
        <f>IFERROR(IF(AND(X50="Probabilidad",X51="Probabilidad"),(AG50-(+AG50*AA51)),IF(AND(X50="Impacto",X51="Probabilidad"),(AG49-(+AG49*AA51)),IF(X51="Impacto",AG50,""))),"")</f>
        <v/>
      </c>
      <c r="AF51" s="193" t="str">
        <f t="shared" si="2"/>
        <v/>
      </c>
      <c r="AG51" s="191" t="str">
        <f t="shared" si="55"/>
        <v/>
      </c>
      <c r="AH51" s="193" t="str">
        <f t="shared" si="4"/>
        <v/>
      </c>
      <c r="AI51" s="191" t="str">
        <f t="shared" ref="AI51" si="58">IFERROR(IF(AND(X50="Impacto",X51="Impacto"),(AI50-(+AI50*AA51)),IF(AND(X50="Probabilidad",X51="Impacto"),(AI49-(+AI49*AA51)),IF(X51="Probabilidad",AI50,""))),"")</f>
        <v/>
      </c>
      <c r="AJ51" s="194" t="str">
        <f t="shared" si="57"/>
        <v/>
      </c>
      <c r="AK51" s="195"/>
      <c r="AL51" s="186"/>
      <c r="AM51" s="196"/>
      <c r="AN51" s="196"/>
      <c r="AO51" s="197"/>
      <c r="AP51" s="329"/>
      <c r="AQ51" s="329"/>
      <c r="AR51" s="329"/>
    </row>
    <row r="52" spans="1:44" ht="37.5" customHeight="1" x14ac:dyDescent="0.25">
      <c r="A52" s="340"/>
      <c r="B52" s="333"/>
      <c r="C52" s="333"/>
      <c r="D52" s="348"/>
      <c r="E52" s="333"/>
      <c r="F52" s="333"/>
      <c r="G52" s="322"/>
      <c r="H52" s="322"/>
      <c r="I52" s="322"/>
      <c r="J52" s="322"/>
      <c r="K52" s="322"/>
      <c r="L52" s="322"/>
      <c r="M52" s="322"/>
      <c r="N52" s="329"/>
      <c r="O52" s="326"/>
      <c r="P52" s="325"/>
      <c r="Q52" s="315"/>
      <c r="R52" s="325">
        <f>IF(NOT(ISERROR(MATCH(Q52,_xlfn.ANCHORARRAY(E63),0))),P65&amp;"Por favor no seleccionar los criterios de impacto",Q52)</f>
        <v>0</v>
      </c>
      <c r="S52" s="326"/>
      <c r="T52" s="325"/>
      <c r="U52" s="324"/>
      <c r="V52" s="214">
        <v>4</v>
      </c>
      <c r="W52" s="187"/>
      <c r="X52" s="189" t="str">
        <f t="shared" ref="X52:X54" si="59">IF(OR(Y52="Preventivo",Y52="Detectivo"),"Probabilidad",IF(Y52="Correctivo","Impacto",""))</f>
        <v/>
      </c>
      <c r="Y52" s="190"/>
      <c r="Z52" s="190"/>
      <c r="AA52" s="191" t="str">
        <f t="shared" si="54"/>
        <v/>
      </c>
      <c r="AB52" s="190"/>
      <c r="AC52" s="190"/>
      <c r="AD52" s="190"/>
      <c r="AE52" s="192" t="str">
        <f t="shared" ref="AE52:AE54" si="60">IFERROR(IF(AND(X51="Probabilidad",X52="Probabilidad"),(AG51-(+AG51*AA52)),IF(AND(X51="Impacto",X52="Probabilidad"),(AG50-(+AG50*AA52)),IF(X52="Impacto",AG51,""))),"")</f>
        <v/>
      </c>
      <c r="AF52" s="193" t="str">
        <f t="shared" si="2"/>
        <v/>
      </c>
      <c r="AG52" s="191" t="str">
        <f t="shared" si="55"/>
        <v/>
      </c>
      <c r="AH52" s="193" t="str">
        <f t="shared" si="4"/>
        <v/>
      </c>
      <c r="AI52" s="191" t="str">
        <f t="shared" si="13"/>
        <v/>
      </c>
      <c r="AJ52" s="194" t="str">
        <f>IFERROR(IF(OR(AND(AF52="Muy Baja",AH52="Leve"),AND(AF52="Muy Baja",AH52="Menor"),AND(AF52="Baja",AH52="Leve")),"Bajo",IF(OR(AND(AF52="Muy baja",AH52="Moderado"),AND(AF52="Baja",AH52="Menor"),AND(AF52="Baja",AH52="Moderado"),AND(AF52="Media",AH52="Leve"),AND(AF52="Media",AH52="Menor"),AND(AF52="Media",AH52="Moderado"),AND(AF52="Alta",AH52="Leve"),AND(AF52="Alta",AH52="Menor")),"Moderado",IF(OR(AND(AF52="Muy Baja",AH52="Mayor"),AND(AF52="Baja",AH52="Mayor"),AND(AF52="Media",AH52="Mayor"),AND(AF52="Alta",AH52="Moderado"),AND(AF52="Alta",AH52="Mayor"),AND(AF52="Muy Alta",AH52="Leve"),AND(AF52="Muy Alta",AH52="Menor"),AND(AF52="Muy Alta",AH52="Moderado"),AND(AF52="Muy Alta",AH52="Mayor")),"Alto",IF(OR(AND(AF52="Muy Baja",AH52="Catastrófico"),AND(AF52="Baja",AH52="Catastrófico"),AND(AF52="Media",AH52="Catastrófico"),AND(AF52="Alta",AH52="Catastrófico"),AND(AF52="Muy Alta",AH52="Catastrófico")),"Extremo","")))),"")</f>
        <v/>
      </c>
      <c r="AK52" s="195"/>
      <c r="AL52" s="186"/>
      <c r="AM52" s="196"/>
      <c r="AN52" s="196"/>
      <c r="AO52" s="197"/>
      <c r="AP52" s="329"/>
      <c r="AQ52" s="329"/>
      <c r="AR52" s="329"/>
    </row>
    <row r="53" spans="1:44" ht="37.5" customHeight="1" x14ac:dyDescent="0.25">
      <c r="A53" s="340"/>
      <c r="B53" s="333"/>
      <c r="C53" s="333"/>
      <c r="D53" s="348"/>
      <c r="E53" s="333"/>
      <c r="F53" s="333"/>
      <c r="G53" s="322"/>
      <c r="H53" s="322"/>
      <c r="I53" s="322"/>
      <c r="J53" s="322"/>
      <c r="K53" s="322"/>
      <c r="L53" s="322"/>
      <c r="M53" s="322"/>
      <c r="N53" s="329"/>
      <c r="O53" s="326"/>
      <c r="P53" s="325"/>
      <c r="Q53" s="315"/>
      <c r="R53" s="325">
        <f>IF(NOT(ISERROR(MATCH(Q53,_xlfn.ANCHORARRAY(E64),0))),P66&amp;"Por favor no seleccionar los criterios de impacto",Q53)</f>
        <v>0</v>
      </c>
      <c r="S53" s="326"/>
      <c r="T53" s="325"/>
      <c r="U53" s="324"/>
      <c r="V53" s="214">
        <v>5</v>
      </c>
      <c r="W53" s="187"/>
      <c r="X53" s="189" t="str">
        <f t="shared" si="59"/>
        <v/>
      </c>
      <c r="Y53" s="190"/>
      <c r="Z53" s="190"/>
      <c r="AA53" s="191" t="str">
        <f t="shared" si="54"/>
        <v/>
      </c>
      <c r="AB53" s="190"/>
      <c r="AC53" s="190"/>
      <c r="AD53" s="190"/>
      <c r="AE53" s="192" t="str">
        <f t="shared" si="60"/>
        <v/>
      </c>
      <c r="AF53" s="193" t="str">
        <f t="shared" si="2"/>
        <v/>
      </c>
      <c r="AG53" s="191" t="str">
        <f t="shared" si="55"/>
        <v/>
      </c>
      <c r="AH53" s="193" t="str">
        <f t="shared" si="4"/>
        <v/>
      </c>
      <c r="AI53" s="191" t="str">
        <f t="shared" si="13"/>
        <v/>
      </c>
      <c r="AJ53" s="194" t="str">
        <f t="shared" ref="AJ53:AJ54" si="61">IFERROR(IF(OR(AND(AF53="Muy Baja",AH53="Leve"),AND(AF53="Muy Baja",AH53="Menor"),AND(AF53="Baja",AH53="Leve")),"Bajo",IF(OR(AND(AF53="Muy baja",AH53="Moderado"),AND(AF53="Baja",AH53="Menor"),AND(AF53="Baja",AH53="Moderado"),AND(AF53="Media",AH53="Leve"),AND(AF53="Media",AH53="Menor"),AND(AF53="Media",AH53="Moderado"),AND(AF53="Alta",AH53="Leve"),AND(AF53="Alta",AH53="Menor")),"Moderado",IF(OR(AND(AF53="Muy Baja",AH53="Mayor"),AND(AF53="Baja",AH53="Mayor"),AND(AF53="Media",AH53="Mayor"),AND(AF53="Alta",AH53="Moderado"),AND(AF53="Alta",AH53="Mayor"),AND(AF53="Muy Alta",AH53="Leve"),AND(AF53="Muy Alta",AH53="Menor"),AND(AF53="Muy Alta",AH53="Moderado"),AND(AF53="Muy Alta",AH53="Mayor")),"Alto",IF(OR(AND(AF53="Muy Baja",AH53="Catastrófico"),AND(AF53="Baja",AH53="Catastrófico"),AND(AF53="Media",AH53="Catastrófico"),AND(AF53="Alta",AH53="Catastrófico"),AND(AF53="Muy Alta",AH53="Catastrófico")),"Extremo","")))),"")</f>
        <v/>
      </c>
      <c r="AK53" s="195"/>
      <c r="AL53" s="186"/>
      <c r="AM53" s="196"/>
      <c r="AN53" s="196"/>
      <c r="AO53" s="197"/>
      <c r="AP53" s="329"/>
      <c r="AQ53" s="329"/>
      <c r="AR53" s="329"/>
    </row>
    <row r="54" spans="1:44" ht="37.5" customHeight="1" x14ac:dyDescent="0.25">
      <c r="A54" s="340"/>
      <c r="B54" s="333"/>
      <c r="C54" s="333"/>
      <c r="D54" s="348"/>
      <c r="E54" s="333"/>
      <c r="F54" s="333"/>
      <c r="G54" s="323"/>
      <c r="H54" s="323"/>
      <c r="I54" s="323"/>
      <c r="J54" s="323"/>
      <c r="K54" s="323"/>
      <c r="L54" s="323"/>
      <c r="M54" s="323"/>
      <c r="N54" s="329"/>
      <c r="O54" s="326"/>
      <c r="P54" s="325"/>
      <c r="Q54" s="315"/>
      <c r="R54" s="325">
        <f>IF(NOT(ISERROR(MATCH(Q54,_xlfn.ANCHORARRAY(E65),0))),P67&amp;"Por favor no seleccionar los criterios de impacto",Q54)</f>
        <v>0</v>
      </c>
      <c r="S54" s="326"/>
      <c r="T54" s="325"/>
      <c r="U54" s="324"/>
      <c r="V54" s="214">
        <v>6</v>
      </c>
      <c r="W54" s="187"/>
      <c r="X54" s="189" t="str">
        <f t="shared" si="59"/>
        <v/>
      </c>
      <c r="Y54" s="190"/>
      <c r="Z54" s="190"/>
      <c r="AA54" s="191" t="str">
        <f t="shared" si="54"/>
        <v/>
      </c>
      <c r="AB54" s="190"/>
      <c r="AC54" s="190"/>
      <c r="AD54" s="190"/>
      <c r="AE54" s="192" t="str">
        <f t="shared" si="60"/>
        <v/>
      </c>
      <c r="AF54" s="193" t="str">
        <f t="shared" si="2"/>
        <v/>
      </c>
      <c r="AG54" s="191" t="str">
        <f t="shared" si="55"/>
        <v/>
      </c>
      <c r="AH54" s="193" t="str">
        <f t="shared" si="4"/>
        <v/>
      </c>
      <c r="AI54" s="191" t="str">
        <f t="shared" si="13"/>
        <v/>
      </c>
      <c r="AJ54" s="194" t="str">
        <f t="shared" si="61"/>
        <v/>
      </c>
      <c r="AK54" s="195"/>
      <c r="AL54" s="186"/>
      <c r="AM54" s="196"/>
      <c r="AN54" s="196"/>
      <c r="AO54" s="197"/>
      <c r="AP54" s="329"/>
      <c r="AQ54" s="329"/>
      <c r="AR54" s="329"/>
    </row>
    <row r="55" spans="1:44" ht="37.5" customHeight="1" x14ac:dyDescent="0.25">
      <c r="A55" s="340">
        <v>8</v>
      </c>
      <c r="B55" s="333"/>
      <c r="C55" s="333"/>
      <c r="D55" s="333"/>
      <c r="E55" s="333"/>
      <c r="F55" s="333"/>
      <c r="G55" s="321"/>
      <c r="H55" s="321"/>
      <c r="I55" s="321"/>
      <c r="J55" s="321"/>
      <c r="K55" s="321"/>
      <c r="L55" s="321"/>
      <c r="M55" s="321"/>
      <c r="N55" s="329"/>
      <c r="O55" s="326" t="str">
        <f>IF(N55&lt;=0,"",IF(N55&lt;=2,"Muy Baja",IF(N55&lt;=24,"Baja",IF(N55&lt;=500,"Media",IF(N55&lt;=5000,"Alta","Muy Alta")))))</f>
        <v/>
      </c>
      <c r="P55" s="325" t="str">
        <f>IF(O55="","",IF(O55="Muy Baja",0.2,IF(O55="Baja",0.4,IF(O55="Media",0.6,IF(O55="Alta",0.8,IF(O55="Muy Alta",1,))))))</f>
        <v/>
      </c>
      <c r="Q55" s="315"/>
      <c r="R55" s="325">
        <f>IF(NOT(ISERROR(MATCH(Q55,'Tabla Impacto'!$B$222:$B$224,0))),'Tabla Impacto'!$F$224&amp;"Por favor no seleccionar los criterios de impacto(Afectación Económica o presupuestal y Pérdida Reputacional)",Q55)</f>
        <v>0</v>
      </c>
      <c r="S55" s="326" t="str">
        <f>IF(OR(R55='Tabla Impacto'!$C$12,R55='Tabla Impacto'!$D$12),"Leve",IF(OR(R55='Tabla Impacto'!$C$13,R55='Tabla Impacto'!$D$13),"Menor",IF(OR(R55='Tabla Impacto'!$C$14,R55='Tabla Impacto'!$D$14),"Moderado",IF(OR(R55='Tabla Impacto'!$C$15,R55='Tabla Impacto'!$D$15),"Mayor",IF(OR(R55='Tabla Impacto'!$C$16,R55='Tabla Impacto'!$D$16),"Catastrófico","")))))</f>
        <v/>
      </c>
      <c r="T55" s="325" t="str">
        <f>IF(S55="","",IF(S55="Leve",0.2,IF(S55="Menor",0.4,IF(S55="Moderado",0.6,IF(S55="Mayor",0.8,IF(S55="Catastrófico",1,))))))</f>
        <v/>
      </c>
      <c r="U55" s="324" t="str">
        <f>IF(OR(AND(O55="Muy Baja",S55="Leve"),AND(O55="Muy Baja",S55="Menor"),AND(O55="Baja",S55="Leve")),"Bajo",IF(OR(AND(O55="Muy baja",S55="Moderado"),AND(O55="Baja",S55="Menor"),AND(O55="Baja",S55="Moderado"),AND(O55="Media",S55="Leve"),AND(O55="Media",S55="Menor"),AND(O55="Media",S55="Moderado"),AND(O55="Alta",S55="Leve"),AND(O55="Alta",S55="Menor")),"Moderado",IF(OR(AND(O55="Muy Baja",S55="Mayor"),AND(O55="Baja",S55="Mayor"),AND(O55="Media",S55="Mayor"),AND(O55="Alta",S55="Moderado"),AND(O55="Alta",S55="Mayor"),AND(O55="Muy Alta",S55="Leve"),AND(O55="Muy Alta",S55="Menor"),AND(O55="Muy Alta",S55="Moderado"),AND(O55="Muy Alta",S55="Mayor")),"Alto",IF(OR(AND(O55="Muy Baja",S55="Catastrófico"),AND(O55="Baja",S55="Catastrófico"),AND(O55="Media",S55="Catastrófico"),AND(O55="Alta",S55="Catastrófico"),AND(O55="Muy Alta",S55="Catastrófico")),"Extremo",""))))</f>
        <v/>
      </c>
      <c r="V55" s="214">
        <v>1</v>
      </c>
      <c r="W55" s="187"/>
      <c r="X55" s="189" t="str">
        <f>IF(OR(Y55="Preventivo",Y55="Detectivo"),"Probabilidad",IF(Y55="Correctivo","Impacto",""))</f>
        <v/>
      </c>
      <c r="Y55" s="190"/>
      <c r="Z55" s="190"/>
      <c r="AA55" s="191" t="str">
        <f>IF(AND(Y55="Preventivo",Z55="Automático"),"50%",IF(AND(Y55="Preventivo",Z55="Manual"),"40%",IF(AND(Y55="Detectivo",Z55="Automático"),"40%",IF(AND(Y55="Detectivo",Z55="Manual"),"30%",IF(AND(Y55="Correctivo",Z55="Automático"),"35%",IF(AND(Y55="Correctivo",Z55="Manual"),"25%",""))))))</f>
        <v/>
      </c>
      <c r="AB55" s="190"/>
      <c r="AC55" s="190"/>
      <c r="AD55" s="190"/>
      <c r="AE55" s="192" t="str">
        <f>IFERROR(IF(X55="Probabilidad",(P55-(+P55*AA55)),IF(X55="Impacto",P55,"")),"")</f>
        <v/>
      </c>
      <c r="AF55" s="193" t="str">
        <f>IFERROR(IF(AE55="","",IF(AE55&lt;=0.2,"Muy Baja",IF(AE55&lt;=0.4,"Baja",IF(AE55&lt;=0.6,"Media",IF(AE55&lt;=0.8,"Alta","Muy Alta"))))),"")</f>
        <v/>
      </c>
      <c r="AG55" s="191" t="str">
        <f>+AE55</f>
        <v/>
      </c>
      <c r="AH55" s="193" t="str">
        <f>IFERROR(IF(AI55="","",IF(AI55&lt;=0.2,"Leve",IF(AI55&lt;=0.4,"Menor",IF(AI55&lt;=0.6,"Moderado",IF(AI55&lt;=0.8,"Mayor","Catastrófico"))))),"")</f>
        <v/>
      </c>
      <c r="AI55" s="191" t="str">
        <f t="shared" ref="AI55" si="62">IFERROR(IF(X55="Impacto",(T55-(+T55*AA55)),IF(X55="Probabilidad",T55,"")),"")</f>
        <v/>
      </c>
      <c r="AJ55" s="194" t="str">
        <f>IFERROR(IF(OR(AND(AF55="Muy Baja",AH55="Leve"),AND(AF55="Muy Baja",AH55="Menor"),AND(AF55="Baja",AH55="Leve")),"Bajo",IF(OR(AND(AF55="Muy baja",AH55="Moderado"),AND(AF55="Baja",AH55="Menor"),AND(AF55="Baja",AH55="Moderado"),AND(AF55="Media",AH55="Leve"),AND(AF55="Media",AH55="Menor"),AND(AF55="Media",AH55="Moderado"),AND(AF55="Alta",AH55="Leve"),AND(AF55="Alta",AH55="Menor")),"Moderado",IF(OR(AND(AF55="Muy Baja",AH55="Mayor"),AND(AF55="Baja",AH55="Mayor"),AND(AF55="Media",AH55="Mayor"),AND(AF55="Alta",AH55="Moderado"),AND(AF55="Alta",AH55="Mayor"),AND(AF55="Muy Alta",AH55="Leve"),AND(AF55="Muy Alta",AH55="Menor"),AND(AF55="Muy Alta",AH55="Moderado"),AND(AF55="Muy Alta",AH55="Mayor")),"Alto",IF(OR(AND(AF55="Muy Baja",AH55="Catastrófico"),AND(AF55="Baja",AH55="Catastrófico"),AND(AF55="Media",AH55="Catastrófico"),AND(AF55="Alta",AH55="Catastrófico"),AND(AF55="Muy Alta",AH55="Catastrófico")),"Extremo","")))),"")</f>
        <v/>
      </c>
      <c r="AK55" s="195"/>
      <c r="AL55" s="186"/>
      <c r="AM55" s="196"/>
      <c r="AN55" s="196"/>
      <c r="AO55" s="197"/>
      <c r="AP55" s="329"/>
      <c r="AQ55" s="329"/>
      <c r="AR55" s="329"/>
    </row>
    <row r="56" spans="1:44" ht="37.5" customHeight="1" x14ac:dyDescent="0.25">
      <c r="A56" s="340"/>
      <c r="B56" s="333"/>
      <c r="C56" s="333"/>
      <c r="D56" s="333"/>
      <c r="E56" s="333"/>
      <c r="F56" s="333"/>
      <c r="G56" s="322"/>
      <c r="H56" s="322"/>
      <c r="I56" s="322"/>
      <c r="J56" s="322"/>
      <c r="K56" s="322"/>
      <c r="L56" s="322"/>
      <c r="M56" s="322"/>
      <c r="N56" s="329"/>
      <c r="O56" s="326"/>
      <c r="P56" s="325"/>
      <c r="Q56" s="315"/>
      <c r="R56" s="325">
        <f>IF(NOT(ISERROR(MATCH(Q56,_xlfn.ANCHORARRAY(E67),0))),P69&amp;"Por favor no seleccionar los criterios de impacto",Q56)</f>
        <v>0</v>
      </c>
      <c r="S56" s="326"/>
      <c r="T56" s="325"/>
      <c r="U56" s="324"/>
      <c r="V56" s="214">
        <v>2</v>
      </c>
      <c r="W56" s="187"/>
      <c r="X56" s="189" t="str">
        <f>IF(OR(Y56="Preventivo",Y56="Detectivo"),"Probabilidad",IF(Y56="Correctivo","Impacto",""))</f>
        <v/>
      </c>
      <c r="Y56" s="190"/>
      <c r="Z56" s="190"/>
      <c r="AA56" s="191" t="str">
        <f t="shared" ref="AA56:AA60" si="63">IF(AND(Y56="Preventivo",Z56="Automático"),"50%",IF(AND(Y56="Preventivo",Z56="Manual"),"40%",IF(AND(Y56="Detectivo",Z56="Automático"),"40%",IF(AND(Y56="Detectivo",Z56="Manual"),"30%",IF(AND(Y56="Correctivo",Z56="Automático"),"35%",IF(AND(Y56="Correctivo",Z56="Manual"),"25%",""))))))</f>
        <v/>
      </c>
      <c r="AB56" s="190"/>
      <c r="AC56" s="190"/>
      <c r="AD56" s="190"/>
      <c r="AE56" s="192" t="str">
        <f>IFERROR(IF(AND(X55="Probabilidad",X56="Probabilidad"),(AG55-(+AG55*AA56)),IF(X56="Probabilidad",(P55-(+P55*AA56)),IF(X56="Impacto",AG55,""))),"")</f>
        <v/>
      </c>
      <c r="AF56" s="193" t="str">
        <f t="shared" si="2"/>
        <v/>
      </c>
      <c r="AG56" s="191" t="str">
        <f t="shared" ref="AG56:AG60" si="64">+AE56</f>
        <v/>
      </c>
      <c r="AH56" s="193" t="str">
        <f t="shared" si="4"/>
        <v/>
      </c>
      <c r="AI56" s="191" t="str">
        <f t="shared" ref="AI56" si="65">IFERROR(IF(AND(X55="Impacto",X56="Impacto"),(AI55-(+AI55*AA56)),IF(X56="Impacto",($T$13-(+$T$13*AA56)),IF(X56="Probabilidad",AI55,""))),"")</f>
        <v/>
      </c>
      <c r="AJ56" s="194" t="str">
        <f t="shared" ref="AJ56:AJ57" si="66">IFERROR(IF(OR(AND(AF56="Muy Baja",AH56="Leve"),AND(AF56="Muy Baja",AH56="Menor"),AND(AF56="Baja",AH56="Leve")),"Bajo",IF(OR(AND(AF56="Muy baja",AH56="Moderado"),AND(AF56="Baja",AH56="Menor"),AND(AF56="Baja",AH56="Moderado"),AND(AF56="Media",AH56="Leve"),AND(AF56="Media",AH56="Menor"),AND(AF56="Media",AH56="Moderado"),AND(AF56="Alta",AH56="Leve"),AND(AF56="Alta",AH56="Menor")),"Moderado",IF(OR(AND(AF56="Muy Baja",AH56="Mayor"),AND(AF56="Baja",AH56="Mayor"),AND(AF56="Media",AH56="Mayor"),AND(AF56="Alta",AH56="Moderado"),AND(AF56="Alta",AH56="Mayor"),AND(AF56="Muy Alta",AH56="Leve"),AND(AF56="Muy Alta",AH56="Menor"),AND(AF56="Muy Alta",AH56="Moderado"),AND(AF56="Muy Alta",AH56="Mayor")),"Alto",IF(OR(AND(AF56="Muy Baja",AH56="Catastrófico"),AND(AF56="Baja",AH56="Catastrófico"),AND(AF56="Media",AH56="Catastrófico"),AND(AF56="Alta",AH56="Catastrófico"),AND(AF56="Muy Alta",AH56="Catastrófico")),"Extremo","")))),"")</f>
        <v/>
      </c>
      <c r="AK56" s="195"/>
      <c r="AL56" s="186"/>
      <c r="AM56" s="196"/>
      <c r="AN56" s="196"/>
      <c r="AO56" s="197"/>
      <c r="AP56" s="329"/>
      <c r="AQ56" s="329"/>
      <c r="AR56" s="329"/>
    </row>
    <row r="57" spans="1:44" ht="37.5" customHeight="1" x14ac:dyDescent="0.25">
      <c r="A57" s="340"/>
      <c r="B57" s="333"/>
      <c r="C57" s="333"/>
      <c r="D57" s="333"/>
      <c r="E57" s="333"/>
      <c r="F57" s="333"/>
      <c r="G57" s="322"/>
      <c r="H57" s="322"/>
      <c r="I57" s="322"/>
      <c r="J57" s="322"/>
      <c r="K57" s="322"/>
      <c r="L57" s="322"/>
      <c r="M57" s="322"/>
      <c r="N57" s="329"/>
      <c r="O57" s="326"/>
      <c r="P57" s="325"/>
      <c r="Q57" s="315"/>
      <c r="R57" s="325">
        <f>IF(NOT(ISERROR(MATCH(Q57,_xlfn.ANCHORARRAY(E68),0))),P70&amp;"Por favor no seleccionar los criterios de impacto",Q57)</f>
        <v>0</v>
      </c>
      <c r="S57" s="326"/>
      <c r="T57" s="325"/>
      <c r="U57" s="324"/>
      <c r="V57" s="214">
        <v>3</v>
      </c>
      <c r="W57" s="188"/>
      <c r="X57" s="189" t="str">
        <f>IF(OR(Y57="Preventivo",Y57="Detectivo"),"Probabilidad",IF(Y57="Correctivo","Impacto",""))</f>
        <v/>
      </c>
      <c r="Y57" s="190"/>
      <c r="Z57" s="190"/>
      <c r="AA57" s="191" t="str">
        <f t="shared" si="63"/>
        <v/>
      </c>
      <c r="AB57" s="190"/>
      <c r="AC57" s="190"/>
      <c r="AD57" s="190"/>
      <c r="AE57" s="192" t="str">
        <f>IFERROR(IF(AND(X56="Probabilidad",X57="Probabilidad"),(AG56-(+AG56*AA57)),IF(AND(X56="Impacto",X57="Probabilidad"),(AG55-(+AG55*AA57)),IF(X57="Impacto",AG56,""))),"")</f>
        <v/>
      </c>
      <c r="AF57" s="193" t="str">
        <f t="shared" si="2"/>
        <v/>
      </c>
      <c r="AG57" s="191" t="str">
        <f t="shared" si="64"/>
        <v/>
      </c>
      <c r="AH57" s="193" t="str">
        <f t="shared" si="4"/>
        <v/>
      </c>
      <c r="AI57" s="191" t="str">
        <f t="shared" ref="AI57" si="67">IFERROR(IF(AND(X56="Impacto",X57="Impacto"),(AI56-(+AI56*AA57)),IF(AND(X56="Probabilidad",X57="Impacto"),(AI55-(+AI55*AA57)),IF(X57="Probabilidad",AI56,""))),"")</f>
        <v/>
      </c>
      <c r="AJ57" s="194" t="str">
        <f t="shared" si="66"/>
        <v/>
      </c>
      <c r="AK57" s="195"/>
      <c r="AL57" s="186"/>
      <c r="AM57" s="196"/>
      <c r="AN57" s="196"/>
      <c r="AO57" s="197"/>
      <c r="AP57" s="329"/>
      <c r="AQ57" s="329"/>
      <c r="AR57" s="329"/>
    </row>
    <row r="58" spans="1:44" ht="37.5" customHeight="1" x14ac:dyDescent="0.25">
      <c r="A58" s="340"/>
      <c r="B58" s="333"/>
      <c r="C58" s="333"/>
      <c r="D58" s="333"/>
      <c r="E58" s="333"/>
      <c r="F58" s="333"/>
      <c r="G58" s="322"/>
      <c r="H58" s="322"/>
      <c r="I58" s="322"/>
      <c r="J58" s="322"/>
      <c r="K58" s="322"/>
      <c r="L58" s="322"/>
      <c r="M58" s="322"/>
      <c r="N58" s="329"/>
      <c r="O58" s="326"/>
      <c r="P58" s="325"/>
      <c r="Q58" s="315"/>
      <c r="R58" s="325">
        <f>IF(NOT(ISERROR(MATCH(Q58,_xlfn.ANCHORARRAY(E69),0))),P71&amp;"Por favor no seleccionar los criterios de impacto",Q58)</f>
        <v>0</v>
      </c>
      <c r="S58" s="326"/>
      <c r="T58" s="325"/>
      <c r="U58" s="324"/>
      <c r="V58" s="214">
        <v>4</v>
      </c>
      <c r="W58" s="187"/>
      <c r="X58" s="189" t="str">
        <f t="shared" ref="X58:X60" si="68">IF(OR(Y58="Preventivo",Y58="Detectivo"),"Probabilidad",IF(Y58="Correctivo","Impacto",""))</f>
        <v/>
      </c>
      <c r="Y58" s="190"/>
      <c r="Z58" s="190"/>
      <c r="AA58" s="191" t="str">
        <f t="shared" si="63"/>
        <v/>
      </c>
      <c r="AB58" s="190"/>
      <c r="AC58" s="190"/>
      <c r="AD58" s="190"/>
      <c r="AE58" s="192" t="str">
        <f t="shared" ref="AE58:AE60" si="69">IFERROR(IF(AND(X57="Probabilidad",X58="Probabilidad"),(AG57-(+AG57*AA58)),IF(AND(X57="Impacto",X58="Probabilidad"),(AG56-(+AG56*AA58)),IF(X58="Impacto",AG57,""))),"")</f>
        <v/>
      </c>
      <c r="AF58" s="193" t="str">
        <f t="shared" si="2"/>
        <v/>
      </c>
      <c r="AG58" s="191" t="str">
        <f t="shared" si="64"/>
        <v/>
      </c>
      <c r="AH58" s="193" t="str">
        <f t="shared" si="4"/>
        <v/>
      </c>
      <c r="AI58" s="191" t="str">
        <f t="shared" si="13"/>
        <v/>
      </c>
      <c r="AJ58" s="194" t="str">
        <f>IFERROR(IF(OR(AND(AF58="Muy Baja",AH58="Leve"),AND(AF58="Muy Baja",AH58="Menor"),AND(AF58="Baja",AH58="Leve")),"Bajo",IF(OR(AND(AF58="Muy baja",AH58="Moderado"),AND(AF58="Baja",AH58="Menor"),AND(AF58="Baja",AH58="Moderado"),AND(AF58="Media",AH58="Leve"),AND(AF58="Media",AH58="Menor"),AND(AF58="Media",AH58="Moderado"),AND(AF58="Alta",AH58="Leve"),AND(AF58="Alta",AH58="Menor")),"Moderado",IF(OR(AND(AF58="Muy Baja",AH58="Mayor"),AND(AF58="Baja",AH58="Mayor"),AND(AF58="Media",AH58="Mayor"),AND(AF58="Alta",AH58="Moderado"),AND(AF58="Alta",AH58="Mayor"),AND(AF58="Muy Alta",AH58="Leve"),AND(AF58="Muy Alta",AH58="Menor"),AND(AF58="Muy Alta",AH58="Moderado"),AND(AF58="Muy Alta",AH58="Mayor")),"Alto",IF(OR(AND(AF58="Muy Baja",AH58="Catastrófico"),AND(AF58="Baja",AH58="Catastrófico"),AND(AF58="Media",AH58="Catastrófico"),AND(AF58="Alta",AH58="Catastrófico"),AND(AF58="Muy Alta",AH58="Catastrófico")),"Extremo","")))),"")</f>
        <v/>
      </c>
      <c r="AK58" s="195"/>
      <c r="AL58" s="186"/>
      <c r="AM58" s="196"/>
      <c r="AN58" s="196"/>
      <c r="AO58" s="197"/>
      <c r="AP58" s="329"/>
      <c r="AQ58" s="329"/>
      <c r="AR58" s="329"/>
    </row>
    <row r="59" spans="1:44" ht="37.5" customHeight="1" x14ac:dyDescent="0.25">
      <c r="A59" s="340"/>
      <c r="B59" s="333"/>
      <c r="C59" s="333"/>
      <c r="D59" s="333"/>
      <c r="E59" s="333"/>
      <c r="F59" s="333"/>
      <c r="G59" s="322"/>
      <c r="H59" s="322"/>
      <c r="I59" s="322"/>
      <c r="J59" s="322"/>
      <c r="K59" s="322"/>
      <c r="L59" s="322"/>
      <c r="M59" s="322"/>
      <c r="N59" s="329"/>
      <c r="O59" s="326"/>
      <c r="P59" s="325"/>
      <c r="Q59" s="315"/>
      <c r="R59" s="325">
        <f>IF(NOT(ISERROR(MATCH(Q59,_xlfn.ANCHORARRAY(E70),0))),P72&amp;"Por favor no seleccionar los criterios de impacto",Q59)</f>
        <v>0</v>
      </c>
      <c r="S59" s="326"/>
      <c r="T59" s="325"/>
      <c r="U59" s="324"/>
      <c r="V59" s="214">
        <v>5</v>
      </c>
      <c r="W59" s="187"/>
      <c r="X59" s="189" t="str">
        <f t="shared" si="68"/>
        <v/>
      </c>
      <c r="Y59" s="190"/>
      <c r="Z59" s="190"/>
      <c r="AA59" s="191" t="str">
        <f t="shared" si="63"/>
        <v/>
      </c>
      <c r="AB59" s="190"/>
      <c r="AC59" s="190"/>
      <c r="AD59" s="190"/>
      <c r="AE59" s="192" t="str">
        <f t="shared" si="69"/>
        <v/>
      </c>
      <c r="AF59" s="193" t="str">
        <f t="shared" si="2"/>
        <v/>
      </c>
      <c r="AG59" s="191" t="str">
        <f t="shared" si="64"/>
        <v/>
      </c>
      <c r="AH59" s="193" t="str">
        <f t="shared" si="4"/>
        <v/>
      </c>
      <c r="AI59" s="191" t="str">
        <f t="shared" si="13"/>
        <v/>
      </c>
      <c r="AJ59" s="194" t="str">
        <f t="shared" ref="AJ59:AJ60" si="70">IFERROR(IF(OR(AND(AF59="Muy Baja",AH59="Leve"),AND(AF59="Muy Baja",AH59="Menor"),AND(AF59="Baja",AH59="Leve")),"Bajo",IF(OR(AND(AF59="Muy baja",AH59="Moderado"),AND(AF59="Baja",AH59="Menor"),AND(AF59="Baja",AH59="Moderado"),AND(AF59="Media",AH59="Leve"),AND(AF59="Media",AH59="Menor"),AND(AF59="Media",AH59="Moderado"),AND(AF59="Alta",AH59="Leve"),AND(AF59="Alta",AH59="Menor")),"Moderado",IF(OR(AND(AF59="Muy Baja",AH59="Mayor"),AND(AF59="Baja",AH59="Mayor"),AND(AF59="Media",AH59="Mayor"),AND(AF59="Alta",AH59="Moderado"),AND(AF59="Alta",AH59="Mayor"),AND(AF59="Muy Alta",AH59="Leve"),AND(AF59="Muy Alta",AH59="Menor"),AND(AF59="Muy Alta",AH59="Moderado"),AND(AF59="Muy Alta",AH59="Mayor")),"Alto",IF(OR(AND(AF59="Muy Baja",AH59="Catastrófico"),AND(AF59="Baja",AH59="Catastrófico"),AND(AF59="Media",AH59="Catastrófico"),AND(AF59="Alta",AH59="Catastrófico"),AND(AF59="Muy Alta",AH59="Catastrófico")),"Extremo","")))),"")</f>
        <v/>
      </c>
      <c r="AK59" s="195"/>
      <c r="AL59" s="186"/>
      <c r="AM59" s="196"/>
      <c r="AN59" s="196"/>
      <c r="AO59" s="197"/>
      <c r="AP59" s="329"/>
      <c r="AQ59" s="329"/>
      <c r="AR59" s="329"/>
    </row>
    <row r="60" spans="1:44" ht="37.5" customHeight="1" x14ac:dyDescent="0.25">
      <c r="A60" s="340"/>
      <c r="B60" s="333"/>
      <c r="C60" s="333"/>
      <c r="D60" s="333"/>
      <c r="E60" s="333"/>
      <c r="F60" s="333"/>
      <c r="G60" s="323"/>
      <c r="H60" s="323"/>
      <c r="I60" s="323"/>
      <c r="J60" s="323"/>
      <c r="K60" s="323"/>
      <c r="L60" s="323"/>
      <c r="M60" s="323"/>
      <c r="N60" s="329"/>
      <c r="O60" s="326"/>
      <c r="P60" s="325"/>
      <c r="Q60" s="315"/>
      <c r="R60" s="325">
        <f>IF(NOT(ISERROR(MATCH(Q60,_xlfn.ANCHORARRAY(E71),0))),Q73&amp;"Por favor no seleccionar los criterios de impacto",Q60)</f>
        <v>0</v>
      </c>
      <c r="S60" s="326"/>
      <c r="T60" s="325"/>
      <c r="U60" s="324"/>
      <c r="V60" s="214">
        <v>6</v>
      </c>
      <c r="W60" s="187"/>
      <c r="X60" s="189" t="str">
        <f t="shared" si="68"/>
        <v/>
      </c>
      <c r="Y60" s="190"/>
      <c r="Z60" s="190"/>
      <c r="AA60" s="191" t="str">
        <f t="shared" si="63"/>
        <v/>
      </c>
      <c r="AB60" s="190"/>
      <c r="AC60" s="190"/>
      <c r="AD60" s="190"/>
      <c r="AE60" s="192" t="str">
        <f t="shared" si="69"/>
        <v/>
      </c>
      <c r="AF60" s="193" t="str">
        <f t="shared" si="2"/>
        <v/>
      </c>
      <c r="AG60" s="191" t="str">
        <f t="shared" si="64"/>
        <v/>
      </c>
      <c r="AH60" s="193" t="str">
        <f t="shared" si="4"/>
        <v/>
      </c>
      <c r="AI60" s="191" t="str">
        <f t="shared" si="13"/>
        <v/>
      </c>
      <c r="AJ60" s="194" t="str">
        <f t="shared" si="70"/>
        <v/>
      </c>
      <c r="AK60" s="195"/>
      <c r="AL60" s="186"/>
      <c r="AM60" s="196"/>
      <c r="AN60" s="196"/>
      <c r="AO60" s="197"/>
      <c r="AP60" s="329"/>
      <c r="AQ60" s="329"/>
      <c r="AR60" s="329"/>
    </row>
    <row r="61" spans="1:44" ht="37.5" customHeight="1" x14ac:dyDescent="0.25">
      <c r="A61" s="340">
        <v>9</v>
      </c>
      <c r="B61" s="333"/>
      <c r="C61" s="333"/>
      <c r="D61" s="333"/>
      <c r="E61" s="333"/>
      <c r="F61" s="333"/>
      <c r="G61" s="321"/>
      <c r="H61" s="321"/>
      <c r="I61" s="221"/>
      <c r="J61" s="221"/>
      <c r="K61" s="221"/>
      <c r="L61" s="321"/>
      <c r="M61" s="321"/>
      <c r="N61" s="329"/>
      <c r="O61" s="326" t="str">
        <f>IF(N61&lt;=0,"",IF(N61&lt;=2,"Muy Baja",IF(N61&lt;=24,"Baja",IF(N61&lt;=500,"Media",IF(N61&lt;=5000,"Alta","Muy Alta")))))</f>
        <v/>
      </c>
      <c r="P61" s="325" t="str">
        <f>IF(O61="","",IF(O61="Muy Baja",0.2,IF(O61="Baja",0.4,IF(O61="Media",0.6,IF(O61="Alta",0.8,IF(O61="Muy Alta",1,))))))</f>
        <v/>
      </c>
      <c r="Q61" s="315"/>
      <c r="R61" s="325">
        <f>IF(NOT(ISERROR(MATCH(Q61,'Tabla Impacto'!$B$222:$B$224,0))),'Tabla Impacto'!$F$224&amp;"Por favor no seleccionar los criterios de impacto(Afectación Económica o presupuestal y Pérdida Reputacional)",Q61)</f>
        <v>0</v>
      </c>
      <c r="S61" s="326" t="str">
        <f>IF(OR(R61='Tabla Impacto'!$C$12,R61='Tabla Impacto'!$D$12),"Leve",IF(OR(R61='Tabla Impacto'!$C$13,R61='Tabla Impacto'!$D$13),"Menor",IF(OR(R61='Tabla Impacto'!$C$14,R61='Tabla Impacto'!$D$14),"Moderado",IF(OR(R61='Tabla Impacto'!$C$15,R61='Tabla Impacto'!$D$15),"Mayor",IF(OR(R61='Tabla Impacto'!$C$16,R61='Tabla Impacto'!$D$16),"Catastrófico","")))))</f>
        <v/>
      </c>
      <c r="T61" s="325" t="str">
        <f>IF(S61="","",IF(S61="Leve",0.2,IF(S61="Menor",0.4,IF(S61="Moderado",0.6,IF(S61="Mayor",0.8,IF(S61="Catastrófico",1,))))))</f>
        <v/>
      </c>
      <c r="U61" s="324" t="str">
        <f>IF(OR(AND(O61="Muy Baja",S61="Leve"),AND(O61="Muy Baja",S61="Menor"),AND(O61="Baja",S61="Leve")),"Bajo",IF(OR(AND(O61="Muy baja",S61="Moderado"),AND(O61="Baja",S61="Menor"),AND(O61="Baja",S61="Moderado"),AND(O61="Media",S61="Leve"),AND(O61="Media",S61="Menor"),AND(O61="Media",S61="Moderado"),AND(O61="Alta",S61="Leve"),AND(O61="Alta",S61="Menor")),"Moderado",IF(OR(AND(O61="Muy Baja",S61="Mayor"),AND(O61="Baja",S61="Mayor"),AND(O61="Media",S61="Mayor"),AND(O61="Alta",S61="Moderado"),AND(O61="Alta",S61="Mayor"),AND(O61="Muy Alta",S61="Leve"),AND(O61="Muy Alta",S61="Menor"),AND(O61="Muy Alta",S61="Moderado"),AND(O61="Muy Alta",S61="Mayor")),"Alto",IF(OR(AND(O61="Muy Baja",S61="Catastrófico"),AND(O61="Baja",S61="Catastrófico"),AND(O61="Media",S61="Catastrófico"),AND(O61="Alta",S61="Catastrófico"),AND(O61="Muy Alta",S61="Catastrófico")),"Extremo",""))))</f>
        <v/>
      </c>
      <c r="V61" s="214">
        <v>1</v>
      </c>
      <c r="W61" s="187"/>
      <c r="X61" s="189" t="str">
        <f>IF(OR(Y61="Preventivo",Y61="Detectivo"),"Probabilidad",IF(Y61="Correctivo","Impacto",""))</f>
        <v/>
      </c>
      <c r="Y61" s="190"/>
      <c r="Z61" s="190"/>
      <c r="AA61" s="191" t="str">
        <f>IF(AND(Y61="Preventivo",Z61="Automático"),"50%",IF(AND(Y61="Preventivo",Z61="Manual"),"40%",IF(AND(Y61="Detectivo",Z61="Automático"),"40%",IF(AND(Y61="Detectivo",Z61="Manual"),"30%",IF(AND(Y61="Correctivo",Z61="Automático"),"35%",IF(AND(Y61="Correctivo",Z61="Manual"),"25%",""))))))</f>
        <v/>
      </c>
      <c r="AB61" s="190"/>
      <c r="AC61" s="190"/>
      <c r="AD61" s="190"/>
      <c r="AE61" s="192" t="str">
        <f>IFERROR(IF(X61="Probabilidad",(P61-(+P61*AA61)),IF(X61="Impacto",P61,"")),"")</f>
        <v/>
      </c>
      <c r="AF61" s="193" t="str">
        <f>IFERROR(IF(AE61="","",IF(AE61&lt;=0.2,"Muy Baja",IF(AE61&lt;=0.4,"Baja",IF(AE61&lt;=0.6,"Media",IF(AE61&lt;=0.8,"Alta","Muy Alta"))))),"")</f>
        <v/>
      </c>
      <c r="AG61" s="191" t="str">
        <f>+AE61</f>
        <v/>
      </c>
      <c r="AH61" s="193" t="str">
        <f>IFERROR(IF(AI61="","",IF(AI61&lt;=0.2,"Leve",IF(AI61&lt;=0.4,"Menor",IF(AI61&lt;=0.6,"Moderado",IF(AI61&lt;=0.8,"Mayor","Catastrófico"))))),"")</f>
        <v/>
      </c>
      <c r="AI61" s="191" t="str">
        <f t="shared" ref="AI61" si="71">IFERROR(IF(X61="Impacto",(T61-(+T61*AA61)),IF(X61="Probabilidad",T61,"")),"")</f>
        <v/>
      </c>
      <c r="AJ61" s="194" t="str">
        <f>IFERROR(IF(OR(AND(AF61="Muy Baja",AH61="Leve"),AND(AF61="Muy Baja",AH61="Menor"),AND(AF61="Baja",AH61="Leve")),"Bajo",IF(OR(AND(AF61="Muy baja",AH61="Moderado"),AND(AF61="Baja",AH61="Menor"),AND(AF61="Baja",AH61="Moderado"),AND(AF61="Media",AH61="Leve"),AND(AF61="Media",AH61="Menor"),AND(AF61="Media",AH61="Moderado"),AND(AF61="Alta",AH61="Leve"),AND(AF61="Alta",AH61="Menor")),"Moderado",IF(OR(AND(AF61="Muy Baja",AH61="Mayor"),AND(AF61="Baja",AH61="Mayor"),AND(AF61="Media",AH61="Mayor"),AND(AF61="Alta",AH61="Moderado"),AND(AF61="Alta",AH61="Mayor"),AND(AF61="Muy Alta",AH61="Leve"),AND(AF61="Muy Alta",AH61="Menor"),AND(AF61="Muy Alta",AH61="Moderado"),AND(AF61="Muy Alta",AH61="Mayor")),"Alto",IF(OR(AND(AF61="Muy Baja",AH61="Catastrófico"),AND(AF61="Baja",AH61="Catastrófico"),AND(AF61="Media",AH61="Catastrófico"),AND(AF61="Alta",AH61="Catastrófico"),AND(AF61="Muy Alta",AH61="Catastrófico")),"Extremo","")))),"")</f>
        <v/>
      </c>
      <c r="AK61" s="195"/>
      <c r="AL61" s="186"/>
      <c r="AM61" s="196"/>
      <c r="AN61" s="196"/>
      <c r="AO61" s="197"/>
      <c r="AP61" s="329"/>
      <c r="AQ61" s="329"/>
      <c r="AR61" s="329"/>
    </row>
    <row r="62" spans="1:44" ht="37.5" customHeight="1" x14ac:dyDescent="0.25">
      <c r="A62" s="340"/>
      <c r="B62" s="333"/>
      <c r="C62" s="333"/>
      <c r="D62" s="333"/>
      <c r="E62" s="333"/>
      <c r="F62" s="333"/>
      <c r="G62" s="322"/>
      <c r="H62" s="322"/>
      <c r="I62" s="222"/>
      <c r="J62" s="222"/>
      <c r="K62" s="222"/>
      <c r="L62" s="322"/>
      <c r="M62" s="322"/>
      <c r="N62" s="329"/>
      <c r="O62" s="326"/>
      <c r="P62" s="325"/>
      <c r="Q62" s="315"/>
      <c r="R62" s="325">
        <f>IF(NOT(ISERROR(MATCH(Q62,_xlfn.ANCHORARRAY(F73),0))),Q75&amp;"Por favor no seleccionar los criterios de impacto",Q62)</f>
        <v>0</v>
      </c>
      <c r="S62" s="326"/>
      <c r="T62" s="325"/>
      <c r="U62" s="324"/>
      <c r="V62" s="214">
        <v>2</v>
      </c>
      <c r="W62" s="187"/>
      <c r="X62" s="189" t="str">
        <f>IF(OR(Y62="Preventivo",Y62="Detectivo"),"Probabilidad",IF(Y62="Correctivo","Impacto",""))</f>
        <v/>
      </c>
      <c r="Y62" s="190"/>
      <c r="Z62" s="190"/>
      <c r="AA62" s="191" t="str">
        <f t="shared" ref="AA62:AA66" si="72">IF(AND(Y62="Preventivo",Z62="Automático"),"50%",IF(AND(Y62="Preventivo",Z62="Manual"),"40%",IF(AND(Y62="Detectivo",Z62="Automático"),"40%",IF(AND(Y62="Detectivo",Z62="Manual"),"30%",IF(AND(Y62="Correctivo",Z62="Automático"),"35%",IF(AND(Y62="Correctivo",Z62="Manual"),"25%",""))))))</f>
        <v/>
      </c>
      <c r="AB62" s="190"/>
      <c r="AC62" s="190"/>
      <c r="AD62" s="190"/>
      <c r="AE62" s="192" t="str">
        <f>IFERROR(IF(AND(X61="Probabilidad",X62="Probabilidad"),(AG61-(+AG61*AA62)),IF(X62="Probabilidad",(P61-(+P61*AA62)),IF(X62="Impacto",AG61,""))),"")</f>
        <v/>
      </c>
      <c r="AF62" s="193" t="str">
        <f t="shared" si="2"/>
        <v/>
      </c>
      <c r="AG62" s="191" t="str">
        <f t="shared" ref="AG62:AG66" si="73">+AE62</f>
        <v/>
      </c>
      <c r="AH62" s="193" t="str">
        <f t="shared" si="4"/>
        <v/>
      </c>
      <c r="AI62" s="191" t="str">
        <f t="shared" ref="AI62" si="74">IFERROR(IF(AND(X61="Impacto",X62="Impacto"),(AI61-(+AI61*AA62)),IF(X62="Impacto",($T$13-(+$T$13*AA62)),IF(X62="Probabilidad",AI61,""))),"")</f>
        <v/>
      </c>
      <c r="AJ62" s="194" t="str">
        <f t="shared" ref="AJ62:AJ63" si="75">IFERROR(IF(OR(AND(AF62="Muy Baja",AH62="Leve"),AND(AF62="Muy Baja",AH62="Menor"),AND(AF62="Baja",AH62="Leve")),"Bajo",IF(OR(AND(AF62="Muy baja",AH62="Moderado"),AND(AF62="Baja",AH62="Menor"),AND(AF62="Baja",AH62="Moderado"),AND(AF62="Media",AH62="Leve"),AND(AF62="Media",AH62="Menor"),AND(AF62="Media",AH62="Moderado"),AND(AF62="Alta",AH62="Leve"),AND(AF62="Alta",AH62="Menor")),"Moderado",IF(OR(AND(AF62="Muy Baja",AH62="Mayor"),AND(AF62="Baja",AH62="Mayor"),AND(AF62="Media",AH62="Mayor"),AND(AF62="Alta",AH62="Moderado"),AND(AF62="Alta",AH62="Mayor"),AND(AF62="Muy Alta",AH62="Leve"),AND(AF62="Muy Alta",AH62="Menor"),AND(AF62="Muy Alta",AH62="Moderado"),AND(AF62="Muy Alta",AH62="Mayor")),"Alto",IF(OR(AND(AF62="Muy Baja",AH62="Catastrófico"),AND(AF62="Baja",AH62="Catastrófico"),AND(AF62="Media",AH62="Catastrófico"),AND(AF62="Alta",AH62="Catastrófico"),AND(AF62="Muy Alta",AH62="Catastrófico")),"Extremo","")))),"")</f>
        <v/>
      </c>
      <c r="AK62" s="195"/>
      <c r="AL62" s="186"/>
      <c r="AM62" s="196"/>
      <c r="AN62" s="196"/>
      <c r="AO62" s="197"/>
      <c r="AP62" s="329"/>
      <c r="AQ62" s="329"/>
      <c r="AR62" s="329"/>
    </row>
    <row r="63" spans="1:44" ht="37.5" customHeight="1" x14ac:dyDescent="0.25">
      <c r="A63" s="340"/>
      <c r="B63" s="333"/>
      <c r="C63" s="333"/>
      <c r="D63" s="333"/>
      <c r="E63" s="333"/>
      <c r="F63" s="333"/>
      <c r="G63" s="322"/>
      <c r="H63" s="322"/>
      <c r="I63" s="222"/>
      <c r="J63" s="222"/>
      <c r="K63" s="222"/>
      <c r="L63" s="322"/>
      <c r="M63" s="322"/>
      <c r="N63" s="329"/>
      <c r="O63" s="326"/>
      <c r="P63" s="325"/>
      <c r="Q63" s="315"/>
      <c r="R63" s="325">
        <f>IF(NOT(ISERROR(MATCH(Q63,_xlfn.ANCHORARRAY(F74),0))),Q76&amp;"Por favor no seleccionar los criterios de impacto",Q63)</f>
        <v>0</v>
      </c>
      <c r="S63" s="326"/>
      <c r="T63" s="325"/>
      <c r="U63" s="324"/>
      <c r="V63" s="214">
        <v>3</v>
      </c>
      <c r="W63" s="187"/>
      <c r="X63" s="189" t="str">
        <f>IF(OR(Y63="Preventivo",Y63="Detectivo"),"Probabilidad",IF(Y63="Correctivo","Impacto",""))</f>
        <v/>
      </c>
      <c r="Y63" s="190"/>
      <c r="Z63" s="190"/>
      <c r="AA63" s="191" t="str">
        <f t="shared" si="72"/>
        <v/>
      </c>
      <c r="AB63" s="190"/>
      <c r="AC63" s="190"/>
      <c r="AD63" s="190"/>
      <c r="AE63" s="192" t="str">
        <f>IFERROR(IF(AND(X62="Probabilidad",X63="Probabilidad"),(AG62-(+AG62*AA63)),IF(AND(X62="Impacto",X63="Probabilidad"),(AG61-(+AG61*AA63)),IF(X63="Impacto",AG62,""))),"")</f>
        <v/>
      </c>
      <c r="AF63" s="193" t="str">
        <f t="shared" si="2"/>
        <v/>
      </c>
      <c r="AG63" s="191" t="str">
        <f t="shared" si="73"/>
        <v/>
      </c>
      <c r="AH63" s="193" t="str">
        <f t="shared" si="4"/>
        <v/>
      </c>
      <c r="AI63" s="191" t="str">
        <f t="shared" ref="AI63" si="76">IFERROR(IF(AND(X62="Impacto",X63="Impacto"),(AI62-(+AI62*AA63)),IF(AND(X62="Probabilidad",X63="Impacto"),(AI61-(+AI61*AA63)),IF(X63="Probabilidad",AI62,""))),"")</f>
        <v/>
      </c>
      <c r="AJ63" s="194" t="str">
        <f t="shared" si="75"/>
        <v/>
      </c>
      <c r="AK63" s="195"/>
      <c r="AL63" s="186"/>
      <c r="AM63" s="196"/>
      <c r="AN63" s="196"/>
      <c r="AO63" s="197"/>
      <c r="AP63" s="329"/>
      <c r="AQ63" s="329"/>
      <c r="AR63" s="329"/>
    </row>
    <row r="64" spans="1:44" ht="37.5" customHeight="1" x14ac:dyDescent="0.25">
      <c r="A64" s="340"/>
      <c r="B64" s="333"/>
      <c r="C64" s="333"/>
      <c r="D64" s="333"/>
      <c r="E64" s="333"/>
      <c r="F64" s="333"/>
      <c r="G64" s="322"/>
      <c r="H64" s="322"/>
      <c r="I64" s="222"/>
      <c r="J64" s="222"/>
      <c r="K64" s="222"/>
      <c r="L64" s="322"/>
      <c r="M64" s="322"/>
      <c r="N64" s="329"/>
      <c r="O64" s="326"/>
      <c r="P64" s="325"/>
      <c r="Q64" s="315"/>
      <c r="R64" s="325">
        <f>IF(NOT(ISERROR(MATCH(Q64,_xlfn.ANCHORARRAY(F75),0))),Q77&amp;"Por favor no seleccionar los criterios de impacto",Q64)</f>
        <v>0</v>
      </c>
      <c r="S64" s="326"/>
      <c r="T64" s="325"/>
      <c r="U64" s="324"/>
      <c r="V64" s="214">
        <v>4</v>
      </c>
      <c r="W64" s="187"/>
      <c r="X64" s="189" t="str">
        <f t="shared" ref="X64:X66" si="77">IF(OR(Y64="Preventivo",Y64="Detectivo"),"Probabilidad",IF(Y64="Correctivo","Impacto",""))</f>
        <v/>
      </c>
      <c r="Y64" s="190"/>
      <c r="Z64" s="190"/>
      <c r="AA64" s="191" t="str">
        <f t="shared" si="72"/>
        <v/>
      </c>
      <c r="AB64" s="190"/>
      <c r="AC64" s="190"/>
      <c r="AD64" s="190"/>
      <c r="AE64" s="192" t="str">
        <f t="shared" ref="AE64:AE66" si="78">IFERROR(IF(AND(X63="Probabilidad",X64="Probabilidad"),(AG63-(+AG63*AA64)),IF(AND(X63="Impacto",X64="Probabilidad"),(AG62-(+AG62*AA64)),IF(X64="Impacto",AG63,""))),"")</f>
        <v/>
      </c>
      <c r="AF64" s="193" t="str">
        <f t="shared" si="2"/>
        <v/>
      </c>
      <c r="AG64" s="191" t="str">
        <f t="shared" si="73"/>
        <v/>
      </c>
      <c r="AH64" s="193" t="str">
        <f t="shared" si="4"/>
        <v/>
      </c>
      <c r="AI64" s="191" t="str">
        <f t="shared" si="13"/>
        <v/>
      </c>
      <c r="AJ64" s="194" t="str">
        <f>IFERROR(IF(OR(AND(AF64="Muy Baja",AH64="Leve"),AND(AF64="Muy Baja",AH64="Menor"),AND(AF64="Baja",AH64="Leve")),"Bajo",IF(OR(AND(AF64="Muy baja",AH64="Moderado"),AND(AF64="Baja",AH64="Menor"),AND(AF64="Baja",AH64="Moderado"),AND(AF64="Media",AH64="Leve"),AND(AF64="Media",AH64="Menor"),AND(AF64="Media",AH64="Moderado"),AND(AF64="Alta",AH64="Leve"),AND(AF64="Alta",AH64="Menor")),"Moderado",IF(OR(AND(AF64="Muy Baja",AH64="Mayor"),AND(AF64="Baja",AH64="Mayor"),AND(AF64="Media",AH64="Mayor"),AND(AF64="Alta",AH64="Moderado"),AND(AF64="Alta",AH64="Mayor"),AND(AF64="Muy Alta",AH64="Leve"),AND(AF64="Muy Alta",AH64="Menor"),AND(AF64="Muy Alta",AH64="Moderado"),AND(AF64="Muy Alta",AH64="Mayor")),"Alto",IF(OR(AND(AF64="Muy Baja",AH64="Catastrófico"),AND(AF64="Baja",AH64="Catastrófico"),AND(AF64="Media",AH64="Catastrófico"),AND(AF64="Alta",AH64="Catastrófico"),AND(AF64="Muy Alta",AH64="Catastrófico")),"Extremo","")))),"")</f>
        <v/>
      </c>
      <c r="AK64" s="195"/>
      <c r="AL64" s="186"/>
      <c r="AM64" s="196"/>
      <c r="AN64" s="196"/>
      <c r="AO64" s="197"/>
      <c r="AP64" s="329"/>
      <c r="AQ64" s="329"/>
      <c r="AR64" s="329"/>
    </row>
    <row r="65" spans="1:44" ht="37.5" customHeight="1" x14ac:dyDescent="0.25">
      <c r="A65" s="340"/>
      <c r="B65" s="333"/>
      <c r="C65" s="333"/>
      <c r="D65" s="333"/>
      <c r="E65" s="333"/>
      <c r="F65" s="333"/>
      <c r="G65" s="322"/>
      <c r="H65" s="322"/>
      <c r="I65" s="222"/>
      <c r="J65" s="222"/>
      <c r="K65" s="222"/>
      <c r="L65" s="322"/>
      <c r="M65" s="322"/>
      <c r="N65" s="329"/>
      <c r="O65" s="326"/>
      <c r="P65" s="325"/>
      <c r="Q65" s="315"/>
      <c r="R65" s="325">
        <f>IF(NOT(ISERROR(MATCH(Q65,_xlfn.ANCHORARRAY(F76),0))),Q78&amp;"Por favor no seleccionar los criterios de impacto",Q65)</f>
        <v>0</v>
      </c>
      <c r="S65" s="326"/>
      <c r="T65" s="325"/>
      <c r="U65" s="324"/>
      <c r="V65" s="214">
        <v>5</v>
      </c>
      <c r="W65" s="187"/>
      <c r="X65" s="189" t="str">
        <f t="shared" si="77"/>
        <v/>
      </c>
      <c r="Y65" s="190"/>
      <c r="Z65" s="190"/>
      <c r="AA65" s="191" t="str">
        <f t="shared" si="72"/>
        <v/>
      </c>
      <c r="AB65" s="190"/>
      <c r="AC65" s="190"/>
      <c r="AD65" s="190"/>
      <c r="AE65" s="192" t="str">
        <f t="shared" si="78"/>
        <v/>
      </c>
      <c r="AF65" s="193" t="str">
        <f t="shared" si="2"/>
        <v/>
      </c>
      <c r="AG65" s="191" t="str">
        <f t="shared" si="73"/>
        <v/>
      </c>
      <c r="AH65" s="193" t="str">
        <f t="shared" si="4"/>
        <v/>
      </c>
      <c r="AI65" s="191" t="str">
        <f t="shared" si="13"/>
        <v/>
      </c>
      <c r="AJ65" s="194" t="str">
        <f t="shared" ref="AJ65:AJ66" si="79">IFERROR(IF(OR(AND(AF65="Muy Baja",AH65="Leve"),AND(AF65="Muy Baja",AH65="Menor"),AND(AF65="Baja",AH65="Leve")),"Bajo",IF(OR(AND(AF65="Muy baja",AH65="Moderado"),AND(AF65="Baja",AH65="Menor"),AND(AF65="Baja",AH65="Moderado"),AND(AF65="Media",AH65="Leve"),AND(AF65="Media",AH65="Menor"),AND(AF65="Media",AH65="Moderado"),AND(AF65="Alta",AH65="Leve"),AND(AF65="Alta",AH65="Menor")),"Moderado",IF(OR(AND(AF65="Muy Baja",AH65="Mayor"),AND(AF65="Baja",AH65="Mayor"),AND(AF65="Media",AH65="Mayor"),AND(AF65="Alta",AH65="Moderado"),AND(AF65="Alta",AH65="Mayor"),AND(AF65="Muy Alta",AH65="Leve"),AND(AF65="Muy Alta",AH65="Menor"),AND(AF65="Muy Alta",AH65="Moderado"),AND(AF65="Muy Alta",AH65="Mayor")),"Alto",IF(OR(AND(AF65="Muy Baja",AH65="Catastrófico"),AND(AF65="Baja",AH65="Catastrófico"),AND(AF65="Media",AH65="Catastrófico"),AND(AF65="Alta",AH65="Catastrófico"),AND(AF65="Muy Alta",AH65="Catastrófico")),"Extremo","")))),"")</f>
        <v/>
      </c>
      <c r="AK65" s="195"/>
      <c r="AL65" s="186"/>
      <c r="AM65" s="196"/>
      <c r="AN65" s="196"/>
      <c r="AO65" s="197"/>
      <c r="AP65" s="329"/>
      <c r="AQ65" s="329"/>
      <c r="AR65" s="329"/>
    </row>
    <row r="66" spans="1:44" ht="37.5" customHeight="1" x14ac:dyDescent="0.25">
      <c r="A66" s="340"/>
      <c r="B66" s="333"/>
      <c r="C66" s="333"/>
      <c r="D66" s="333"/>
      <c r="E66" s="333"/>
      <c r="F66" s="333"/>
      <c r="G66" s="323"/>
      <c r="H66" s="323"/>
      <c r="I66" s="223"/>
      <c r="J66" s="223"/>
      <c r="K66" s="223"/>
      <c r="L66" s="323"/>
      <c r="M66" s="323"/>
      <c r="N66" s="329"/>
      <c r="O66" s="326"/>
      <c r="P66" s="325"/>
      <c r="Q66" s="315"/>
      <c r="R66" s="325">
        <f>IF(NOT(ISERROR(MATCH(Q66,_xlfn.ANCHORARRAY(F77),0))),Q79&amp;"Por favor no seleccionar los criterios de impacto",Q66)</f>
        <v>0</v>
      </c>
      <c r="S66" s="326"/>
      <c r="T66" s="325"/>
      <c r="U66" s="324"/>
      <c r="V66" s="214">
        <v>6</v>
      </c>
      <c r="W66" s="187"/>
      <c r="X66" s="189" t="str">
        <f t="shared" si="77"/>
        <v/>
      </c>
      <c r="Y66" s="190"/>
      <c r="Z66" s="190"/>
      <c r="AA66" s="191" t="str">
        <f t="shared" si="72"/>
        <v/>
      </c>
      <c r="AB66" s="190"/>
      <c r="AC66" s="190"/>
      <c r="AD66" s="190"/>
      <c r="AE66" s="192" t="str">
        <f t="shared" si="78"/>
        <v/>
      </c>
      <c r="AF66" s="193" t="str">
        <f t="shared" si="2"/>
        <v/>
      </c>
      <c r="AG66" s="191" t="str">
        <f t="shared" si="73"/>
        <v/>
      </c>
      <c r="AH66" s="193" t="str">
        <f t="shared" si="4"/>
        <v/>
      </c>
      <c r="AI66" s="191" t="str">
        <f t="shared" si="13"/>
        <v/>
      </c>
      <c r="AJ66" s="194" t="str">
        <f t="shared" si="79"/>
        <v/>
      </c>
      <c r="AK66" s="195"/>
      <c r="AL66" s="186"/>
      <c r="AM66" s="196"/>
      <c r="AN66" s="196"/>
      <c r="AO66" s="197"/>
      <c r="AP66" s="329"/>
      <c r="AQ66" s="329"/>
      <c r="AR66" s="329"/>
    </row>
    <row r="67" spans="1:44" ht="37.5" customHeight="1" x14ac:dyDescent="0.25">
      <c r="A67" s="340">
        <v>10</v>
      </c>
      <c r="B67" s="333"/>
      <c r="C67" s="333"/>
      <c r="D67" s="333"/>
      <c r="E67" s="333"/>
      <c r="F67" s="333"/>
      <c r="G67" s="321"/>
      <c r="H67" s="321"/>
      <c r="I67" s="221"/>
      <c r="J67" s="221"/>
      <c r="K67" s="221"/>
      <c r="L67" s="321"/>
      <c r="M67" s="321"/>
      <c r="N67" s="329"/>
      <c r="O67" s="326" t="str">
        <f>IF(N67&lt;=0,"",IF(N67&lt;=2,"Muy Baja",IF(N67&lt;=24,"Baja",IF(N67&lt;=500,"Media",IF(N67&lt;=5000,"Alta","Muy Alta")))))</f>
        <v/>
      </c>
      <c r="P67" s="325" t="str">
        <f>IF(O67="","",IF(O67="Muy Baja",0.2,IF(O67="Baja",0.4,IF(O67="Media",0.6,IF(O67="Alta",0.8,IF(O67="Muy Alta",1,))))))</f>
        <v/>
      </c>
      <c r="Q67" s="315"/>
      <c r="R67" s="325">
        <f>IF(NOT(ISERROR(MATCH(Q67,'Tabla Impacto'!$B$222:$B$224,0))),'Tabla Impacto'!$F$224&amp;"Por favor no seleccionar los criterios de impacto(Afectación Económica o presupuestal y Pérdida Reputacional)",Q67)</f>
        <v>0</v>
      </c>
      <c r="S67" s="326" t="str">
        <f>IF(OR(R67='Tabla Impacto'!$C$12,R67='Tabla Impacto'!$D$12),"Leve",IF(OR(R67='Tabla Impacto'!$C$13,R67='Tabla Impacto'!$D$13),"Menor",IF(OR(R67='Tabla Impacto'!$C$14,R67='Tabla Impacto'!$D$14),"Moderado",IF(OR(R67='Tabla Impacto'!$C$15,R67='Tabla Impacto'!$D$15),"Mayor",IF(OR(R67='Tabla Impacto'!$C$16,R67='Tabla Impacto'!$D$16),"Catastrófico","")))))</f>
        <v/>
      </c>
      <c r="T67" s="325" t="str">
        <f>IF(S67="","",IF(S67="Leve",0.2,IF(S67="Menor",0.4,IF(S67="Moderado",0.6,IF(S67="Mayor",0.8,IF(S67="Catastrófico",1,))))))</f>
        <v/>
      </c>
      <c r="U67" s="324" t="str">
        <f>IF(OR(AND(O67="Muy Baja",S67="Leve"),AND(O67="Muy Baja",S67="Menor"),AND(O67="Baja",S67="Leve")),"Bajo",IF(OR(AND(O67="Muy baja",S67="Moderado"),AND(O67="Baja",S67="Menor"),AND(O67="Baja",S67="Moderado"),AND(O67="Media",S67="Leve"),AND(O67="Media",S67="Menor"),AND(O67="Media",S67="Moderado"),AND(O67="Alta",S67="Leve"),AND(O67="Alta",S67="Menor")),"Moderado",IF(OR(AND(O67="Muy Baja",S67="Mayor"),AND(O67="Baja",S67="Mayor"),AND(O67="Media",S67="Mayor"),AND(O67="Alta",S67="Moderado"),AND(O67="Alta",S67="Mayor"),AND(O67="Muy Alta",S67="Leve"),AND(O67="Muy Alta",S67="Menor"),AND(O67="Muy Alta",S67="Moderado"),AND(O67="Muy Alta",S67="Mayor")),"Alto",IF(OR(AND(O67="Muy Baja",S67="Catastrófico"),AND(O67="Baja",S67="Catastrófico"),AND(O67="Media",S67="Catastrófico"),AND(O67="Alta",S67="Catastrófico"),AND(O67="Muy Alta",S67="Catastrófico")),"Extremo",""))))</f>
        <v/>
      </c>
      <c r="V67" s="214">
        <v>1</v>
      </c>
      <c r="W67" s="187"/>
      <c r="X67" s="189" t="str">
        <f>IF(OR(Y67="Preventivo",Y67="Detectivo"),"Probabilidad",IF(Y67="Correctivo","Impacto",""))</f>
        <v/>
      </c>
      <c r="Y67" s="190"/>
      <c r="Z67" s="190"/>
      <c r="AA67" s="191" t="str">
        <f>IF(AND(Y67="Preventivo",Z67="Automático"),"50%",IF(AND(Y67="Preventivo",Z67="Manual"),"40%",IF(AND(Y67="Detectivo",Z67="Automático"),"40%",IF(AND(Y67="Detectivo",Z67="Manual"),"30%",IF(AND(Y67="Correctivo",Z67="Automático"),"35%",IF(AND(Y67="Correctivo",Z67="Manual"),"25%",""))))))</f>
        <v/>
      </c>
      <c r="AB67" s="190"/>
      <c r="AC67" s="190"/>
      <c r="AD67" s="190"/>
      <c r="AE67" s="192" t="str">
        <f>IFERROR(IF(X67="Probabilidad",(P67-(+P67*AA67)),IF(X67="Impacto",P67,"")),"")</f>
        <v/>
      </c>
      <c r="AF67" s="193" t="str">
        <f>IFERROR(IF(AE67="","",IF(AE67&lt;=0.2,"Muy Baja",IF(AE67&lt;=0.4,"Baja",IF(AE67&lt;=0.6,"Media",IF(AE67&lt;=0.8,"Alta","Muy Alta"))))),"")</f>
        <v/>
      </c>
      <c r="AG67" s="191" t="str">
        <f>+AE67</f>
        <v/>
      </c>
      <c r="AH67" s="193" t="str">
        <f>IFERROR(IF(AI67="","",IF(AI67&lt;=0.2,"Leve",IF(AI67&lt;=0.4,"Menor",IF(AI67&lt;=0.6,"Moderado",IF(AI67&lt;=0.8,"Mayor","Catastrófico"))))),"")</f>
        <v/>
      </c>
      <c r="AI67" s="191" t="str">
        <f t="shared" ref="AI67" si="80">IFERROR(IF(X67="Impacto",(T67-(+T67*AA67)),IF(X67="Probabilidad",T67,"")),"")</f>
        <v/>
      </c>
      <c r="AJ67" s="194" t="str">
        <f>IFERROR(IF(OR(AND(AF67="Muy Baja",AH67="Leve"),AND(AF67="Muy Baja",AH67="Menor"),AND(AF67="Baja",AH67="Leve")),"Bajo",IF(OR(AND(AF67="Muy baja",AH67="Moderado"),AND(AF67="Baja",AH67="Menor"),AND(AF67="Baja",AH67="Moderado"),AND(AF67="Media",AH67="Leve"),AND(AF67="Media",AH67="Menor"),AND(AF67="Media",AH67="Moderado"),AND(AF67="Alta",AH67="Leve"),AND(AF67="Alta",AH67="Menor")),"Moderado",IF(OR(AND(AF67="Muy Baja",AH67="Mayor"),AND(AF67="Baja",AH67="Mayor"),AND(AF67="Media",AH67="Mayor"),AND(AF67="Alta",AH67="Moderado"),AND(AF67="Alta",AH67="Mayor"),AND(AF67="Muy Alta",AH67="Leve"),AND(AF67="Muy Alta",AH67="Menor"),AND(AF67="Muy Alta",AH67="Moderado"),AND(AF67="Muy Alta",AH67="Mayor")),"Alto",IF(OR(AND(AF67="Muy Baja",AH67="Catastrófico"),AND(AF67="Baja",AH67="Catastrófico"),AND(AF67="Media",AH67="Catastrófico"),AND(AF67="Alta",AH67="Catastrófico"),AND(AF67="Muy Alta",AH67="Catastrófico")),"Extremo","")))),"")</f>
        <v/>
      </c>
      <c r="AK67" s="195"/>
      <c r="AL67" s="186"/>
      <c r="AM67" s="196"/>
      <c r="AN67" s="196"/>
      <c r="AO67" s="197"/>
      <c r="AP67" s="329"/>
      <c r="AQ67" s="329"/>
      <c r="AR67" s="329"/>
    </row>
    <row r="68" spans="1:44" ht="37.5" customHeight="1" x14ac:dyDescent="0.25">
      <c r="A68" s="340"/>
      <c r="B68" s="333"/>
      <c r="C68" s="333"/>
      <c r="D68" s="333"/>
      <c r="E68" s="333"/>
      <c r="F68" s="333"/>
      <c r="G68" s="322"/>
      <c r="H68" s="322"/>
      <c r="I68" s="222"/>
      <c r="J68" s="222"/>
      <c r="K68" s="222"/>
      <c r="L68" s="322"/>
      <c r="M68" s="322"/>
      <c r="N68" s="329"/>
      <c r="O68" s="326"/>
      <c r="P68" s="325"/>
      <c r="Q68" s="315"/>
      <c r="R68" s="325">
        <f>IF(NOT(ISERROR(MATCH(Q68,_xlfn.ANCHORARRAY(F79),0))),Q81&amp;"Por favor no seleccionar los criterios de impacto",Q68)</f>
        <v>0</v>
      </c>
      <c r="S68" s="326"/>
      <c r="T68" s="325"/>
      <c r="U68" s="324"/>
      <c r="V68" s="214">
        <v>2</v>
      </c>
      <c r="W68" s="187"/>
      <c r="X68" s="189" t="str">
        <f>IF(OR(Y68="Preventivo",Y68="Detectivo"),"Probabilidad",IF(Y68="Correctivo","Impacto",""))</f>
        <v/>
      </c>
      <c r="Y68" s="190"/>
      <c r="Z68" s="190"/>
      <c r="AA68" s="191" t="str">
        <f t="shared" ref="AA68:AA72" si="81">IF(AND(Y68="Preventivo",Z68="Automático"),"50%",IF(AND(Y68="Preventivo",Z68="Manual"),"40%",IF(AND(Y68="Detectivo",Z68="Automático"),"40%",IF(AND(Y68="Detectivo",Z68="Manual"),"30%",IF(AND(Y68="Correctivo",Z68="Automático"),"35%",IF(AND(Y68="Correctivo",Z68="Manual"),"25%",""))))))</f>
        <v/>
      </c>
      <c r="AB68" s="190"/>
      <c r="AC68" s="190"/>
      <c r="AD68" s="190"/>
      <c r="AE68" s="192" t="str">
        <f>IFERROR(IF(AND(X67="Probabilidad",X68="Probabilidad"),(AG67-(+AG67*AA68)),IF(X68="Probabilidad",(P67-(+P67*AA68)),IF(X68="Impacto",AG67,""))),"")</f>
        <v/>
      </c>
      <c r="AF68" s="193" t="str">
        <f t="shared" si="2"/>
        <v/>
      </c>
      <c r="AG68" s="191" t="str">
        <f t="shared" ref="AG68:AG72" si="82">+AE68</f>
        <v/>
      </c>
      <c r="AH68" s="193" t="str">
        <f t="shared" si="4"/>
        <v/>
      </c>
      <c r="AI68" s="191" t="str">
        <f t="shared" ref="AI68" si="83">IFERROR(IF(AND(X67="Impacto",X68="Impacto"),(AI67-(+AI67*AA68)),IF(X68="Impacto",($T$13-(+$T$13*AA68)),IF(X68="Probabilidad",AI67,""))),"")</f>
        <v/>
      </c>
      <c r="AJ68" s="194" t="str">
        <f t="shared" ref="AJ68:AJ69" si="84">IFERROR(IF(OR(AND(AF68="Muy Baja",AH68="Leve"),AND(AF68="Muy Baja",AH68="Menor"),AND(AF68="Baja",AH68="Leve")),"Bajo",IF(OR(AND(AF68="Muy baja",AH68="Moderado"),AND(AF68="Baja",AH68="Menor"),AND(AF68="Baja",AH68="Moderado"),AND(AF68="Media",AH68="Leve"),AND(AF68="Media",AH68="Menor"),AND(AF68="Media",AH68="Moderado"),AND(AF68="Alta",AH68="Leve"),AND(AF68="Alta",AH68="Menor")),"Moderado",IF(OR(AND(AF68="Muy Baja",AH68="Mayor"),AND(AF68="Baja",AH68="Mayor"),AND(AF68="Media",AH68="Mayor"),AND(AF68="Alta",AH68="Moderado"),AND(AF68="Alta",AH68="Mayor"),AND(AF68="Muy Alta",AH68="Leve"),AND(AF68="Muy Alta",AH68="Menor"),AND(AF68="Muy Alta",AH68="Moderado"),AND(AF68="Muy Alta",AH68="Mayor")),"Alto",IF(OR(AND(AF68="Muy Baja",AH68="Catastrófico"),AND(AF68="Baja",AH68="Catastrófico"),AND(AF68="Media",AH68="Catastrófico"),AND(AF68="Alta",AH68="Catastrófico"),AND(AF68="Muy Alta",AH68="Catastrófico")),"Extremo","")))),"")</f>
        <v/>
      </c>
      <c r="AK68" s="195"/>
      <c r="AL68" s="186"/>
      <c r="AM68" s="196"/>
      <c r="AN68" s="196"/>
      <c r="AO68" s="197"/>
      <c r="AP68" s="329"/>
      <c r="AQ68" s="329"/>
      <c r="AR68" s="329"/>
    </row>
    <row r="69" spans="1:44" ht="37.5" customHeight="1" x14ac:dyDescent="0.25">
      <c r="A69" s="340"/>
      <c r="B69" s="333"/>
      <c r="C69" s="333"/>
      <c r="D69" s="333"/>
      <c r="E69" s="333"/>
      <c r="F69" s="333"/>
      <c r="G69" s="322"/>
      <c r="H69" s="322"/>
      <c r="I69" s="222"/>
      <c r="J69" s="222"/>
      <c r="K69" s="222"/>
      <c r="L69" s="322"/>
      <c r="M69" s="322"/>
      <c r="N69" s="329"/>
      <c r="O69" s="326"/>
      <c r="P69" s="325"/>
      <c r="Q69" s="315"/>
      <c r="R69" s="325">
        <f>IF(NOT(ISERROR(MATCH(Q69,_xlfn.ANCHORARRAY(F80),0))),Q82&amp;"Por favor no seleccionar los criterios de impacto",Q69)</f>
        <v>0</v>
      </c>
      <c r="S69" s="326"/>
      <c r="T69" s="325"/>
      <c r="U69" s="324"/>
      <c r="V69" s="214">
        <v>3</v>
      </c>
      <c r="W69" s="187"/>
      <c r="X69" s="189" t="str">
        <f>IF(OR(Y69="Preventivo",Y69="Detectivo"),"Probabilidad",IF(Y69="Correctivo","Impacto",""))</f>
        <v/>
      </c>
      <c r="Y69" s="190"/>
      <c r="Z69" s="190"/>
      <c r="AA69" s="191" t="str">
        <f t="shared" si="81"/>
        <v/>
      </c>
      <c r="AB69" s="190"/>
      <c r="AC69" s="190"/>
      <c r="AD69" s="190"/>
      <c r="AE69" s="192" t="str">
        <f>IFERROR(IF(AND(X68="Probabilidad",X69="Probabilidad"),(AG68-(+AG68*AA69)),IF(AND(X68="Impacto",X69="Probabilidad"),(AG67-(+AG67*AA69)),IF(X69="Impacto",AG68,""))),"")</f>
        <v/>
      </c>
      <c r="AF69" s="193" t="str">
        <f t="shared" si="2"/>
        <v/>
      </c>
      <c r="AG69" s="191" t="str">
        <f t="shared" si="82"/>
        <v/>
      </c>
      <c r="AH69" s="193" t="str">
        <f t="shared" si="4"/>
        <v/>
      </c>
      <c r="AI69" s="191" t="str">
        <f t="shared" ref="AI69" si="85">IFERROR(IF(AND(X68="Impacto",X69="Impacto"),(AI68-(+AI68*AA69)),IF(AND(X68="Probabilidad",X69="Impacto"),(AI67-(+AI67*AA69)),IF(X69="Probabilidad",AI68,""))),"")</f>
        <v/>
      </c>
      <c r="AJ69" s="194" t="str">
        <f t="shared" si="84"/>
        <v/>
      </c>
      <c r="AK69" s="195"/>
      <c r="AL69" s="186"/>
      <c r="AM69" s="196"/>
      <c r="AN69" s="196"/>
      <c r="AO69" s="197"/>
      <c r="AP69" s="329"/>
      <c r="AQ69" s="329"/>
      <c r="AR69" s="329"/>
    </row>
    <row r="70" spans="1:44" ht="37.5" customHeight="1" x14ac:dyDescent="0.25">
      <c r="A70" s="340"/>
      <c r="B70" s="333"/>
      <c r="C70" s="333"/>
      <c r="D70" s="333"/>
      <c r="E70" s="333"/>
      <c r="F70" s="333"/>
      <c r="G70" s="322"/>
      <c r="H70" s="322"/>
      <c r="I70" s="222"/>
      <c r="J70" s="222"/>
      <c r="K70" s="222"/>
      <c r="L70" s="322"/>
      <c r="M70" s="322"/>
      <c r="N70" s="329"/>
      <c r="O70" s="326"/>
      <c r="P70" s="325"/>
      <c r="Q70" s="315"/>
      <c r="R70" s="325">
        <f>IF(NOT(ISERROR(MATCH(Q70,_xlfn.ANCHORARRAY(F81),0))),Q83&amp;"Por favor no seleccionar los criterios de impacto",Q70)</f>
        <v>0</v>
      </c>
      <c r="S70" s="326"/>
      <c r="T70" s="325"/>
      <c r="U70" s="324"/>
      <c r="V70" s="214">
        <v>4</v>
      </c>
      <c r="W70" s="187"/>
      <c r="X70" s="189" t="str">
        <f t="shared" ref="X70:X72" si="86">IF(OR(Y70="Preventivo",Y70="Detectivo"),"Probabilidad",IF(Y70="Correctivo","Impacto",""))</f>
        <v/>
      </c>
      <c r="Y70" s="190"/>
      <c r="Z70" s="190"/>
      <c r="AA70" s="191" t="str">
        <f t="shared" si="81"/>
        <v/>
      </c>
      <c r="AB70" s="190"/>
      <c r="AC70" s="190"/>
      <c r="AD70" s="190"/>
      <c r="AE70" s="192" t="str">
        <f t="shared" ref="AE70:AE72" si="87">IFERROR(IF(AND(X69="Probabilidad",X70="Probabilidad"),(AG69-(+AG69*AA70)),IF(AND(X69="Impacto",X70="Probabilidad"),(AG68-(+AG68*AA70)),IF(X70="Impacto",AG69,""))),"")</f>
        <v/>
      </c>
      <c r="AF70" s="193" t="str">
        <f t="shared" si="2"/>
        <v/>
      </c>
      <c r="AG70" s="191" t="str">
        <f t="shared" si="82"/>
        <v/>
      </c>
      <c r="AH70" s="193" t="str">
        <f t="shared" si="4"/>
        <v/>
      </c>
      <c r="AI70" s="191" t="str">
        <f t="shared" si="13"/>
        <v/>
      </c>
      <c r="AJ70" s="194" t="str">
        <f>IFERROR(IF(OR(AND(AF70="Muy Baja",AH70="Leve"),AND(AF70="Muy Baja",AH70="Menor"),AND(AF70="Baja",AH70="Leve")),"Bajo",IF(OR(AND(AF70="Muy baja",AH70="Moderado"),AND(AF70="Baja",AH70="Menor"),AND(AF70="Baja",AH70="Moderado"),AND(AF70="Media",AH70="Leve"),AND(AF70="Media",AH70="Menor"),AND(AF70="Media",AH70="Moderado"),AND(AF70="Alta",AH70="Leve"),AND(AF70="Alta",AH70="Menor")),"Moderado",IF(OR(AND(AF70="Muy Baja",AH70="Mayor"),AND(AF70="Baja",AH70="Mayor"),AND(AF70="Media",AH70="Mayor"),AND(AF70="Alta",AH70="Moderado"),AND(AF70="Alta",AH70="Mayor"),AND(AF70="Muy Alta",AH70="Leve"),AND(AF70="Muy Alta",AH70="Menor"),AND(AF70="Muy Alta",AH70="Moderado"),AND(AF70="Muy Alta",AH70="Mayor")),"Alto",IF(OR(AND(AF70="Muy Baja",AH70="Catastrófico"),AND(AF70="Baja",AH70="Catastrófico"),AND(AF70="Media",AH70="Catastrófico"),AND(AF70="Alta",AH70="Catastrófico"),AND(AF70="Muy Alta",AH70="Catastrófico")),"Extremo","")))),"")</f>
        <v/>
      </c>
      <c r="AK70" s="195"/>
      <c r="AL70" s="186"/>
      <c r="AM70" s="196"/>
      <c r="AN70" s="196"/>
      <c r="AO70" s="197"/>
      <c r="AP70" s="329"/>
      <c r="AQ70" s="329"/>
      <c r="AR70" s="329"/>
    </row>
    <row r="71" spans="1:44" ht="37.5" customHeight="1" x14ac:dyDescent="0.25">
      <c r="A71" s="340"/>
      <c r="B71" s="333"/>
      <c r="C71" s="333"/>
      <c r="D71" s="333"/>
      <c r="E71" s="333"/>
      <c r="F71" s="333"/>
      <c r="G71" s="322"/>
      <c r="H71" s="322"/>
      <c r="I71" s="222"/>
      <c r="J71" s="222"/>
      <c r="K71" s="222"/>
      <c r="L71" s="322"/>
      <c r="M71" s="322"/>
      <c r="N71" s="329"/>
      <c r="O71" s="326"/>
      <c r="P71" s="325"/>
      <c r="Q71" s="315"/>
      <c r="R71" s="325">
        <f>IF(NOT(ISERROR(MATCH(Q71,_xlfn.ANCHORARRAY(F82),0))),Q84&amp;"Por favor no seleccionar los criterios de impacto",Q71)</f>
        <v>0</v>
      </c>
      <c r="S71" s="326"/>
      <c r="T71" s="325"/>
      <c r="U71" s="324"/>
      <c r="V71" s="214">
        <v>5</v>
      </c>
      <c r="W71" s="187"/>
      <c r="X71" s="189" t="str">
        <f t="shared" si="86"/>
        <v/>
      </c>
      <c r="Y71" s="190"/>
      <c r="Z71" s="190"/>
      <c r="AA71" s="191" t="str">
        <f t="shared" si="81"/>
        <v/>
      </c>
      <c r="AB71" s="190"/>
      <c r="AC71" s="190"/>
      <c r="AD71" s="190"/>
      <c r="AE71" s="192" t="str">
        <f t="shared" si="87"/>
        <v/>
      </c>
      <c r="AF71" s="193" t="str">
        <f t="shared" si="2"/>
        <v/>
      </c>
      <c r="AG71" s="191" t="str">
        <f t="shared" si="82"/>
        <v/>
      </c>
      <c r="AH71" s="193" t="str">
        <f t="shared" si="4"/>
        <v/>
      </c>
      <c r="AI71" s="191" t="str">
        <f t="shared" si="13"/>
        <v/>
      </c>
      <c r="AJ71" s="194" t="str">
        <f t="shared" ref="AJ71:AJ72" si="88">IFERROR(IF(OR(AND(AF71="Muy Baja",AH71="Leve"),AND(AF71="Muy Baja",AH71="Menor"),AND(AF71="Baja",AH71="Leve")),"Bajo",IF(OR(AND(AF71="Muy baja",AH71="Moderado"),AND(AF71="Baja",AH71="Menor"),AND(AF71="Baja",AH71="Moderado"),AND(AF71="Media",AH71="Leve"),AND(AF71="Media",AH71="Menor"),AND(AF71="Media",AH71="Moderado"),AND(AF71="Alta",AH71="Leve"),AND(AF71="Alta",AH71="Menor")),"Moderado",IF(OR(AND(AF71="Muy Baja",AH71="Mayor"),AND(AF71="Baja",AH71="Mayor"),AND(AF71="Media",AH71="Mayor"),AND(AF71="Alta",AH71="Moderado"),AND(AF71="Alta",AH71="Mayor"),AND(AF71="Muy Alta",AH71="Leve"),AND(AF71="Muy Alta",AH71="Menor"),AND(AF71="Muy Alta",AH71="Moderado"),AND(AF71="Muy Alta",AH71="Mayor")),"Alto",IF(OR(AND(AF71="Muy Baja",AH71="Catastrófico"),AND(AF71="Baja",AH71="Catastrófico"),AND(AF71="Media",AH71="Catastrófico"),AND(AF71="Alta",AH71="Catastrófico"),AND(AF71="Muy Alta",AH71="Catastrófico")),"Extremo","")))),"")</f>
        <v/>
      </c>
      <c r="AK71" s="195"/>
      <c r="AL71" s="186"/>
      <c r="AM71" s="196"/>
      <c r="AN71" s="196"/>
      <c r="AO71" s="197"/>
      <c r="AP71" s="329"/>
      <c r="AQ71" s="329"/>
      <c r="AR71" s="329"/>
    </row>
    <row r="72" spans="1:44" ht="37.5" customHeight="1" x14ac:dyDescent="0.25">
      <c r="A72" s="340"/>
      <c r="B72" s="333"/>
      <c r="C72" s="333"/>
      <c r="D72" s="333"/>
      <c r="E72" s="333"/>
      <c r="F72" s="333"/>
      <c r="G72" s="323"/>
      <c r="H72" s="323"/>
      <c r="I72" s="223"/>
      <c r="J72" s="223"/>
      <c r="K72" s="223"/>
      <c r="L72" s="323"/>
      <c r="M72" s="323"/>
      <c r="N72" s="329"/>
      <c r="O72" s="326"/>
      <c r="P72" s="325"/>
      <c r="Q72" s="315"/>
      <c r="R72" s="325">
        <f>IF(NOT(ISERROR(MATCH(Q72,_xlfn.ANCHORARRAY(F83),0))),Q85&amp;"Por favor no seleccionar los criterios de impacto",Q72)</f>
        <v>0</v>
      </c>
      <c r="S72" s="326"/>
      <c r="T72" s="325"/>
      <c r="U72" s="324"/>
      <c r="V72" s="214">
        <v>6</v>
      </c>
      <c r="W72" s="187"/>
      <c r="X72" s="189" t="str">
        <f t="shared" si="86"/>
        <v/>
      </c>
      <c r="Y72" s="190"/>
      <c r="Z72" s="190"/>
      <c r="AA72" s="191" t="str">
        <f t="shared" si="81"/>
        <v/>
      </c>
      <c r="AB72" s="190"/>
      <c r="AC72" s="190"/>
      <c r="AD72" s="190"/>
      <c r="AE72" s="192" t="str">
        <f t="shared" si="87"/>
        <v/>
      </c>
      <c r="AF72" s="193" t="str">
        <f t="shared" si="2"/>
        <v/>
      </c>
      <c r="AG72" s="191" t="str">
        <f t="shared" si="82"/>
        <v/>
      </c>
      <c r="AH72" s="193" t="str">
        <f t="shared" si="4"/>
        <v/>
      </c>
      <c r="AI72" s="191" t="str">
        <f t="shared" si="13"/>
        <v/>
      </c>
      <c r="AJ72" s="194" t="str">
        <f t="shared" si="88"/>
        <v/>
      </c>
      <c r="AK72" s="195"/>
      <c r="AL72" s="186"/>
      <c r="AM72" s="196"/>
      <c r="AN72" s="196"/>
      <c r="AO72" s="197"/>
      <c r="AP72" s="329"/>
      <c r="AQ72" s="329"/>
      <c r="AR72" s="329"/>
    </row>
    <row r="73" spans="1:44" ht="49.5" customHeight="1" x14ac:dyDescent="0.25">
      <c r="A73" s="216"/>
      <c r="B73" s="349" t="s">
        <v>292</v>
      </c>
      <c r="C73" s="350"/>
      <c r="D73" s="350"/>
      <c r="E73" s="350"/>
      <c r="F73" s="350"/>
      <c r="G73" s="350"/>
      <c r="H73" s="350"/>
      <c r="I73" s="350"/>
      <c r="J73" s="350"/>
      <c r="K73" s="350"/>
      <c r="L73" s="350"/>
      <c r="M73" s="350"/>
      <c r="N73" s="350"/>
      <c r="O73" s="350"/>
      <c r="P73" s="350"/>
      <c r="Q73" s="350"/>
      <c r="R73" s="350"/>
      <c r="S73" s="350"/>
      <c r="T73" s="350"/>
      <c r="U73" s="350"/>
      <c r="V73" s="350"/>
      <c r="W73" s="350"/>
      <c r="X73" s="350"/>
      <c r="Y73" s="350"/>
      <c r="Z73" s="350"/>
      <c r="AA73" s="350"/>
      <c r="AB73" s="350"/>
      <c r="AC73" s="350"/>
      <c r="AD73" s="350"/>
      <c r="AE73" s="350"/>
      <c r="AF73" s="350"/>
      <c r="AG73" s="350"/>
      <c r="AH73" s="350"/>
      <c r="AI73" s="350"/>
      <c r="AJ73" s="350"/>
      <c r="AK73" s="350"/>
      <c r="AL73" s="350"/>
      <c r="AM73" s="350"/>
      <c r="AN73" s="350"/>
      <c r="AO73" s="350"/>
      <c r="AP73" s="350"/>
    </row>
    <row r="75" spans="1:44" ht="15.6" x14ac:dyDescent="0.25">
      <c r="A75" s="198"/>
      <c r="B75" s="206" t="s">
        <v>293</v>
      </c>
      <c r="C75" s="198"/>
      <c r="D75" s="198"/>
      <c r="E75" s="198"/>
      <c r="N75" s="198"/>
    </row>
  </sheetData>
  <dataConsolidate/>
  <mergeCells count="299">
    <mergeCell ref="A6:B6"/>
    <mergeCell ref="W6:Y6"/>
    <mergeCell ref="Z6:AR6"/>
    <mergeCell ref="A7:B7"/>
    <mergeCell ref="Z7:AR7"/>
    <mergeCell ref="A1:C4"/>
    <mergeCell ref="X1:AR2"/>
    <mergeCell ref="X3:AL3"/>
    <mergeCell ref="AM3:AR3"/>
    <mergeCell ref="X4:AR4"/>
    <mergeCell ref="D3:I3"/>
    <mergeCell ref="D1:T2"/>
    <mergeCell ref="J3:T3"/>
    <mergeCell ref="D4:T4"/>
    <mergeCell ref="C6:T6"/>
    <mergeCell ref="C7:T7"/>
    <mergeCell ref="A8:B8"/>
    <mergeCell ref="Z8:AR8"/>
    <mergeCell ref="A10:F10"/>
    <mergeCell ref="G10:K10"/>
    <mergeCell ref="P10:V10"/>
    <mergeCell ref="W10:AE10"/>
    <mergeCell ref="AF10:AJ10"/>
    <mergeCell ref="AK10:AO10"/>
    <mergeCell ref="AP10:AR10"/>
    <mergeCell ref="C8:T8"/>
    <mergeCell ref="A11:A12"/>
    <mergeCell ref="B11:B12"/>
    <mergeCell ref="C11:C12"/>
    <mergeCell ref="D11:D12"/>
    <mergeCell ref="E11:E12"/>
    <mergeCell ref="F11:F12"/>
    <mergeCell ref="G11:G12"/>
    <mergeCell ref="H11:H12"/>
    <mergeCell ref="I11:I12"/>
    <mergeCell ref="U13:U18"/>
    <mergeCell ref="AP13:AP18"/>
    <mergeCell ref="AQ13:AQ18"/>
    <mergeCell ref="AR11:AR12"/>
    <mergeCell ref="A13:A18"/>
    <mergeCell ref="B13:B18"/>
    <mergeCell ref="C13:C18"/>
    <mergeCell ref="D13:D18"/>
    <mergeCell ref="E13:E18"/>
    <mergeCell ref="F13:F18"/>
    <mergeCell ref="AI11:AI12"/>
    <mergeCell ref="AJ11:AJ12"/>
    <mergeCell ref="AK11:AK12"/>
    <mergeCell ref="AL11:AL12"/>
    <mergeCell ref="AM11:AM12"/>
    <mergeCell ref="AN11:AN12"/>
    <mergeCell ref="X11:X12"/>
    <mergeCell ref="Y11:AD11"/>
    <mergeCell ref="AE11:AE12"/>
    <mergeCell ref="AF11:AF12"/>
    <mergeCell ref="AG11:AG12"/>
    <mergeCell ref="AH11:AH12"/>
    <mergeCell ref="R11:R12"/>
    <mergeCell ref="S11:S12"/>
    <mergeCell ref="AO11:AO12"/>
    <mergeCell ref="AP11:AP12"/>
    <mergeCell ref="AQ11:AQ12"/>
    <mergeCell ref="W11:W12"/>
    <mergeCell ref="J11:J12"/>
    <mergeCell ref="K11:K12"/>
    <mergeCell ref="N11:N12"/>
    <mergeCell ref="O11:O12"/>
    <mergeCell ref="P11:P12"/>
    <mergeCell ref="Q11:Q12"/>
    <mergeCell ref="T11:T12"/>
    <mergeCell ref="U11:U12"/>
    <mergeCell ref="V11:V12"/>
    <mergeCell ref="AR13:AR18"/>
    <mergeCell ref="M13:M18"/>
    <mergeCell ref="N13:N18"/>
    <mergeCell ref="O13:O18"/>
    <mergeCell ref="P13:P18"/>
    <mergeCell ref="Q13:Q18"/>
    <mergeCell ref="R13:R18"/>
    <mergeCell ref="G19:G24"/>
    <mergeCell ref="H19:H24"/>
    <mergeCell ref="I19:I24"/>
    <mergeCell ref="J19:J24"/>
    <mergeCell ref="K19:K24"/>
    <mergeCell ref="L19:L24"/>
    <mergeCell ref="AP19:AP24"/>
    <mergeCell ref="AQ19:AQ24"/>
    <mergeCell ref="AR19:AR24"/>
    <mergeCell ref="G13:G18"/>
    <mergeCell ref="H13:H18"/>
    <mergeCell ref="I13:I18"/>
    <mergeCell ref="J13:J18"/>
    <mergeCell ref="K13:K18"/>
    <mergeCell ref="L13:L18"/>
    <mergeCell ref="S13:S18"/>
    <mergeCell ref="T13:T18"/>
    <mergeCell ref="A19:A24"/>
    <mergeCell ref="B19:B24"/>
    <mergeCell ref="C19:C24"/>
    <mergeCell ref="D19:D24"/>
    <mergeCell ref="E19:E24"/>
    <mergeCell ref="F19:F24"/>
    <mergeCell ref="S19:S24"/>
    <mergeCell ref="T19:T24"/>
    <mergeCell ref="U19:U24"/>
    <mergeCell ref="M19:M24"/>
    <mergeCell ref="N19:N24"/>
    <mergeCell ref="O19:O24"/>
    <mergeCell ref="P19:P24"/>
    <mergeCell ref="Q19:Q24"/>
    <mergeCell ref="R19:R24"/>
    <mergeCell ref="G25:G30"/>
    <mergeCell ref="H25:H30"/>
    <mergeCell ref="I25:I30"/>
    <mergeCell ref="J25:J30"/>
    <mergeCell ref="K25:K30"/>
    <mergeCell ref="L25:L30"/>
    <mergeCell ref="A25:A30"/>
    <mergeCell ref="B25:B30"/>
    <mergeCell ref="C25:C30"/>
    <mergeCell ref="D25:D30"/>
    <mergeCell ref="E25:E30"/>
    <mergeCell ref="F25:F30"/>
    <mergeCell ref="S25:S30"/>
    <mergeCell ref="T25:T30"/>
    <mergeCell ref="U25:U30"/>
    <mergeCell ref="AP25:AP30"/>
    <mergeCell ref="AQ25:AQ30"/>
    <mergeCell ref="AR25:AR30"/>
    <mergeCell ref="M25:M30"/>
    <mergeCell ref="N25:N30"/>
    <mergeCell ref="O25:O30"/>
    <mergeCell ref="P25:P30"/>
    <mergeCell ref="Q25:Q30"/>
    <mergeCell ref="R25:R30"/>
    <mergeCell ref="G31:G36"/>
    <mergeCell ref="H31:H36"/>
    <mergeCell ref="I31:I36"/>
    <mergeCell ref="J31:J36"/>
    <mergeCell ref="K31:K36"/>
    <mergeCell ref="L31:L36"/>
    <mergeCell ref="A31:A36"/>
    <mergeCell ref="B31:B36"/>
    <mergeCell ref="C31:C36"/>
    <mergeCell ref="D31:D36"/>
    <mergeCell ref="E31:E36"/>
    <mergeCell ref="F31:F36"/>
    <mergeCell ref="S31:S36"/>
    <mergeCell ref="T31:T36"/>
    <mergeCell ref="U31:U36"/>
    <mergeCell ref="AP31:AP36"/>
    <mergeCell ref="AQ31:AQ36"/>
    <mergeCell ref="AR31:AR36"/>
    <mergeCell ref="M31:M36"/>
    <mergeCell ref="N31:N36"/>
    <mergeCell ref="O31:O36"/>
    <mergeCell ref="P31:P36"/>
    <mergeCell ref="Q31:Q36"/>
    <mergeCell ref="R31:R36"/>
    <mergeCell ref="G37:G42"/>
    <mergeCell ref="H37:H42"/>
    <mergeCell ref="I37:I42"/>
    <mergeCell ref="J37:J42"/>
    <mergeCell ref="K37:K42"/>
    <mergeCell ref="L37:L42"/>
    <mergeCell ref="A37:A42"/>
    <mergeCell ref="B37:B42"/>
    <mergeCell ref="C37:C42"/>
    <mergeCell ref="D37:D42"/>
    <mergeCell ref="E37:E42"/>
    <mergeCell ref="F37:F42"/>
    <mergeCell ref="S37:S42"/>
    <mergeCell ref="T37:T42"/>
    <mergeCell ref="U37:U42"/>
    <mergeCell ref="AP37:AP42"/>
    <mergeCell ref="AQ37:AQ42"/>
    <mergeCell ref="AR37:AR42"/>
    <mergeCell ref="M37:M42"/>
    <mergeCell ref="N37:N42"/>
    <mergeCell ref="O37:O42"/>
    <mergeCell ref="P37:P42"/>
    <mergeCell ref="Q37:Q42"/>
    <mergeCell ref="R37:R42"/>
    <mergeCell ref="G43:G48"/>
    <mergeCell ref="H43:H48"/>
    <mergeCell ref="I43:I48"/>
    <mergeCell ref="J43:J48"/>
    <mergeCell ref="K43:K48"/>
    <mergeCell ref="L43:L48"/>
    <mergeCell ref="A43:A48"/>
    <mergeCell ref="B43:B48"/>
    <mergeCell ref="C43:C48"/>
    <mergeCell ref="D43:D48"/>
    <mergeCell ref="E43:E48"/>
    <mergeCell ref="F43:F48"/>
    <mergeCell ref="S43:S48"/>
    <mergeCell ref="T43:T48"/>
    <mergeCell ref="U43:U48"/>
    <mergeCell ref="AP43:AP48"/>
    <mergeCell ref="AQ43:AQ48"/>
    <mergeCell ref="AR43:AR48"/>
    <mergeCell ref="M43:M48"/>
    <mergeCell ref="N43:N48"/>
    <mergeCell ref="O43:O48"/>
    <mergeCell ref="P43:P48"/>
    <mergeCell ref="Q43:Q48"/>
    <mergeCell ref="R43:R48"/>
    <mergeCell ref="G49:G54"/>
    <mergeCell ref="H49:H54"/>
    <mergeCell ref="I49:I54"/>
    <mergeCell ref="J49:J54"/>
    <mergeCell ref="K49:K54"/>
    <mergeCell ref="L49:L54"/>
    <mergeCell ref="A49:A54"/>
    <mergeCell ref="B49:B54"/>
    <mergeCell ref="C49:C54"/>
    <mergeCell ref="D49:D54"/>
    <mergeCell ref="E49:E54"/>
    <mergeCell ref="F49:F54"/>
    <mergeCell ref="S49:S54"/>
    <mergeCell ref="T49:T54"/>
    <mergeCell ref="U49:U54"/>
    <mergeCell ref="AP49:AP54"/>
    <mergeCell ref="AQ49:AQ54"/>
    <mergeCell ref="AR49:AR54"/>
    <mergeCell ref="M49:M54"/>
    <mergeCell ref="N49:N54"/>
    <mergeCell ref="O49:O54"/>
    <mergeCell ref="P49:P54"/>
    <mergeCell ref="Q49:Q54"/>
    <mergeCell ref="R49:R54"/>
    <mergeCell ref="G55:G60"/>
    <mergeCell ref="H55:H60"/>
    <mergeCell ref="I55:I60"/>
    <mergeCell ref="J55:J60"/>
    <mergeCell ref="K55:K60"/>
    <mergeCell ref="L55:L60"/>
    <mergeCell ref="A55:A60"/>
    <mergeCell ref="B55:B60"/>
    <mergeCell ref="C55:C60"/>
    <mergeCell ref="D55:D60"/>
    <mergeCell ref="E55:E60"/>
    <mergeCell ref="F55:F60"/>
    <mergeCell ref="T55:T60"/>
    <mergeCell ref="U55:U60"/>
    <mergeCell ref="AP55:AP60"/>
    <mergeCell ref="AQ55:AQ60"/>
    <mergeCell ref="AR55:AR60"/>
    <mergeCell ref="M55:M60"/>
    <mergeCell ref="N55:N60"/>
    <mergeCell ref="O55:O60"/>
    <mergeCell ref="P55:P60"/>
    <mergeCell ref="Q55:Q60"/>
    <mergeCell ref="R55:R60"/>
    <mergeCell ref="A67:A72"/>
    <mergeCell ref="B67:B72"/>
    <mergeCell ref="C67:C72"/>
    <mergeCell ref="D67:D72"/>
    <mergeCell ref="E67:E72"/>
    <mergeCell ref="F67:F72"/>
    <mergeCell ref="G67:G72"/>
    <mergeCell ref="P61:P66"/>
    <mergeCell ref="Q61:Q66"/>
    <mergeCell ref="G61:G66"/>
    <mergeCell ref="H61:H66"/>
    <mergeCell ref="L61:L66"/>
    <mergeCell ref="M61:M66"/>
    <mergeCell ref="N61:N66"/>
    <mergeCell ref="O61:O66"/>
    <mergeCell ref="A61:A66"/>
    <mergeCell ref="B61:B66"/>
    <mergeCell ref="C61:C66"/>
    <mergeCell ref="D61:D66"/>
    <mergeCell ref="E61:E66"/>
    <mergeCell ref="F61:F66"/>
    <mergeCell ref="AQ67:AQ72"/>
    <mergeCell ref="AR67:AR72"/>
    <mergeCell ref="B73:AP73"/>
    <mergeCell ref="L10:M11"/>
    <mergeCell ref="Q67:Q72"/>
    <mergeCell ref="R67:R72"/>
    <mergeCell ref="S67:S72"/>
    <mergeCell ref="T67:T72"/>
    <mergeCell ref="U67:U72"/>
    <mergeCell ref="AP67:AP72"/>
    <mergeCell ref="H67:H72"/>
    <mergeCell ref="L67:L72"/>
    <mergeCell ref="M67:M72"/>
    <mergeCell ref="N67:N72"/>
    <mergeCell ref="O67:O72"/>
    <mergeCell ref="P67:P72"/>
    <mergeCell ref="AP61:AP66"/>
    <mergeCell ref="AQ61:AQ66"/>
    <mergeCell ref="AR61:AR66"/>
    <mergeCell ref="R61:R66"/>
    <mergeCell ref="S61:S66"/>
    <mergeCell ref="T61:T66"/>
    <mergeCell ref="U61:U66"/>
    <mergeCell ref="S55:S60"/>
  </mergeCells>
  <conditionalFormatting sqref="O13 O19">
    <cfRule type="cellIs" dxfId="469" priority="227" operator="equal">
      <formula>"Muy Alta"</formula>
    </cfRule>
    <cfRule type="cellIs" dxfId="468" priority="228" operator="equal">
      <formula>"Alta"</formula>
    </cfRule>
    <cfRule type="cellIs" dxfId="467" priority="229" operator="equal">
      <formula>"Media"</formula>
    </cfRule>
    <cfRule type="cellIs" dxfId="466" priority="230" operator="equal">
      <formula>"Baja"</formula>
    </cfRule>
    <cfRule type="cellIs" dxfId="465" priority="231" operator="equal">
      <formula>"Muy Baja"</formula>
    </cfRule>
  </conditionalFormatting>
  <conditionalFormatting sqref="S13 S19 S25 S31 S37 S43 S49 S55 S61 S67">
    <cfRule type="cellIs" dxfId="464" priority="222" operator="equal">
      <formula>"Catastrófico"</formula>
    </cfRule>
    <cfRule type="cellIs" dxfId="463" priority="223" operator="equal">
      <formula>"Mayor"</formula>
    </cfRule>
    <cfRule type="cellIs" dxfId="462" priority="224" operator="equal">
      <formula>"Moderado"</formula>
    </cfRule>
    <cfRule type="cellIs" dxfId="461" priority="225" operator="equal">
      <formula>"Menor"</formula>
    </cfRule>
    <cfRule type="cellIs" dxfId="460" priority="226" operator="equal">
      <formula>"Leve"</formula>
    </cfRule>
  </conditionalFormatting>
  <conditionalFormatting sqref="U13">
    <cfRule type="cellIs" dxfId="459" priority="218" operator="equal">
      <formula>"Extremo"</formula>
    </cfRule>
    <cfRule type="cellIs" dxfId="458" priority="219" operator="equal">
      <formula>"Alto"</formula>
    </cfRule>
    <cfRule type="cellIs" dxfId="457" priority="220" operator="equal">
      <formula>"Moderado"</formula>
    </cfRule>
    <cfRule type="cellIs" dxfId="456" priority="221" operator="equal">
      <formula>"Bajo"</formula>
    </cfRule>
  </conditionalFormatting>
  <conditionalFormatting sqref="AF13:AF18">
    <cfRule type="cellIs" dxfId="455" priority="213" operator="equal">
      <formula>"Muy Alta"</formula>
    </cfRule>
    <cfRule type="cellIs" dxfId="454" priority="214" operator="equal">
      <formula>"Alta"</formula>
    </cfRule>
    <cfRule type="cellIs" dxfId="453" priority="215" operator="equal">
      <formula>"Media"</formula>
    </cfRule>
    <cfRule type="cellIs" dxfId="452" priority="216" operator="equal">
      <formula>"Baja"</formula>
    </cfRule>
    <cfRule type="cellIs" dxfId="451" priority="217" operator="equal">
      <formula>"Muy Baja"</formula>
    </cfRule>
  </conditionalFormatting>
  <conditionalFormatting sqref="AH13:AH18">
    <cfRule type="cellIs" dxfId="450" priority="208" operator="equal">
      <formula>"Catastrófico"</formula>
    </cfRule>
    <cfRule type="cellIs" dxfId="449" priority="209" operator="equal">
      <formula>"Mayor"</formula>
    </cfRule>
    <cfRule type="cellIs" dxfId="448" priority="210" operator="equal">
      <formula>"Moderado"</formula>
    </cfRule>
    <cfRule type="cellIs" dxfId="447" priority="211" operator="equal">
      <formula>"Menor"</formula>
    </cfRule>
    <cfRule type="cellIs" dxfId="446" priority="212" operator="equal">
      <formula>"Leve"</formula>
    </cfRule>
  </conditionalFormatting>
  <conditionalFormatting sqref="AJ13:AJ18">
    <cfRule type="cellIs" dxfId="445" priority="204" operator="equal">
      <formula>"Extremo"</formula>
    </cfRule>
    <cfRule type="cellIs" dxfId="444" priority="205" operator="equal">
      <formula>"Alto"</formula>
    </cfRule>
    <cfRule type="cellIs" dxfId="443" priority="206" operator="equal">
      <formula>"Moderado"</formula>
    </cfRule>
    <cfRule type="cellIs" dxfId="442" priority="207" operator="equal">
      <formula>"Bajo"</formula>
    </cfRule>
  </conditionalFormatting>
  <conditionalFormatting sqref="O61">
    <cfRule type="cellIs" dxfId="441" priority="48" operator="equal">
      <formula>"Muy Alta"</formula>
    </cfRule>
    <cfRule type="cellIs" dxfId="440" priority="49" operator="equal">
      <formula>"Alta"</formula>
    </cfRule>
    <cfRule type="cellIs" dxfId="439" priority="50" operator="equal">
      <formula>"Media"</formula>
    </cfRule>
    <cfRule type="cellIs" dxfId="438" priority="51" operator="equal">
      <formula>"Baja"</formula>
    </cfRule>
    <cfRule type="cellIs" dxfId="437" priority="52" operator="equal">
      <formula>"Muy Baja"</formula>
    </cfRule>
  </conditionalFormatting>
  <conditionalFormatting sqref="U19">
    <cfRule type="cellIs" dxfId="436" priority="200" operator="equal">
      <formula>"Extremo"</formula>
    </cfRule>
    <cfRule type="cellIs" dxfId="435" priority="201" operator="equal">
      <formula>"Alto"</formula>
    </cfRule>
    <cfRule type="cellIs" dxfId="434" priority="202" operator="equal">
      <formula>"Moderado"</formula>
    </cfRule>
    <cfRule type="cellIs" dxfId="433" priority="203" operator="equal">
      <formula>"Bajo"</formula>
    </cfRule>
  </conditionalFormatting>
  <conditionalFormatting sqref="AF19:AF24">
    <cfRule type="cellIs" dxfId="432" priority="195" operator="equal">
      <formula>"Muy Alta"</formula>
    </cfRule>
    <cfRule type="cellIs" dxfId="431" priority="196" operator="equal">
      <formula>"Alta"</formula>
    </cfRule>
    <cfRule type="cellIs" dxfId="430" priority="197" operator="equal">
      <formula>"Media"</formula>
    </cfRule>
    <cfRule type="cellIs" dxfId="429" priority="198" operator="equal">
      <formula>"Baja"</formula>
    </cfRule>
    <cfRule type="cellIs" dxfId="428" priority="199" operator="equal">
      <formula>"Muy Baja"</formula>
    </cfRule>
  </conditionalFormatting>
  <conditionalFormatting sqref="AH19:AH24">
    <cfRule type="cellIs" dxfId="427" priority="190" operator="equal">
      <formula>"Catastrófico"</formula>
    </cfRule>
    <cfRule type="cellIs" dxfId="426" priority="191" operator="equal">
      <formula>"Mayor"</formula>
    </cfRule>
    <cfRule type="cellIs" dxfId="425" priority="192" operator="equal">
      <formula>"Moderado"</formula>
    </cfRule>
    <cfRule type="cellIs" dxfId="424" priority="193" operator="equal">
      <formula>"Menor"</formula>
    </cfRule>
    <cfRule type="cellIs" dxfId="423" priority="194" operator="equal">
      <formula>"Leve"</formula>
    </cfRule>
  </conditionalFormatting>
  <conditionalFormatting sqref="AJ19:AJ24">
    <cfRule type="cellIs" dxfId="422" priority="186" operator="equal">
      <formula>"Extremo"</formula>
    </cfRule>
    <cfRule type="cellIs" dxfId="421" priority="187" operator="equal">
      <formula>"Alto"</formula>
    </cfRule>
    <cfRule type="cellIs" dxfId="420" priority="188" operator="equal">
      <formula>"Moderado"</formula>
    </cfRule>
    <cfRule type="cellIs" dxfId="419" priority="189" operator="equal">
      <formula>"Bajo"</formula>
    </cfRule>
  </conditionalFormatting>
  <conditionalFormatting sqref="O25">
    <cfRule type="cellIs" dxfId="418" priority="181" operator="equal">
      <formula>"Muy Alta"</formula>
    </cfRule>
    <cfRule type="cellIs" dxfId="417" priority="182" operator="equal">
      <formula>"Alta"</formula>
    </cfRule>
    <cfRule type="cellIs" dxfId="416" priority="183" operator="equal">
      <formula>"Media"</formula>
    </cfRule>
    <cfRule type="cellIs" dxfId="415" priority="184" operator="equal">
      <formula>"Baja"</formula>
    </cfRule>
    <cfRule type="cellIs" dxfId="414" priority="185" operator="equal">
      <formula>"Muy Baja"</formula>
    </cfRule>
  </conditionalFormatting>
  <conditionalFormatting sqref="U25">
    <cfRule type="cellIs" dxfId="413" priority="177" operator="equal">
      <formula>"Extremo"</formula>
    </cfRule>
    <cfRule type="cellIs" dxfId="412" priority="178" operator="equal">
      <formula>"Alto"</formula>
    </cfRule>
    <cfRule type="cellIs" dxfId="411" priority="179" operator="equal">
      <formula>"Moderado"</formula>
    </cfRule>
    <cfRule type="cellIs" dxfId="410" priority="180" operator="equal">
      <formula>"Bajo"</formula>
    </cfRule>
  </conditionalFormatting>
  <conditionalFormatting sqref="AF25:AF30">
    <cfRule type="cellIs" dxfId="409" priority="172" operator="equal">
      <formula>"Muy Alta"</formula>
    </cfRule>
    <cfRule type="cellIs" dxfId="408" priority="173" operator="equal">
      <formula>"Alta"</formula>
    </cfRule>
    <cfRule type="cellIs" dxfId="407" priority="174" operator="equal">
      <formula>"Media"</formula>
    </cfRule>
    <cfRule type="cellIs" dxfId="406" priority="175" operator="equal">
      <formula>"Baja"</formula>
    </cfRule>
    <cfRule type="cellIs" dxfId="405" priority="176" operator="equal">
      <formula>"Muy Baja"</formula>
    </cfRule>
  </conditionalFormatting>
  <conditionalFormatting sqref="AH25:AH30">
    <cfRule type="cellIs" dxfId="404" priority="167" operator="equal">
      <formula>"Catastrófico"</formula>
    </cfRule>
    <cfRule type="cellIs" dxfId="403" priority="168" operator="equal">
      <formula>"Mayor"</formula>
    </cfRule>
    <cfRule type="cellIs" dxfId="402" priority="169" operator="equal">
      <formula>"Moderado"</formula>
    </cfRule>
    <cfRule type="cellIs" dxfId="401" priority="170" operator="equal">
      <formula>"Menor"</formula>
    </cfRule>
    <cfRule type="cellIs" dxfId="400" priority="171" operator="equal">
      <formula>"Leve"</formula>
    </cfRule>
  </conditionalFormatting>
  <conditionalFormatting sqref="AJ25:AJ30">
    <cfRule type="cellIs" dxfId="399" priority="163" operator="equal">
      <formula>"Extremo"</formula>
    </cfRule>
    <cfRule type="cellIs" dxfId="398" priority="164" operator="equal">
      <formula>"Alto"</formula>
    </cfRule>
    <cfRule type="cellIs" dxfId="397" priority="165" operator="equal">
      <formula>"Moderado"</formula>
    </cfRule>
    <cfRule type="cellIs" dxfId="396" priority="166" operator="equal">
      <formula>"Bajo"</formula>
    </cfRule>
  </conditionalFormatting>
  <conditionalFormatting sqref="O31">
    <cfRule type="cellIs" dxfId="395" priority="158" operator="equal">
      <formula>"Muy Alta"</formula>
    </cfRule>
    <cfRule type="cellIs" dxfId="394" priority="159" operator="equal">
      <formula>"Alta"</formula>
    </cfRule>
    <cfRule type="cellIs" dxfId="393" priority="160" operator="equal">
      <formula>"Media"</formula>
    </cfRule>
    <cfRule type="cellIs" dxfId="392" priority="161" operator="equal">
      <formula>"Baja"</formula>
    </cfRule>
    <cfRule type="cellIs" dxfId="391" priority="162" operator="equal">
      <formula>"Muy Baja"</formula>
    </cfRule>
  </conditionalFormatting>
  <conditionalFormatting sqref="U31">
    <cfRule type="cellIs" dxfId="390" priority="154" operator="equal">
      <formula>"Extremo"</formula>
    </cfRule>
    <cfRule type="cellIs" dxfId="389" priority="155" operator="equal">
      <formula>"Alto"</formula>
    </cfRule>
    <cfRule type="cellIs" dxfId="388" priority="156" operator="equal">
      <formula>"Moderado"</formula>
    </cfRule>
    <cfRule type="cellIs" dxfId="387" priority="157" operator="equal">
      <formula>"Bajo"</formula>
    </cfRule>
  </conditionalFormatting>
  <conditionalFormatting sqref="AF31:AF36">
    <cfRule type="cellIs" dxfId="386" priority="149" operator="equal">
      <formula>"Muy Alta"</formula>
    </cfRule>
    <cfRule type="cellIs" dxfId="385" priority="150" operator="equal">
      <formula>"Alta"</formula>
    </cfRule>
    <cfRule type="cellIs" dxfId="384" priority="151" operator="equal">
      <formula>"Media"</formula>
    </cfRule>
    <cfRule type="cellIs" dxfId="383" priority="152" operator="equal">
      <formula>"Baja"</formula>
    </cfRule>
    <cfRule type="cellIs" dxfId="382" priority="153" operator="equal">
      <formula>"Muy Baja"</formula>
    </cfRule>
  </conditionalFormatting>
  <conditionalFormatting sqref="AH31:AH36">
    <cfRule type="cellIs" dxfId="381" priority="144" operator="equal">
      <formula>"Catastrófico"</formula>
    </cfRule>
    <cfRule type="cellIs" dxfId="380" priority="145" operator="equal">
      <formula>"Mayor"</formula>
    </cfRule>
    <cfRule type="cellIs" dxfId="379" priority="146" operator="equal">
      <formula>"Moderado"</formula>
    </cfRule>
    <cfRule type="cellIs" dxfId="378" priority="147" operator="equal">
      <formula>"Menor"</formula>
    </cfRule>
    <cfRule type="cellIs" dxfId="377" priority="148" operator="equal">
      <formula>"Leve"</formula>
    </cfRule>
  </conditionalFormatting>
  <conditionalFormatting sqref="AJ31:AJ36">
    <cfRule type="cellIs" dxfId="376" priority="140" operator="equal">
      <formula>"Extremo"</formula>
    </cfRule>
    <cfRule type="cellIs" dxfId="375" priority="141" operator="equal">
      <formula>"Alto"</formula>
    </cfRule>
    <cfRule type="cellIs" dxfId="374" priority="142" operator="equal">
      <formula>"Moderado"</formula>
    </cfRule>
    <cfRule type="cellIs" dxfId="373" priority="143" operator="equal">
      <formula>"Bajo"</formula>
    </cfRule>
  </conditionalFormatting>
  <conditionalFormatting sqref="O37">
    <cfRule type="cellIs" dxfId="372" priority="135" operator="equal">
      <formula>"Muy Alta"</formula>
    </cfRule>
    <cfRule type="cellIs" dxfId="371" priority="136" operator="equal">
      <formula>"Alta"</formula>
    </cfRule>
    <cfRule type="cellIs" dxfId="370" priority="137" operator="equal">
      <formula>"Media"</formula>
    </cfRule>
    <cfRule type="cellIs" dxfId="369" priority="138" operator="equal">
      <formula>"Baja"</formula>
    </cfRule>
    <cfRule type="cellIs" dxfId="368" priority="139" operator="equal">
      <formula>"Muy Baja"</formula>
    </cfRule>
  </conditionalFormatting>
  <conditionalFormatting sqref="U37">
    <cfRule type="cellIs" dxfId="367" priority="131" operator="equal">
      <formula>"Extremo"</formula>
    </cfRule>
    <cfRule type="cellIs" dxfId="366" priority="132" operator="equal">
      <formula>"Alto"</formula>
    </cfRule>
    <cfRule type="cellIs" dxfId="365" priority="133" operator="equal">
      <formula>"Moderado"</formula>
    </cfRule>
    <cfRule type="cellIs" dxfId="364" priority="134" operator="equal">
      <formula>"Bajo"</formula>
    </cfRule>
  </conditionalFormatting>
  <conditionalFormatting sqref="AF37:AF42">
    <cfRule type="cellIs" dxfId="363" priority="126" operator="equal">
      <formula>"Muy Alta"</formula>
    </cfRule>
    <cfRule type="cellIs" dxfId="362" priority="127" operator="equal">
      <formula>"Alta"</formula>
    </cfRule>
    <cfRule type="cellIs" dxfId="361" priority="128" operator="equal">
      <formula>"Media"</formula>
    </cfRule>
    <cfRule type="cellIs" dxfId="360" priority="129" operator="equal">
      <formula>"Baja"</formula>
    </cfRule>
    <cfRule type="cellIs" dxfId="359" priority="130" operator="equal">
      <formula>"Muy Baja"</formula>
    </cfRule>
  </conditionalFormatting>
  <conditionalFormatting sqref="AH37:AH42">
    <cfRule type="cellIs" dxfId="358" priority="121" operator="equal">
      <formula>"Catastrófico"</formula>
    </cfRule>
    <cfRule type="cellIs" dxfId="357" priority="122" operator="equal">
      <formula>"Mayor"</formula>
    </cfRule>
    <cfRule type="cellIs" dxfId="356" priority="123" operator="equal">
      <formula>"Moderado"</formula>
    </cfRule>
    <cfRule type="cellIs" dxfId="355" priority="124" operator="equal">
      <formula>"Menor"</formula>
    </cfRule>
    <cfRule type="cellIs" dxfId="354" priority="125" operator="equal">
      <formula>"Leve"</formula>
    </cfRule>
  </conditionalFormatting>
  <conditionalFormatting sqref="AJ37:AJ42">
    <cfRule type="cellIs" dxfId="353" priority="117" operator="equal">
      <formula>"Extremo"</formula>
    </cfRule>
    <cfRule type="cellIs" dxfId="352" priority="118" operator="equal">
      <formula>"Alto"</formula>
    </cfRule>
    <cfRule type="cellIs" dxfId="351" priority="119" operator="equal">
      <formula>"Moderado"</formula>
    </cfRule>
    <cfRule type="cellIs" dxfId="350" priority="120" operator="equal">
      <formula>"Bajo"</formula>
    </cfRule>
  </conditionalFormatting>
  <conditionalFormatting sqref="O43">
    <cfRule type="cellIs" dxfId="349" priority="112" operator="equal">
      <formula>"Muy Alta"</formula>
    </cfRule>
    <cfRule type="cellIs" dxfId="348" priority="113" operator="equal">
      <formula>"Alta"</formula>
    </cfRule>
    <cfRule type="cellIs" dxfId="347" priority="114" operator="equal">
      <formula>"Media"</formula>
    </cfRule>
    <cfRule type="cellIs" dxfId="346" priority="115" operator="equal">
      <formula>"Baja"</formula>
    </cfRule>
    <cfRule type="cellIs" dxfId="345" priority="116" operator="equal">
      <formula>"Muy Baja"</formula>
    </cfRule>
  </conditionalFormatting>
  <conditionalFormatting sqref="U43">
    <cfRule type="cellIs" dxfId="344" priority="108" operator="equal">
      <formula>"Extremo"</formula>
    </cfRule>
    <cfRule type="cellIs" dxfId="343" priority="109" operator="equal">
      <formula>"Alto"</formula>
    </cfRule>
    <cfRule type="cellIs" dxfId="342" priority="110" operator="equal">
      <formula>"Moderado"</formula>
    </cfRule>
    <cfRule type="cellIs" dxfId="341" priority="111" operator="equal">
      <formula>"Bajo"</formula>
    </cfRule>
  </conditionalFormatting>
  <conditionalFormatting sqref="AF43:AF48">
    <cfRule type="cellIs" dxfId="340" priority="103" operator="equal">
      <formula>"Muy Alta"</formula>
    </cfRule>
    <cfRule type="cellIs" dxfId="339" priority="104" operator="equal">
      <formula>"Alta"</formula>
    </cfRule>
    <cfRule type="cellIs" dxfId="338" priority="105" operator="equal">
      <formula>"Media"</formula>
    </cfRule>
    <cfRule type="cellIs" dxfId="337" priority="106" operator="equal">
      <formula>"Baja"</formula>
    </cfRule>
    <cfRule type="cellIs" dxfId="336" priority="107" operator="equal">
      <formula>"Muy Baja"</formula>
    </cfRule>
  </conditionalFormatting>
  <conditionalFormatting sqref="AH43:AH48">
    <cfRule type="cellIs" dxfId="335" priority="98" operator="equal">
      <formula>"Catastrófico"</formula>
    </cfRule>
    <cfRule type="cellIs" dxfId="334" priority="99" operator="equal">
      <formula>"Mayor"</formula>
    </cfRule>
    <cfRule type="cellIs" dxfId="333" priority="100" operator="equal">
      <formula>"Moderado"</formula>
    </cfRule>
    <cfRule type="cellIs" dxfId="332" priority="101" operator="equal">
      <formula>"Menor"</formula>
    </cfRule>
    <cfRule type="cellIs" dxfId="331" priority="102" operator="equal">
      <formula>"Leve"</formula>
    </cfRule>
  </conditionalFormatting>
  <conditionalFormatting sqref="AJ43:AJ48">
    <cfRule type="cellIs" dxfId="330" priority="94" operator="equal">
      <formula>"Extremo"</formula>
    </cfRule>
    <cfRule type="cellIs" dxfId="329" priority="95" operator="equal">
      <formula>"Alto"</formula>
    </cfRule>
    <cfRule type="cellIs" dxfId="328" priority="96" operator="equal">
      <formula>"Moderado"</formula>
    </cfRule>
    <cfRule type="cellIs" dxfId="327" priority="97" operator="equal">
      <formula>"Bajo"</formula>
    </cfRule>
  </conditionalFormatting>
  <conditionalFormatting sqref="O49">
    <cfRule type="cellIs" dxfId="326" priority="89" operator="equal">
      <formula>"Muy Alta"</formula>
    </cfRule>
    <cfRule type="cellIs" dxfId="325" priority="90" operator="equal">
      <formula>"Alta"</formula>
    </cfRule>
    <cfRule type="cellIs" dxfId="324" priority="91" operator="equal">
      <formula>"Media"</formula>
    </cfRule>
    <cfRule type="cellIs" dxfId="323" priority="92" operator="equal">
      <formula>"Baja"</formula>
    </cfRule>
    <cfRule type="cellIs" dxfId="322" priority="93" operator="equal">
      <formula>"Muy Baja"</formula>
    </cfRule>
  </conditionalFormatting>
  <conditionalFormatting sqref="U49">
    <cfRule type="cellIs" dxfId="321" priority="85" operator="equal">
      <formula>"Extremo"</formula>
    </cfRule>
    <cfRule type="cellIs" dxfId="320" priority="86" operator="equal">
      <formula>"Alto"</formula>
    </cfRule>
    <cfRule type="cellIs" dxfId="319" priority="87" operator="equal">
      <formula>"Moderado"</formula>
    </cfRule>
    <cfRule type="cellIs" dxfId="318" priority="88" operator="equal">
      <formula>"Bajo"</formula>
    </cfRule>
  </conditionalFormatting>
  <conditionalFormatting sqref="AF49:AF54">
    <cfRule type="cellIs" dxfId="317" priority="80" operator="equal">
      <formula>"Muy Alta"</formula>
    </cfRule>
    <cfRule type="cellIs" dxfId="316" priority="81" operator="equal">
      <formula>"Alta"</formula>
    </cfRule>
    <cfRule type="cellIs" dxfId="315" priority="82" operator="equal">
      <formula>"Media"</formula>
    </cfRule>
    <cfRule type="cellIs" dxfId="314" priority="83" operator="equal">
      <formula>"Baja"</formula>
    </cfRule>
    <cfRule type="cellIs" dxfId="313" priority="84" operator="equal">
      <formula>"Muy Baja"</formula>
    </cfRule>
  </conditionalFormatting>
  <conditionalFormatting sqref="AH49:AH54">
    <cfRule type="cellIs" dxfId="312" priority="75" operator="equal">
      <formula>"Catastrófico"</formula>
    </cfRule>
    <cfRule type="cellIs" dxfId="311" priority="76" operator="equal">
      <formula>"Mayor"</formula>
    </cfRule>
    <cfRule type="cellIs" dxfId="310" priority="77" operator="equal">
      <formula>"Moderado"</formula>
    </cfRule>
    <cfRule type="cellIs" dxfId="309" priority="78" operator="equal">
      <formula>"Menor"</formula>
    </cfRule>
    <cfRule type="cellIs" dxfId="308" priority="79" operator="equal">
      <formula>"Leve"</formula>
    </cfRule>
  </conditionalFormatting>
  <conditionalFormatting sqref="AJ49:AJ54">
    <cfRule type="cellIs" dxfId="307" priority="71" operator="equal">
      <formula>"Extremo"</formula>
    </cfRule>
    <cfRule type="cellIs" dxfId="306" priority="72" operator="equal">
      <formula>"Alto"</formula>
    </cfRule>
    <cfRule type="cellIs" dxfId="305" priority="73" operator="equal">
      <formula>"Moderado"</formula>
    </cfRule>
    <cfRule type="cellIs" dxfId="304" priority="74" operator="equal">
      <formula>"Bajo"</formula>
    </cfRule>
  </conditionalFormatting>
  <conditionalFormatting sqref="U55">
    <cfRule type="cellIs" dxfId="303" priority="67" operator="equal">
      <formula>"Extremo"</formula>
    </cfRule>
    <cfRule type="cellIs" dxfId="302" priority="68" operator="equal">
      <formula>"Alto"</formula>
    </cfRule>
    <cfRule type="cellIs" dxfId="301" priority="69" operator="equal">
      <formula>"Moderado"</formula>
    </cfRule>
    <cfRule type="cellIs" dxfId="300" priority="70" operator="equal">
      <formula>"Bajo"</formula>
    </cfRule>
  </conditionalFormatting>
  <conditionalFormatting sqref="AF55:AF60">
    <cfRule type="cellIs" dxfId="299" priority="62" operator="equal">
      <formula>"Muy Alta"</formula>
    </cfRule>
    <cfRule type="cellIs" dxfId="298" priority="63" operator="equal">
      <formula>"Alta"</formula>
    </cfRule>
    <cfRule type="cellIs" dxfId="297" priority="64" operator="equal">
      <formula>"Media"</formula>
    </cfRule>
    <cfRule type="cellIs" dxfId="296" priority="65" operator="equal">
      <formula>"Baja"</formula>
    </cfRule>
    <cfRule type="cellIs" dxfId="295" priority="66" operator="equal">
      <formula>"Muy Baja"</formula>
    </cfRule>
  </conditionalFormatting>
  <conditionalFormatting sqref="AH55:AH60">
    <cfRule type="cellIs" dxfId="294" priority="57" operator="equal">
      <formula>"Catastrófico"</formula>
    </cfRule>
    <cfRule type="cellIs" dxfId="293" priority="58" operator="equal">
      <formula>"Mayor"</formula>
    </cfRule>
    <cfRule type="cellIs" dxfId="292" priority="59" operator="equal">
      <formula>"Moderado"</formula>
    </cfRule>
    <cfRule type="cellIs" dxfId="291" priority="60" operator="equal">
      <formula>"Menor"</formula>
    </cfRule>
    <cfRule type="cellIs" dxfId="290" priority="61" operator="equal">
      <formula>"Leve"</formula>
    </cfRule>
  </conditionalFormatting>
  <conditionalFormatting sqref="AJ55:AJ60">
    <cfRule type="cellIs" dxfId="289" priority="53" operator="equal">
      <formula>"Extremo"</formula>
    </cfRule>
    <cfRule type="cellIs" dxfId="288" priority="54" operator="equal">
      <formula>"Alto"</formula>
    </cfRule>
    <cfRule type="cellIs" dxfId="287" priority="55" operator="equal">
      <formula>"Moderado"</formula>
    </cfRule>
    <cfRule type="cellIs" dxfId="286" priority="56" operator="equal">
      <formula>"Bajo"</formula>
    </cfRule>
  </conditionalFormatting>
  <conditionalFormatting sqref="U61">
    <cfRule type="cellIs" dxfId="285" priority="44" operator="equal">
      <formula>"Extremo"</formula>
    </cfRule>
    <cfRule type="cellIs" dxfId="284" priority="45" operator="equal">
      <formula>"Alto"</formula>
    </cfRule>
    <cfRule type="cellIs" dxfId="283" priority="46" operator="equal">
      <formula>"Moderado"</formula>
    </cfRule>
    <cfRule type="cellIs" dxfId="282" priority="47" operator="equal">
      <formula>"Bajo"</formula>
    </cfRule>
  </conditionalFormatting>
  <conditionalFormatting sqref="AF61:AF66">
    <cfRule type="cellIs" dxfId="281" priority="39" operator="equal">
      <formula>"Muy Alta"</formula>
    </cfRule>
    <cfRule type="cellIs" dxfId="280" priority="40" operator="equal">
      <formula>"Alta"</formula>
    </cfRule>
    <cfRule type="cellIs" dxfId="279" priority="41" operator="equal">
      <formula>"Media"</formula>
    </cfRule>
    <cfRule type="cellIs" dxfId="278" priority="42" operator="equal">
      <formula>"Baja"</formula>
    </cfRule>
    <cfRule type="cellIs" dxfId="277" priority="43" operator="equal">
      <formula>"Muy Baja"</formula>
    </cfRule>
  </conditionalFormatting>
  <conditionalFormatting sqref="AH61:AH66">
    <cfRule type="cellIs" dxfId="276" priority="34" operator="equal">
      <formula>"Catastrófico"</formula>
    </cfRule>
    <cfRule type="cellIs" dxfId="275" priority="35" operator="equal">
      <formula>"Mayor"</formula>
    </cfRule>
    <cfRule type="cellIs" dxfId="274" priority="36" operator="equal">
      <formula>"Moderado"</formula>
    </cfRule>
    <cfRule type="cellIs" dxfId="273" priority="37" operator="equal">
      <formula>"Menor"</formula>
    </cfRule>
    <cfRule type="cellIs" dxfId="272" priority="38" operator="equal">
      <formula>"Leve"</formula>
    </cfRule>
  </conditionalFormatting>
  <conditionalFormatting sqref="AJ61:AJ66">
    <cfRule type="cellIs" dxfId="271" priority="30" operator="equal">
      <formula>"Extremo"</formula>
    </cfRule>
    <cfRule type="cellIs" dxfId="270" priority="31" operator="equal">
      <formula>"Alto"</formula>
    </cfRule>
    <cfRule type="cellIs" dxfId="269" priority="32" operator="equal">
      <formula>"Moderado"</formula>
    </cfRule>
    <cfRule type="cellIs" dxfId="268" priority="33" operator="equal">
      <formula>"Bajo"</formula>
    </cfRule>
  </conditionalFormatting>
  <conditionalFormatting sqref="O67">
    <cfRule type="cellIs" dxfId="267" priority="25" operator="equal">
      <formula>"Muy Alta"</formula>
    </cfRule>
    <cfRule type="cellIs" dxfId="266" priority="26" operator="equal">
      <formula>"Alta"</formula>
    </cfRule>
    <cfRule type="cellIs" dxfId="265" priority="27" operator="equal">
      <formula>"Media"</formula>
    </cfRule>
    <cfRule type="cellIs" dxfId="264" priority="28" operator="equal">
      <formula>"Baja"</formula>
    </cfRule>
    <cfRule type="cellIs" dxfId="263" priority="29" operator="equal">
      <formula>"Muy Baja"</formula>
    </cfRule>
  </conditionalFormatting>
  <conditionalFormatting sqref="U67">
    <cfRule type="cellIs" dxfId="262" priority="21" operator="equal">
      <formula>"Extremo"</formula>
    </cfRule>
    <cfRule type="cellIs" dxfId="261" priority="22" operator="equal">
      <formula>"Alto"</formula>
    </cfRule>
    <cfRule type="cellIs" dxfId="260" priority="23" operator="equal">
      <formula>"Moderado"</formula>
    </cfRule>
    <cfRule type="cellIs" dxfId="259" priority="24" operator="equal">
      <formula>"Bajo"</formula>
    </cfRule>
  </conditionalFormatting>
  <conditionalFormatting sqref="AF67:AF72">
    <cfRule type="cellIs" dxfId="258" priority="16" operator="equal">
      <formula>"Muy Alta"</formula>
    </cfRule>
    <cfRule type="cellIs" dxfId="257" priority="17" operator="equal">
      <formula>"Alta"</formula>
    </cfRule>
    <cfRule type="cellIs" dxfId="256" priority="18" operator="equal">
      <formula>"Media"</formula>
    </cfRule>
    <cfRule type="cellIs" dxfId="255" priority="19" operator="equal">
      <formula>"Baja"</formula>
    </cfRule>
    <cfRule type="cellIs" dxfId="254" priority="20" operator="equal">
      <formula>"Muy Baja"</formula>
    </cfRule>
  </conditionalFormatting>
  <conditionalFormatting sqref="AH67:AH72">
    <cfRule type="cellIs" dxfId="253" priority="11" operator="equal">
      <formula>"Catastrófico"</formula>
    </cfRule>
    <cfRule type="cellIs" dxfId="252" priority="12" operator="equal">
      <formula>"Mayor"</formula>
    </cfRule>
    <cfRule type="cellIs" dxfId="251" priority="13" operator="equal">
      <formula>"Moderado"</formula>
    </cfRule>
    <cfRule type="cellIs" dxfId="250" priority="14" operator="equal">
      <formula>"Menor"</formula>
    </cfRule>
    <cfRule type="cellIs" dxfId="249" priority="15" operator="equal">
      <formula>"Leve"</formula>
    </cfRule>
  </conditionalFormatting>
  <conditionalFormatting sqref="AJ67:AJ72">
    <cfRule type="cellIs" dxfId="248" priority="7" operator="equal">
      <formula>"Extremo"</formula>
    </cfRule>
    <cfRule type="cellIs" dxfId="247" priority="8" operator="equal">
      <formula>"Alto"</formula>
    </cfRule>
    <cfRule type="cellIs" dxfId="246" priority="9" operator="equal">
      <formula>"Moderado"</formula>
    </cfRule>
    <cfRule type="cellIs" dxfId="245" priority="10" operator="equal">
      <formula>"Bajo"</formula>
    </cfRule>
  </conditionalFormatting>
  <conditionalFormatting sqref="R13:R72">
    <cfRule type="containsText" dxfId="244" priority="6" operator="containsText" text="❌">
      <formula>NOT(ISERROR(SEARCH("❌",R13)))</formula>
    </cfRule>
  </conditionalFormatting>
  <conditionalFormatting sqref="O55">
    <cfRule type="cellIs" dxfId="243" priority="1" operator="equal">
      <formula>"Muy Alta"</formula>
    </cfRule>
    <cfRule type="cellIs" dxfId="242" priority="2" operator="equal">
      <formula>"Alta"</formula>
    </cfRule>
    <cfRule type="cellIs" dxfId="241" priority="3" operator="equal">
      <formula>"Media"</formula>
    </cfRule>
    <cfRule type="cellIs" dxfId="240" priority="4" operator="equal">
      <formula>"Baja"</formula>
    </cfRule>
    <cfRule type="cellIs" dxfId="239" priority="5" operator="equal">
      <formula>"Muy Baja"</formula>
    </cfRule>
  </conditionalFormatting>
  <pageMargins left="0.70866141732283472" right="0.70866141732283472" top="0.74803149606299213" bottom="0.74803149606299213" header="0.31496062992125984" footer="0.31496062992125984"/>
  <pageSetup scale="31" orientation="landscape" r:id="rId1"/>
  <headerFooter>
    <oddFooter>&amp;LAvenida Calle 26 No. 69-76,Edificio Elemento ,   Torre Aire , Piso 3, CP-111071
PBX:(+57) 601-3779555 - Información: Línea 195
Sede Operativa - Atención al Ciudadano: Calle 22D No. 120-40 
www.umv.gov.co&amp;CDESI-FM-018
Página &amp;P de &amp;N</oddFooter>
  </headerFooter>
  <rowBreaks count="1" manualBreakCount="1">
    <brk id="30" max="43" man="1"/>
  </rowBreaks>
  <colBreaks count="1" manualBreakCount="1">
    <brk id="20" min="3" max="65" man="1"/>
  </colBreaks>
  <drawing r:id="rId2"/>
  <extLst>
    <ext xmlns:x14="http://schemas.microsoft.com/office/spreadsheetml/2009/9/main" uri="{CCE6A557-97BC-4b89-ADB6-D9C93CAAB3DF}">
      <x14:dataValidations xmlns:xm="http://schemas.microsoft.com/office/excel/2006/main" count="14">
        <x14:dataValidation type="list" allowBlank="1" showInputMessage="1" showErrorMessage="1">
          <x14:formula1>
            <xm:f>Listas!$H$14:$H$18</xm:f>
          </x14:formula1>
          <xm:sqref>M13:M72</xm:sqref>
        </x14:dataValidation>
        <x14:dataValidation type="list" allowBlank="1" showInputMessage="1" showErrorMessage="1">
          <x14:formula1>
            <xm:f>Listas!$H$8:$H$12</xm:f>
          </x14:formula1>
          <xm:sqref>L13:L72</xm:sqref>
        </x14:dataValidation>
        <x14:dataValidation type="list" allowBlank="1" showInputMessage="1" showErrorMessage="1">
          <x14:formula1>
            <xm:f>Intructivo!$C$300:$C$316</xm:f>
          </x14:formula1>
          <xm:sqref>C6 T6:V6</xm:sqref>
        </x14:dataValidation>
        <x14:dataValidation type="list" allowBlank="1" showInputMessage="1" showErrorMessage="1">
          <x14:formula1>
            <xm:f>Listas!$F$8:$F$9</xm:f>
          </x14:formula1>
          <xm:sqref>G13:G72</xm:sqref>
        </x14:dataValidation>
        <x14:dataValidation type="list" allowBlank="1" showInputMessage="1" showErrorMessage="1">
          <x14:formula1>
            <xm:f>Listas!$B$17:$B$19</xm:f>
          </x14:formula1>
          <xm:sqref>F13:F72</xm:sqref>
        </x14:dataValidation>
        <x14:dataValidation type="custom" allowBlank="1" showInputMessage="1" showErrorMessage="1" error="Recuerde que las acciones se generan bajo la medida de mitigar el riesgo">
          <x14:formula1>
            <xm:f>IF(OR(#REF!=Listas!$B$2,#REF!=Listas!$B$3,#REF!=Listas!$B$4),ISBLANK(#REF!),ISTEXT(#REF!))</xm:f>
          </x14:formula1>
          <xm:sqref>AP19:AR19 AP67:AR67 AP61:AR61 AP55:AR55 AP49:AR49 AP43:AR43 AP37:AR37 AP31:AR31 AP25:AR25</xm:sqref>
        </x14:dataValidation>
        <x14:dataValidation type="list" allowBlank="1" showInputMessage="1" showErrorMessage="1">
          <x14:formula1>
            <xm:f>Listas!$B$2:$B$5</xm:f>
          </x14:formula1>
          <xm:sqref>AK13:AK72</xm:sqref>
        </x14:dataValidation>
        <x14:dataValidation type="list" allowBlank="1" showInputMessage="1" showErrorMessage="1">
          <x14:formula1>
            <xm:f>Listas!$E$2:$E$4</xm:f>
          </x14:formula1>
          <xm:sqref>B13:B72</xm:sqref>
        </x14:dataValidation>
        <x14:dataValidation type="list" allowBlank="1" showInputMessage="1" showErrorMessage="1">
          <x14:formula1>
            <xm:f>'Tabla Valoración controles'!$D$13:$D$14</xm:f>
          </x14:formula1>
          <xm:sqref>AD13:AD72</xm:sqref>
        </x14:dataValidation>
        <x14:dataValidation type="list" allowBlank="1" showInputMessage="1" showErrorMessage="1">
          <x14:formula1>
            <xm:f>'Tabla Valoración controles'!$D$11:$D$12</xm:f>
          </x14:formula1>
          <xm:sqref>AC13:AC72</xm:sqref>
        </x14:dataValidation>
        <x14:dataValidation type="list" allowBlank="1" showInputMessage="1" showErrorMessage="1">
          <x14:formula1>
            <xm:f>'Tabla Valoración controles'!$D$9:$D$10</xm:f>
          </x14:formula1>
          <xm:sqref>AB13:AB72</xm:sqref>
        </x14:dataValidation>
        <x14:dataValidation type="list" allowBlank="1" showInputMessage="1" showErrorMessage="1">
          <x14:formula1>
            <xm:f>'Tabla Valoración controles'!$D$7:$D$8</xm:f>
          </x14:formula1>
          <xm:sqref>Z13:Z72</xm:sqref>
        </x14:dataValidation>
        <x14:dataValidation type="list" allowBlank="1" showInputMessage="1" showErrorMessage="1">
          <x14:formula1>
            <xm:f>'Tabla Valoración controles'!$D$4:$D$6</xm:f>
          </x14:formula1>
          <xm:sqref>Y13:Y72</xm:sqref>
        </x14:dataValidation>
        <x14:dataValidation type="list" allowBlank="1" showInputMessage="1" showErrorMessage="1">
          <x14:formula1>
            <xm:f>'Tabla Impacto'!$F$220:$F$222</xm:f>
          </x14:formula1>
          <xm:sqref>Q13:Q72</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F29"/>
  <sheetViews>
    <sheetView zoomScaleNormal="100" zoomScaleSheetLayoutView="90" workbookViewId="0">
      <selection activeCell="B25" sqref="B25:F25"/>
    </sheetView>
  </sheetViews>
  <sheetFormatPr baseColWidth="10" defaultColWidth="11.44140625" defaultRowHeight="13.8" x14ac:dyDescent="0.3"/>
  <cols>
    <col min="1" max="1" width="2.109375" style="148" customWidth="1"/>
    <col min="2" max="2" width="11.44140625" style="148"/>
    <col min="3" max="3" width="34.33203125" style="148" customWidth="1"/>
    <col min="4" max="4" width="36.44140625" style="148" customWidth="1"/>
    <col min="5" max="6" width="13.88671875" style="148" customWidth="1"/>
    <col min="7" max="7" width="1.33203125" style="148" customWidth="1"/>
    <col min="8" max="16384" width="11.44140625" style="148"/>
  </cols>
  <sheetData>
    <row r="1" spans="2:6" ht="11.25" customHeight="1" thickBot="1" x14ac:dyDescent="0.35"/>
    <row r="2" spans="2:6" ht="18.75" customHeight="1" thickBot="1" x14ac:dyDescent="0.35">
      <c r="B2" s="524" t="s">
        <v>312</v>
      </c>
      <c r="C2" s="525"/>
      <c r="D2" s="525"/>
      <c r="E2" s="525"/>
      <c r="F2" s="526"/>
    </row>
    <row r="3" spans="2:6" ht="31.95" customHeight="1" x14ac:dyDescent="0.3">
      <c r="B3" s="527" t="s">
        <v>313</v>
      </c>
      <c r="C3" s="529" t="s">
        <v>314</v>
      </c>
      <c r="D3" s="529"/>
      <c r="E3" s="529" t="s">
        <v>315</v>
      </c>
      <c r="F3" s="531"/>
    </row>
    <row r="4" spans="2:6" ht="28.2" customHeight="1" thickBot="1" x14ac:dyDescent="0.35">
      <c r="B4" s="528"/>
      <c r="C4" s="530"/>
      <c r="D4" s="530"/>
      <c r="E4" s="158" t="s">
        <v>316</v>
      </c>
      <c r="F4" s="159" t="s">
        <v>317</v>
      </c>
    </row>
    <row r="5" spans="2:6" ht="23.25" customHeight="1" x14ac:dyDescent="0.3">
      <c r="B5" s="149">
        <v>1</v>
      </c>
      <c r="C5" s="532" t="s">
        <v>318</v>
      </c>
      <c r="D5" s="532"/>
      <c r="E5" s="178"/>
      <c r="F5" s="179"/>
    </row>
    <row r="6" spans="2:6" ht="33" customHeight="1" x14ac:dyDescent="0.3">
      <c r="B6" s="150">
        <v>2</v>
      </c>
      <c r="C6" s="523" t="s">
        <v>319</v>
      </c>
      <c r="D6" s="523"/>
      <c r="E6" s="180"/>
      <c r="F6" s="181"/>
    </row>
    <row r="7" spans="2:6" ht="39" customHeight="1" x14ac:dyDescent="0.3">
      <c r="B7" s="150">
        <v>3</v>
      </c>
      <c r="C7" s="523" t="s">
        <v>320</v>
      </c>
      <c r="D7" s="523"/>
      <c r="E7" s="180"/>
      <c r="F7" s="181"/>
    </row>
    <row r="8" spans="2:6" ht="24.75" customHeight="1" x14ac:dyDescent="0.3">
      <c r="B8" s="150">
        <v>4</v>
      </c>
      <c r="C8" s="523" t="s">
        <v>321</v>
      </c>
      <c r="D8" s="523"/>
      <c r="E8" s="180"/>
      <c r="F8" s="181"/>
    </row>
    <row r="9" spans="2:6" ht="23.25" customHeight="1" x14ac:dyDescent="0.3">
      <c r="B9" s="150">
        <v>5</v>
      </c>
      <c r="C9" s="523" t="s">
        <v>322</v>
      </c>
      <c r="D9" s="523"/>
      <c r="E9" s="180"/>
      <c r="F9" s="181"/>
    </row>
    <row r="10" spans="2:6" ht="23.25" customHeight="1" x14ac:dyDescent="0.3">
      <c r="B10" s="150">
        <v>6</v>
      </c>
      <c r="C10" s="523" t="s">
        <v>323</v>
      </c>
      <c r="D10" s="523"/>
      <c r="E10" s="180"/>
      <c r="F10" s="181"/>
    </row>
    <row r="11" spans="2:6" ht="23.25" customHeight="1" x14ac:dyDescent="0.3">
      <c r="B11" s="150">
        <v>7</v>
      </c>
      <c r="C11" s="523" t="s">
        <v>324</v>
      </c>
      <c r="D11" s="523"/>
      <c r="E11" s="180"/>
      <c r="F11" s="181"/>
    </row>
    <row r="12" spans="2:6" ht="25.5" customHeight="1" x14ac:dyDescent="0.3">
      <c r="B12" s="150">
        <v>8</v>
      </c>
      <c r="C12" s="523" t="s">
        <v>325</v>
      </c>
      <c r="D12" s="523"/>
      <c r="E12" s="151"/>
      <c r="F12" s="152"/>
    </row>
    <row r="13" spans="2:6" ht="23.25" customHeight="1" x14ac:dyDescent="0.3">
      <c r="B13" s="150">
        <v>9</v>
      </c>
      <c r="C13" s="523" t="s">
        <v>326</v>
      </c>
      <c r="D13" s="523"/>
      <c r="E13" s="151"/>
      <c r="F13" s="152"/>
    </row>
    <row r="14" spans="2:6" ht="23.25" customHeight="1" x14ac:dyDescent="0.3">
      <c r="B14" s="150">
        <v>10</v>
      </c>
      <c r="C14" s="523" t="s">
        <v>327</v>
      </c>
      <c r="D14" s="523"/>
      <c r="E14" s="151"/>
      <c r="F14" s="152"/>
    </row>
    <row r="15" spans="2:6" ht="23.25" customHeight="1" x14ac:dyDescent="0.3">
      <c r="B15" s="150">
        <v>11</v>
      </c>
      <c r="C15" s="523" t="s">
        <v>328</v>
      </c>
      <c r="D15" s="523"/>
      <c r="E15" s="151"/>
      <c r="F15" s="152"/>
    </row>
    <row r="16" spans="2:6" ht="23.25" customHeight="1" x14ac:dyDescent="0.3">
      <c r="B16" s="150">
        <v>12</v>
      </c>
      <c r="C16" s="523" t="s">
        <v>329</v>
      </c>
      <c r="D16" s="523"/>
      <c r="E16" s="151"/>
      <c r="F16" s="152"/>
    </row>
    <row r="17" spans="2:6" ht="23.25" customHeight="1" x14ac:dyDescent="0.3">
      <c r="B17" s="150">
        <v>13</v>
      </c>
      <c r="C17" s="523" t="s">
        <v>330</v>
      </c>
      <c r="D17" s="523"/>
      <c r="E17" s="151"/>
      <c r="F17" s="152"/>
    </row>
    <row r="18" spans="2:6" ht="23.25" customHeight="1" x14ac:dyDescent="0.3">
      <c r="B18" s="150">
        <v>14</v>
      </c>
      <c r="C18" s="523" t="s">
        <v>331</v>
      </c>
      <c r="D18" s="523"/>
      <c r="E18" s="151"/>
      <c r="F18" s="152"/>
    </row>
    <row r="19" spans="2:6" ht="23.25" customHeight="1" x14ac:dyDescent="0.3">
      <c r="B19" s="150">
        <v>15</v>
      </c>
      <c r="C19" s="523" t="s">
        <v>332</v>
      </c>
      <c r="D19" s="523"/>
      <c r="E19" s="151"/>
      <c r="F19" s="152"/>
    </row>
    <row r="20" spans="2:6" ht="23.25" customHeight="1" x14ac:dyDescent="0.3">
      <c r="B20" s="150">
        <v>16</v>
      </c>
      <c r="C20" s="523" t="s">
        <v>333</v>
      </c>
      <c r="D20" s="523"/>
      <c r="E20" s="151"/>
      <c r="F20" s="152"/>
    </row>
    <row r="21" spans="2:6" ht="23.25" customHeight="1" x14ac:dyDescent="0.3">
      <c r="B21" s="150">
        <v>17</v>
      </c>
      <c r="C21" s="523" t="s">
        <v>334</v>
      </c>
      <c r="D21" s="523"/>
      <c r="E21" s="151"/>
      <c r="F21" s="152"/>
    </row>
    <row r="22" spans="2:6" ht="23.25" customHeight="1" x14ac:dyDescent="0.3">
      <c r="B22" s="150">
        <v>18</v>
      </c>
      <c r="C22" s="537" t="s">
        <v>335</v>
      </c>
      <c r="D22" s="537"/>
      <c r="E22" s="151"/>
      <c r="F22" s="152"/>
    </row>
    <row r="23" spans="2:6" ht="23.25" customHeight="1" thickBot="1" x14ac:dyDescent="0.35">
      <c r="B23" s="150">
        <v>19</v>
      </c>
      <c r="C23" s="523" t="s">
        <v>336</v>
      </c>
      <c r="D23" s="523"/>
      <c r="E23" s="151"/>
      <c r="F23" s="152"/>
    </row>
    <row r="24" spans="2:6" ht="15.75" customHeight="1" thickBot="1" x14ac:dyDescent="0.35">
      <c r="B24" s="538" t="s">
        <v>337</v>
      </c>
      <c r="C24" s="533"/>
      <c r="D24" s="533"/>
      <c r="E24" s="533">
        <f>COUNTIF(E5:E23,"X")</f>
        <v>0</v>
      </c>
      <c r="F24" s="534"/>
    </row>
    <row r="25" spans="2:6" ht="45.75" customHeight="1" x14ac:dyDescent="0.3">
      <c r="B25" s="535" t="s">
        <v>338</v>
      </c>
      <c r="C25" s="535"/>
      <c r="D25" s="535"/>
      <c r="E25" s="535"/>
      <c r="F25" s="535"/>
    </row>
    <row r="26" spans="2:6" ht="9.75" customHeight="1" x14ac:dyDescent="0.3">
      <c r="B26" s="536"/>
      <c r="C26" s="536"/>
      <c r="D26" s="536"/>
      <c r="E26" s="536"/>
      <c r="F26" s="536"/>
    </row>
    <row r="27" spans="2:6" x14ac:dyDescent="0.3">
      <c r="B27" s="247"/>
    </row>
    <row r="28" spans="2:6" x14ac:dyDescent="0.3">
      <c r="B28" s="247"/>
    </row>
    <row r="29" spans="2:6" x14ac:dyDescent="0.3">
      <c r="B29" s="247"/>
    </row>
  </sheetData>
  <mergeCells count="27">
    <mergeCell ref="E24:F24"/>
    <mergeCell ref="B25:F25"/>
    <mergeCell ref="B26:F26"/>
    <mergeCell ref="C19:D19"/>
    <mergeCell ref="C20:D20"/>
    <mergeCell ref="C21:D21"/>
    <mergeCell ref="C22:D22"/>
    <mergeCell ref="C23:D23"/>
    <mergeCell ref="B24:D24"/>
    <mergeCell ref="C18:D18"/>
    <mergeCell ref="C7:D7"/>
    <mergeCell ref="C8:D8"/>
    <mergeCell ref="C9:D9"/>
    <mergeCell ref="C10:D10"/>
    <mergeCell ref="C11:D11"/>
    <mergeCell ref="C12:D12"/>
    <mergeCell ref="C13:D13"/>
    <mergeCell ref="C14:D14"/>
    <mergeCell ref="C15:D15"/>
    <mergeCell ref="C16:D16"/>
    <mergeCell ref="C17:D17"/>
    <mergeCell ref="C6:D6"/>
    <mergeCell ref="B2:F2"/>
    <mergeCell ref="B3:B4"/>
    <mergeCell ref="C3:D4"/>
    <mergeCell ref="E3:F3"/>
    <mergeCell ref="C5:D5"/>
  </mergeCells>
  <dataValidations count="1">
    <dataValidation type="list" allowBlank="1" showInputMessage="1" showErrorMessage="1" sqref="E5:F23">
      <formula1>"X"</formula1>
    </dataValidation>
  </dataValidations>
  <printOptions horizontalCentered="1"/>
  <pageMargins left="0.25" right="0.25" top="0.75" bottom="0.75" header="0.3" footer="0.3"/>
  <pageSetup scale="82"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JP75"/>
  <sheetViews>
    <sheetView topLeftCell="A4" zoomScale="70" zoomScaleNormal="70" zoomScaleSheetLayoutView="50" zoomScalePageLayoutView="60" workbookViewId="0">
      <selection activeCell="AP13" sqref="AP13:AS72"/>
    </sheetView>
  </sheetViews>
  <sheetFormatPr baseColWidth="10" defaultColWidth="11.44140625" defaultRowHeight="15" x14ac:dyDescent="0.25"/>
  <cols>
    <col min="1" max="1" width="6.5546875" style="218" customWidth="1"/>
    <col min="2" max="2" width="16" style="218" customWidth="1"/>
    <col min="3" max="3" width="19.109375" style="218" customWidth="1"/>
    <col min="4" max="4" width="25.33203125" style="218" customWidth="1"/>
    <col min="5" max="5" width="40.109375" style="218" customWidth="1"/>
    <col min="6" max="10" width="17.6640625" style="198" customWidth="1"/>
    <col min="11" max="11" width="16" style="198" customWidth="1"/>
    <col min="12" max="12" width="24.33203125" style="198" customWidth="1"/>
    <col min="13" max="14" width="29.44140625" style="198" customWidth="1"/>
    <col min="15" max="15" width="24.33203125" style="198" customWidth="1"/>
    <col min="16" max="16" width="19.44140625" style="198" customWidth="1"/>
    <col min="17" max="17" width="20.5546875" style="198" customWidth="1"/>
    <col min="18" max="18" width="16.6640625" style="219" customWidth="1"/>
    <col min="19" max="19" width="16.6640625" style="198" customWidth="1"/>
    <col min="20" max="20" width="20.44140625" style="198" customWidth="1"/>
    <col min="21" max="21" width="12.88671875" style="198" customWidth="1"/>
    <col min="22" max="22" width="35.88671875" style="198" hidden="1" customWidth="1"/>
    <col min="23" max="23" width="30.5546875" style="198" hidden="1" customWidth="1"/>
    <col min="24" max="24" width="17.5546875" style="198" customWidth="1"/>
    <col min="25" max="25" width="15" style="198" customWidth="1"/>
    <col min="26" max="26" width="16" style="198" customWidth="1"/>
    <col min="27" max="27" width="32.6640625" style="198" customWidth="1"/>
    <col min="28" max="28" width="26.88671875" style="198" hidden="1" customWidth="1"/>
    <col min="29" max="29" width="5.88671875" style="198" customWidth="1"/>
    <col min="30" max="30" width="6.88671875" style="198" customWidth="1"/>
    <col min="31" max="31" width="5" style="198" hidden="1" customWidth="1"/>
    <col min="32" max="32" width="5.5546875" style="198" customWidth="1"/>
    <col min="33" max="33" width="7.109375" style="198" customWidth="1"/>
    <col min="34" max="34" width="6.6640625" style="198" customWidth="1"/>
    <col min="35" max="35" width="7.5546875" style="198" hidden="1" customWidth="1"/>
    <col min="36" max="36" width="8.5546875" style="198" customWidth="1"/>
    <col min="37" max="41" width="10.88671875" style="198" customWidth="1"/>
    <col min="42" max="42" width="10.88671875" style="217" customWidth="1"/>
    <col min="43" max="43" width="23" style="198" customWidth="1"/>
    <col min="44" max="44" width="18.88671875" style="198" customWidth="1"/>
    <col min="45" max="45" width="21.5546875" style="198" customWidth="1"/>
    <col min="46" max="46" width="22.44140625" style="198" customWidth="1"/>
    <col min="47" max="47" width="16.44140625" style="198" customWidth="1"/>
    <col min="48" max="48" width="20.5546875" style="198" customWidth="1"/>
    <col min="49" max="16384" width="11.44140625" style="198"/>
  </cols>
  <sheetData>
    <row r="1" spans="1:276" s="201" customFormat="1" ht="21" x14ac:dyDescent="0.35">
      <c r="A1" s="379"/>
      <c r="B1" s="380"/>
      <c r="C1" s="381"/>
      <c r="D1" s="370" t="s">
        <v>208</v>
      </c>
      <c r="E1" s="371"/>
      <c r="F1" s="371"/>
      <c r="G1" s="371"/>
      <c r="H1" s="371"/>
      <c r="I1" s="371"/>
      <c r="J1" s="371"/>
      <c r="K1" s="371"/>
      <c r="L1" s="371"/>
      <c r="M1" s="371"/>
      <c r="N1" s="371"/>
      <c r="O1" s="371"/>
      <c r="P1" s="371"/>
      <c r="Q1" s="371"/>
      <c r="R1" s="371"/>
      <c r="S1" s="371"/>
      <c r="T1" s="372"/>
      <c r="U1" s="252"/>
      <c r="V1" s="252"/>
      <c r="W1" s="252"/>
      <c r="X1" s="352"/>
      <c r="Y1" s="352"/>
      <c r="Z1" s="352"/>
      <c r="AA1" s="352"/>
      <c r="AB1" s="352"/>
      <c r="AC1" s="352"/>
      <c r="AD1" s="352"/>
      <c r="AE1" s="352"/>
      <c r="AF1" s="352"/>
      <c r="AG1" s="352"/>
      <c r="AH1" s="352"/>
      <c r="AI1" s="352"/>
      <c r="AJ1" s="352"/>
      <c r="AK1" s="352"/>
      <c r="AL1" s="352"/>
      <c r="AM1" s="352"/>
      <c r="AN1" s="352"/>
      <c r="AO1" s="352"/>
      <c r="AP1" s="352"/>
      <c r="AQ1" s="352"/>
      <c r="AR1" s="352"/>
      <c r="AS1" s="200"/>
      <c r="AT1" s="200"/>
      <c r="AU1" s="200"/>
      <c r="AV1" s="200"/>
      <c r="AW1" s="200"/>
      <c r="AX1" s="200"/>
      <c r="AY1" s="200"/>
      <c r="AZ1" s="200"/>
      <c r="BA1" s="200"/>
      <c r="BB1" s="200"/>
      <c r="BC1" s="200"/>
      <c r="BD1" s="200"/>
      <c r="BE1" s="200"/>
      <c r="BF1" s="200"/>
      <c r="BG1" s="200"/>
      <c r="BH1" s="200"/>
      <c r="BI1" s="200"/>
      <c r="BJ1" s="200"/>
      <c r="BK1" s="200"/>
      <c r="BL1" s="200"/>
      <c r="BM1" s="200"/>
      <c r="BN1" s="200"/>
      <c r="BO1" s="200"/>
      <c r="BP1" s="200"/>
    </row>
    <row r="2" spans="1:276" s="201" customFormat="1" ht="21.6" thickBot="1" x14ac:dyDescent="0.4">
      <c r="A2" s="382"/>
      <c r="B2" s="383"/>
      <c r="C2" s="384"/>
      <c r="D2" s="373"/>
      <c r="E2" s="374"/>
      <c r="F2" s="374"/>
      <c r="G2" s="374"/>
      <c r="H2" s="374"/>
      <c r="I2" s="374"/>
      <c r="J2" s="374"/>
      <c r="K2" s="374"/>
      <c r="L2" s="374"/>
      <c r="M2" s="374"/>
      <c r="N2" s="374"/>
      <c r="O2" s="374"/>
      <c r="P2" s="374"/>
      <c r="Q2" s="374"/>
      <c r="R2" s="374"/>
      <c r="S2" s="374"/>
      <c r="T2" s="375"/>
      <c r="U2" s="252"/>
      <c r="V2" s="252"/>
      <c r="W2" s="252"/>
      <c r="X2" s="352"/>
      <c r="Y2" s="352"/>
      <c r="Z2" s="352"/>
      <c r="AA2" s="352"/>
      <c r="AB2" s="352"/>
      <c r="AC2" s="352"/>
      <c r="AD2" s="352"/>
      <c r="AE2" s="352"/>
      <c r="AF2" s="352"/>
      <c r="AG2" s="352"/>
      <c r="AH2" s="352"/>
      <c r="AI2" s="352"/>
      <c r="AJ2" s="352"/>
      <c r="AK2" s="352"/>
      <c r="AL2" s="352"/>
      <c r="AM2" s="352"/>
      <c r="AN2" s="352"/>
      <c r="AO2" s="352"/>
      <c r="AP2" s="352"/>
      <c r="AQ2" s="352"/>
      <c r="AR2" s="352"/>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row>
    <row r="3" spans="1:276" s="201" customFormat="1" ht="27.75" customHeight="1" thickBot="1" x14ac:dyDescent="0.4">
      <c r="A3" s="382"/>
      <c r="B3" s="383"/>
      <c r="C3" s="384"/>
      <c r="D3" s="376" t="s">
        <v>209</v>
      </c>
      <c r="E3" s="377"/>
      <c r="F3" s="377"/>
      <c r="G3" s="377"/>
      <c r="H3" s="377"/>
      <c r="I3" s="378"/>
      <c r="J3" s="376"/>
      <c r="K3" s="377"/>
      <c r="L3" s="377"/>
      <c r="M3" s="377"/>
      <c r="N3" s="377"/>
      <c r="O3" s="377"/>
      <c r="P3" s="377"/>
      <c r="Q3" s="377"/>
      <c r="R3" s="377"/>
      <c r="S3" s="377" t="s">
        <v>210</v>
      </c>
      <c r="T3" s="378"/>
      <c r="U3" s="253"/>
      <c r="V3" s="253"/>
      <c r="W3" s="252"/>
      <c r="X3" s="353"/>
      <c r="Y3" s="353"/>
      <c r="Z3" s="353"/>
      <c r="AA3" s="353"/>
      <c r="AB3" s="353"/>
      <c r="AC3" s="353"/>
      <c r="AD3" s="353"/>
      <c r="AE3" s="353"/>
      <c r="AF3" s="353"/>
      <c r="AG3" s="353"/>
      <c r="AH3" s="353"/>
      <c r="AI3" s="353"/>
      <c r="AJ3" s="353"/>
      <c r="AK3" s="353"/>
      <c r="AL3" s="353"/>
      <c r="AM3" s="353"/>
      <c r="AN3" s="353"/>
      <c r="AO3" s="353"/>
      <c r="AP3" s="353"/>
      <c r="AQ3" s="353"/>
      <c r="AR3" s="353"/>
      <c r="AS3" s="200"/>
      <c r="AT3" s="200"/>
      <c r="AU3" s="200"/>
      <c r="AV3" s="200"/>
      <c r="AW3" s="200"/>
      <c r="AX3" s="200"/>
      <c r="AY3" s="200"/>
      <c r="AZ3" s="200"/>
      <c r="BA3" s="200"/>
      <c r="BB3" s="200"/>
      <c r="BC3" s="200"/>
      <c r="BD3" s="200"/>
      <c r="BE3" s="200"/>
      <c r="BF3" s="200"/>
      <c r="BG3" s="200"/>
      <c r="BH3" s="200"/>
      <c r="BI3" s="200"/>
      <c r="BJ3" s="200"/>
      <c r="BK3" s="200"/>
      <c r="BL3" s="200"/>
      <c r="BM3" s="200"/>
      <c r="BN3" s="200"/>
      <c r="BO3" s="200"/>
      <c r="BP3" s="200"/>
    </row>
    <row r="4" spans="1:276" s="201" customFormat="1" ht="27.75" customHeight="1" thickBot="1" x14ac:dyDescent="0.4">
      <c r="A4" s="385"/>
      <c r="B4" s="386"/>
      <c r="C4" s="387"/>
      <c r="D4" s="376" t="s">
        <v>211</v>
      </c>
      <c r="E4" s="377"/>
      <c r="F4" s="377"/>
      <c r="G4" s="377"/>
      <c r="H4" s="377"/>
      <c r="I4" s="377"/>
      <c r="J4" s="377"/>
      <c r="K4" s="377"/>
      <c r="L4" s="377"/>
      <c r="M4" s="377"/>
      <c r="N4" s="377"/>
      <c r="O4" s="377"/>
      <c r="P4" s="377"/>
      <c r="Q4" s="377"/>
      <c r="R4" s="377"/>
      <c r="S4" s="377"/>
      <c r="T4" s="378"/>
      <c r="U4" s="252"/>
      <c r="V4" s="252"/>
      <c r="W4" s="252"/>
      <c r="X4" s="353"/>
      <c r="Y4" s="353"/>
      <c r="Z4" s="353"/>
      <c r="AA4" s="353"/>
      <c r="AB4" s="353"/>
      <c r="AC4" s="353"/>
      <c r="AD4" s="353"/>
      <c r="AE4" s="353"/>
      <c r="AF4" s="353"/>
      <c r="AG4" s="353"/>
      <c r="AH4" s="353"/>
      <c r="AI4" s="353"/>
      <c r="AJ4" s="353"/>
      <c r="AK4" s="353"/>
      <c r="AL4" s="353"/>
      <c r="AM4" s="353"/>
      <c r="AN4" s="353"/>
      <c r="AO4" s="353"/>
      <c r="AP4" s="353"/>
      <c r="AQ4" s="353"/>
      <c r="AR4" s="353"/>
      <c r="AS4" s="200"/>
      <c r="AT4" s="200"/>
      <c r="AU4" s="200"/>
      <c r="AV4" s="200"/>
      <c r="AW4" s="200"/>
      <c r="AX4" s="200"/>
      <c r="AY4" s="200"/>
      <c r="AZ4" s="200"/>
      <c r="BA4" s="200"/>
      <c r="BB4" s="200"/>
      <c r="BC4" s="200"/>
      <c r="BD4" s="200"/>
      <c r="BE4" s="200"/>
      <c r="BF4" s="200"/>
      <c r="BG4" s="200"/>
      <c r="BH4" s="200"/>
      <c r="BI4" s="200"/>
      <c r="BJ4" s="200"/>
      <c r="BK4" s="200"/>
      <c r="BL4" s="200"/>
      <c r="BM4" s="200"/>
      <c r="BN4" s="200"/>
      <c r="BO4" s="200"/>
      <c r="BP4" s="200"/>
    </row>
    <row r="5" spans="1:276" ht="15.6" thickBot="1" x14ac:dyDescent="0.3">
      <c r="A5" s="202"/>
      <c r="B5" s="203"/>
      <c r="C5" s="202"/>
      <c r="D5" s="202"/>
      <c r="E5" s="202"/>
      <c r="F5" s="204"/>
      <c r="G5" s="204"/>
      <c r="H5" s="204"/>
      <c r="I5" s="204"/>
      <c r="J5" s="204"/>
      <c r="K5" s="204"/>
      <c r="L5" s="204"/>
      <c r="M5" s="204"/>
      <c r="N5" s="205"/>
      <c r="O5" s="204"/>
      <c r="P5" s="204"/>
      <c r="Q5" s="204"/>
      <c r="R5" s="204"/>
      <c r="S5" s="204"/>
      <c r="T5" s="204"/>
      <c r="U5" s="204"/>
      <c r="V5" s="204"/>
      <c r="W5" s="204"/>
      <c r="X5" s="204"/>
      <c r="Y5" s="204"/>
      <c r="Z5" s="204"/>
      <c r="AA5" s="204"/>
      <c r="AB5" s="204"/>
      <c r="AC5" s="204"/>
      <c r="AD5" s="204"/>
      <c r="AE5" s="204"/>
      <c r="AF5" s="204"/>
      <c r="AG5" s="204"/>
      <c r="AH5" s="204"/>
      <c r="AI5" s="204"/>
      <c r="AJ5" s="204"/>
      <c r="AK5" s="204"/>
      <c r="AL5" s="254"/>
      <c r="AM5" s="204"/>
      <c r="AN5" s="204"/>
      <c r="AO5" s="204"/>
      <c r="AP5" s="204"/>
      <c r="AQ5" s="204"/>
      <c r="AR5" s="204"/>
      <c r="AS5" s="204"/>
      <c r="AT5" s="204"/>
      <c r="AU5" s="204"/>
      <c r="AV5" s="204"/>
      <c r="AW5" s="204"/>
      <c r="AX5" s="204"/>
      <c r="AY5" s="204"/>
      <c r="AZ5" s="204"/>
      <c r="BA5" s="204"/>
      <c r="BB5" s="204"/>
      <c r="BC5" s="204"/>
      <c r="BD5" s="204"/>
      <c r="BE5" s="204"/>
      <c r="BF5" s="204"/>
      <c r="BG5" s="204"/>
      <c r="BH5" s="204"/>
      <c r="BI5" s="204"/>
      <c r="BJ5" s="204"/>
      <c r="BK5" s="204"/>
      <c r="BL5" s="204"/>
      <c r="BM5" s="204"/>
      <c r="BN5" s="204"/>
      <c r="BO5" s="204"/>
      <c r="BP5" s="204"/>
    </row>
    <row r="6" spans="1:276" ht="27" customHeight="1" thickBot="1" x14ac:dyDescent="0.3">
      <c r="A6" s="354" t="s">
        <v>212</v>
      </c>
      <c r="B6" s="355"/>
      <c r="C6" s="361"/>
      <c r="D6" s="362"/>
      <c r="E6" s="362"/>
      <c r="F6" s="362"/>
      <c r="G6" s="362"/>
      <c r="H6" s="362"/>
      <c r="I6" s="362"/>
      <c r="J6" s="362"/>
      <c r="K6" s="362"/>
      <c r="L6" s="362"/>
      <c r="M6" s="362"/>
      <c r="N6" s="362"/>
      <c r="O6" s="362"/>
      <c r="P6" s="362"/>
      <c r="Q6" s="362"/>
      <c r="R6" s="362"/>
      <c r="S6" s="362"/>
      <c r="T6" s="363"/>
      <c r="U6" s="255"/>
      <c r="V6" s="255"/>
      <c r="W6" s="360"/>
      <c r="X6" s="360"/>
      <c r="Y6" s="360"/>
      <c r="Z6" s="351"/>
      <c r="AA6" s="351"/>
      <c r="AB6" s="351"/>
      <c r="AC6" s="351"/>
      <c r="AD6" s="351"/>
      <c r="AE6" s="351"/>
      <c r="AF6" s="351"/>
      <c r="AG6" s="351"/>
      <c r="AH6" s="351"/>
      <c r="AI6" s="351"/>
      <c r="AJ6" s="351"/>
      <c r="AK6" s="351"/>
      <c r="AL6" s="351"/>
      <c r="AM6" s="351"/>
      <c r="AN6" s="351"/>
      <c r="AO6" s="351"/>
      <c r="AP6" s="351"/>
      <c r="AQ6" s="351"/>
      <c r="AR6" s="351"/>
      <c r="AS6" s="204"/>
      <c r="AT6" s="204"/>
      <c r="AU6" s="204"/>
      <c r="AV6" s="204"/>
      <c r="AW6" s="204"/>
      <c r="AX6" s="204"/>
      <c r="AY6" s="204"/>
      <c r="AZ6" s="204"/>
      <c r="BA6" s="204"/>
      <c r="BB6" s="204"/>
      <c r="BC6" s="204"/>
      <c r="BD6" s="204"/>
      <c r="BE6" s="204"/>
      <c r="BF6" s="204"/>
      <c r="BG6" s="204"/>
      <c r="BH6" s="204"/>
      <c r="BI6" s="204"/>
      <c r="BJ6" s="204"/>
      <c r="BK6" s="204"/>
      <c r="BL6" s="204"/>
      <c r="BM6" s="204"/>
      <c r="BN6" s="204"/>
      <c r="BO6" s="204"/>
      <c r="BP6" s="204"/>
    </row>
    <row r="7" spans="1:276" ht="27" customHeight="1" thickBot="1" x14ac:dyDescent="0.35">
      <c r="A7" s="356" t="s">
        <v>213</v>
      </c>
      <c r="B7" s="357"/>
      <c r="C7" s="364"/>
      <c r="D7" s="365"/>
      <c r="E7" s="365"/>
      <c r="F7" s="365"/>
      <c r="G7" s="365"/>
      <c r="H7" s="365"/>
      <c r="I7" s="365"/>
      <c r="J7" s="365"/>
      <c r="K7" s="365"/>
      <c r="L7" s="365"/>
      <c r="M7" s="365"/>
      <c r="N7" s="365"/>
      <c r="O7" s="365"/>
      <c r="P7" s="365"/>
      <c r="Q7" s="365"/>
      <c r="R7" s="365"/>
      <c r="S7" s="365"/>
      <c r="T7" s="366"/>
      <c r="U7" s="256"/>
      <c r="V7" s="256"/>
      <c r="W7" s="257"/>
      <c r="X7" s="257"/>
      <c r="Y7" s="257"/>
      <c r="Z7" s="351"/>
      <c r="AA7" s="351"/>
      <c r="AB7" s="351"/>
      <c r="AC7" s="351"/>
      <c r="AD7" s="351"/>
      <c r="AE7" s="351"/>
      <c r="AF7" s="351"/>
      <c r="AG7" s="351"/>
      <c r="AH7" s="351"/>
      <c r="AI7" s="351"/>
      <c r="AJ7" s="351"/>
      <c r="AK7" s="351"/>
      <c r="AL7" s="351"/>
      <c r="AM7" s="351"/>
      <c r="AN7" s="351"/>
      <c r="AO7" s="351"/>
      <c r="AP7" s="351"/>
      <c r="AQ7" s="351"/>
      <c r="AR7" s="351"/>
      <c r="AS7" s="204"/>
      <c r="AT7" s="204"/>
      <c r="AU7" s="204"/>
      <c r="AV7" s="204"/>
      <c r="AW7" s="204"/>
      <c r="AX7" s="204"/>
      <c r="AY7" s="204"/>
      <c r="AZ7" s="204"/>
      <c r="BA7" s="204"/>
      <c r="BB7" s="204"/>
      <c r="BC7" s="204"/>
      <c r="BD7" s="204"/>
      <c r="BE7" s="204"/>
      <c r="BF7" s="204"/>
      <c r="BG7" s="204"/>
      <c r="BH7" s="204"/>
      <c r="BI7" s="204"/>
      <c r="BJ7" s="204"/>
      <c r="BK7" s="204"/>
      <c r="BL7" s="204"/>
      <c r="BM7" s="204"/>
      <c r="BN7" s="204"/>
      <c r="BO7" s="204"/>
      <c r="BP7" s="204"/>
    </row>
    <row r="8" spans="1:276" ht="27" customHeight="1" thickBot="1" x14ac:dyDescent="0.35">
      <c r="A8" s="358" t="s">
        <v>215</v>
      </c>
      <c r="B8" s="359"/>
      <c r="C8" s="364"/>
      <c r="D8" s="365"/>
      <c r="E8" s="365"/>
      <c r="F8" s="365"/>
      <c r="G8" s="365"/>
      <c r="H8" s="365"/>
      <c r="I8" s="365"/>
      <c r="J8" s="365"/>
      <c r="K8" s="365"/>
      <c r="L8" s="365"/>
      <c r="M8" s="365"/>
      <c r="N8" s="365"/>
      <c r="O8" s="365"/>
      <c r="P8" s="365"/>
      <c r="Q8" s="365"/>
      <c r="R8" s="365"/>
      <c r="S8" s="365"/>
      <c r="T8" s="366"/>
      <c r="U8" s="256"/>
      <c r="V8" s="256"/>
      <c r="W8" s="257"/>
      <c r="X8" s="257"/>
      <c r="Y8" s="257"/>
      <c r="Z8" s="351"/>
      <c r="AA8" s="351"/>
      <c r="AB8" s="351"/>
      <c r="AC8" s="351"/>
      <c r="AD8" s="351"/>
      <c r="AE8" s="351"/>
      <c r="AF8" s="351"/>
      <c r="AG8" s="351"/>
      <c r="AH8" s="351"/>
      <c r="AI8" s="351"/>
      <c r="AJ8" s="351"/>
      <c r="AK8" s="351"/>
      <c r="AL8" s="351"/>
      <c r="AM8" s="351"/>
      <c r="AN8" s="351"/>
      <c r="AO8" s="351"/>
      <c r="AP8" s="351"/>
      <c r="AQ8" s="351"/>
      <c r="AR8" s="351"/>
      <c r="AS8" s="204"/>
      <c r="AT8" s="204"/>
      <c r="AU8" s="204"/>
      <c r="AV8" s="204"/>
      <c r="AW8" s="204"/>
      <c r="AX8" s="204"/>
      <c r="AY8" s="204"/>
      <c r="AZ8" s="204"/>
      <c r="BA8" s="204"/>
      <c r="BB8" s="204"/>
      <c r="BC8" s="204"/>
      <c r="BD8" s="204"/>
      <c r="BE8" s="204"/>
      <c r="BF8" s="204"/>
      <c r="BG8" s="204"/>
      <c r="BH8" s="204"/>
      <c r="BI8" s="204"/>
      <c r="BJ8" s="204"/>
      <c r="BK8" s="204"/>
      <c r="BL8" s="204"/>
      <c r="BM8" s="204"/>
      <c r="BN8" s="204"/>
      <c r="BO8" s="204"/>
      <c r="BP8" s="204"/>
    </row>
    <row r="9" spans="1:276" ht="15.6" x14ac:dyDescent="0.3">
      <c r="A9" s="206"/>
      <c r="B9" s="206"/>
      <c r="C9" s="207"/>
      <c r="D9" s="207"/>
      <c r="E9" s="207"/>
      <c r="F9" s="207"/>
      <c r="G9" s="207"/>
      <c r="H9" s="207"/>
      <c r="I9" s="207"/>
      <c r="J9" s="207"/>
      <c r="K9" s="207"/>
      <c r="L9" s="207"/>
      <c r="M9" s="207"/>
      <c r="N9" s="207"/>
      <c r="O9" s="207"/>
      <c r="P9" s="207"/>
      <c r="Q9" s="207"/>
      <c r="R9" s="207"/>
      <c r="S9" s="207"/>
      <c r="T9" s="207"/>
      <c r="U9" s="207"/>
      <c r="V9" s="207"/>
      <c r="W9" s="208"/>
      <c r="X9" s="208"/>
      <c r="Y9" s="208"/>
      <c r="Z9" s="209"/>
      <c r="AA9" s="209"/>
      <c r="AB9" s="209"/>
      <c r="AC9" s="209"/>
      <c r="AD9" s="209"/>
      <c r="AE9" s="209"/>
      <c r="AF9" s="209"/>
      <c r="AG9" s="209"/>
      <c r="AH9" s="209"/>
      <c r="AI9" s="209"/>
      <c r="AJ9" s="209"/>
      <c r="AK9" s="209"/>
      <c r="AL9" s="209"/>
      <c r="AM9" s="209"/>
      <c r="AN9" s="209"/>
      <c r="AO9" s="209"/>
      <c r="AP9" s="209"/>
      <c r="AQ9" s="209"/>
      <c r="AR9" s="209"/>
    </row>
    <row r="10" spans="1:276" ht="39" customHeight="1" x14ac:dyDescent="0.25">
      <c r="A10" s="367" t="s">
        <v>217</v>
      </c>
      <c r="B10" s="368"/>
      <c r="C10" s="368"/>
      <c r="D10" s="368"/>
      <c r="E10" s="368"/>
      <c r="F10" s="368"/>
      <c r="G10" s="368"/>
      <c r="H10" s="368"/>
      <c r="I10" s="368"/>
      <c r="J10" s="369"/>
      <c r="K10" s="330" t="s">
        <v>218</v>
      </c>
      <c r="L10" s="331"/>
      <c r="M10" s="331"/>
      <c r="N10" s="331"/>
      <c r="O10" s="332"/>
      <c r="P10" s="542" t="s">
        <v>219</v>
      </c>
      <c r="Q10" s="543"/>
      <c r="R10" s="224"/>
      <c r="S10" s="224"/>
      <c r="T10" s="328" t="s">
        <v>220</v>
      </c>
      <c r="U10" s="328"/>
      <c r="V10" s="328"/>
      <c r="W10" s="328"/>
      <c r="X10" s="328"/>
      <c r="Y10" s="328"/>
      <c r="Z10" s="328"/>
      <c r="AA10" s="328" t="s">
        <v>221</v>
      </c>
      <c r="AB10" s="328"/>
      <c r="AC10" s="328"/>
      <c r="AD10" s="328"/>
      <c r="AE10" s="328"/>
      <c r="AF10" s="328"/>
      <c r="AG10" s="328"/>
      <c r="AH10" s="328"/>
      <c r="AI10" s="328"/>
      <c r="AJ10" s="318" t="s">
        <v>222</v>
      </c>
      <c r="AK10" s="319"/>
      <c r="AL10" s="319"/>
      <c r="AM10" s="319"/>
      <c r="AN10" s="320"/>
      <c r="AO10" s="318" t="s">
        <v>339</v>
      </c>
      <c r="AP10" s="319"/>
      <c r="AQ10" s="319"/>
      <c r="AR10" s="319"/>
      <c r="AS10" s="320"/>
      <c r="AT10" s="318" t="s">
        <v>340</v>
      </c>
      <c r="AU10" s="319"/>
      <c r="AV10" s="320"/>
      <c r="AW10" s="204"/>
      <c r="AX10" s="204"/>
      <c r="AY10" s="204"/>
      <c r="AZ10" s="204"/>
      <c r="BA10" s="204"/>
      <c r="BB10" s="204"/>
      <c r="BC10" s="204"/>
      <c r="BD10" s="204"/>
      <c r="BE10" s="204"/>
      <c r="BF10" s="204"/>
      <c r="BG10" s="204"/>
      <c r="BH10" s="204"/>
      <c r="BI10" s="204"/>
      <c r="BJ10" s="204"/>
      <c r="BK10" s="204"/>
      <c r="BL10" s="204"/>
      <c r="BM10" s="204"/>
      <c r="BN10" s="204"/>
      <c r="BO10" s="204"/>
      <c r="BP10" s="204"/>
      <c r="BQ10" s="204"/>
      <c r="BR10" s="204"/>
      <c r="BS10" s="204"/>
      <c r="BT10" s="204"/>
    </row>
    <row r="11" spans="1:276" ht="26.25" customHeight="1" x14ac:dyDescent="0.25">
      <c r="A11" s="341" t="s">
        <v>225</v>
      </c>
      <c r="B11" s="342" t="s">
        <v>15</v>
      </c>
      <c r="C11" s="343" t="s">
        <v>17</v>
      </c>
      <c r="D11" s="343" t="s">
        <v>19</v>
      </c>
      <c r="E11" s="342" t="s">
        <v>21</v>
      </c>
      <c r="F11" s="343" t="s">
        <v>23</v>
      </c>
      <c r="G11" s="539" t="s">
        <v>341</v>
      </c>
      <c r="H11" s="541" t="s">
        <v>342</v>
      </c>
      <c r="I11" s="541" t="s">
        <v>343</v>
      </c>
      <c r="J11" s="541" t="s">
        <v>344</v>
      </c>
      <c r="K11" s="344" t="s">
        <v>124</v>
      </c>
      <c r="L11" s="344" t="s">
        <v>311</v>
      </c>
      <c r="M11" s="344" t="s">
        <v>227</v>
      </c>
      <c r="N11" s="344" t="s">
        <v>228</v>
      </c>
      <c r="O11" s="344" t="s">
        <v>229</v>
      </c>
      <c r="P11" s="251"/>
      <c r="Q11" s="251"/>
      <c r="R11" s="314" t="s">
        <v>230</v>
      </c>
      <c r="S11" s="314" t="s">
        <v>231</v>
      </c>
      <c r="T11" s="338" t="s">
        <v>232</v>
      </c>
      <c r="U11" s="314" t="s">
        <v>233</v>
      </c>
      <c r="V11" s="314" t="s">
        <v>234</v>
      </c>
      <c r="W11" s="314" t="s">
        <v>235</v>
      </c>
      <c r="X11" s="338" t="s">
        <v>232</v>
      </c>
      <c r="Y11" s="314" t="s">
        <v>29</v>
      </c>
      <c r="Z11" s="327" t="s">
        <v>236</v>
      </c>
      <c r="AA11" s="314" t="s">
        <v>31</v>
      </c>
      <c r="AB11" s="314" t="s">
        <v>33</v>
      </c>
      <c r="AC11" s="314" t="s">
        <v>237</v>
      </c>
      <c r="AD11" s="314"/>
      <c r="AE11" s="314"/>
      <c r="AF11" s="314"/>
      <c r="AG11" s="314"/>
      <c r="AH11" s="314"/>
      <c r="AI11" s="327" t="s">
        <v>238</v>
      </c>
      <c r="AJ11" s="327" t="s">
        <v>239</v>
      </c>
      <c r="AK11" s="327" t="s">
        <v>232</v>
      </c>
      <c r="AL11" s="327" t="s">
        <v>240</v>
      </c>
      <c r="AM11" s="327" t="s">
        <v>232</v>
      </c>
      <c r="AN11" s="327" t="s">
        <v>241</v>
      </c>
      <c r="AO11" s="327" t="s">
        <v>49</v>
      </c>
      <c r="AP11" s="314" t="s">
        <v>242</v>
      </c>
      <c r="AQ11" s="314" t="s">
        <v>243</v>
      </c>
      <c r="AR11" s="314" t="s">
        <v>244</v>
      </c>
      <c r="AS11" s="314" t="s">
        <v>245</v>
      </c>
      <c r="AT11" s="314" t="s">
        <v>345</v>
      </c>
      <c r="AU11" s="314" t="s">
        <v>346</v>
      </c>
      <c r="AV11" s="314" t="s">
        <v>347</v>
      </c>
      <c r="AW11" s="204"/>
      <c r="AX11" s="204"/>
      <c r="AY11" s="204"/>
      <c r="AZ11" s="204"/>
      <c r="BA11" s="204"/>
      <c r="BB11" s="204"/>
      <c r="BC11" s="204"/>
      <c r="BD11" s="204"/>
      <c r="BE11" s="204"/>
      <c r="BF11" s="204"/>
      <c r="BG11" s="204"/>
      <c r="BH11" s="204"/>
      <c r="BI11" s="204"/>
      <c r="BJ11" s="204"/>
      <c r="BK11" s="204"/>
      <c r="BL11" s="204"/>
      <c r="BM11" s="204"/>
      <c r="BN11" s="204"/>
      <c r="BO11" s="204"/>
      <c r="BP11" s="204"/>
      <c r="BQ11" s="204"/>
      <c r="BR11" s="204"/>
      <c r="BS11" s="204"/>
    </row>
    <row r="12" spans="1:276" s="213" customFormat="1" ht="73.5" customHeight="1" x14ac:dyDescent="0.3">
      <c r="A12" s="341"/>
      <c r="B12" s="342"/>
      <c r="C12" s="343"/>
      <c r="D12" s="343"/>
      <c r="E12" s="342"/>
      <c r="F12" s="343"/>
      <c r="G12" s="540"/>
      <c r="H12" s="541"/>
      <c r="I12" s="541"/>
      <c r="J12" s="541"/>
      <c r="K12" s="345"/>
      <c r="L12" s="345"/>
      <c r="M12" s="345"/>
      <c r="N12" s="345"/>
      <c r="O12" s="345"/>
      <c r="P12" s="250" t="s">
        <v>246</v>
      </c>
      <c r="Q12" s="250" t="s">
        <v>247</v>
      </c>
      <c r="R12" s="314"/>
      <c r="S12" s="314"/>
      <c r="T12" s="338"/>
      <c r="U12" s="314"/>
      <c r="V12" s="314"/>
      <c r="W12" s="338"/>
      <c r="X12" s="338"/>
      <c r="Y12" s="314"/>
      <c r="Z12" s="327"/>
      <c r="AA12" s="314"/>
      <c r="AB12" s="314"/>
      <c r="AC12" s="210" t="s">
        <v>248</v>
      </c>
      <c r="AD12" s="210" t="s">
        <v>249</v>
      </c>
      <c r="AE12" s="210" t="s">
        <v>250</v>
      </c>
      <c r="AF12" s="210" t="s">
        <v>251</v>
      </c>
      <c r="AG12" s="210" t="s">
        <v>252</v>
      </c>
      <c r="AH12" s="210" t="s">
        <v>253</v>
      </c>
      <c r="AI12" s="327"/>
      <c r="AJ12" s="327"/>
      <c r="AK12" s="327"/>
      <c r="AL12" s="327"/>
      <c r="AM12" s="327"/>
      <c r="AN12" s="327"/>
      <c r="AO12" s="327"/>
      <c r="AP12" s="314"/>
      <c r="AQ12" s="314"/>
      <c r="AR12" s="314"/>
      <c r="AS12" s="314"/>
      <c r="AT12" s="314"/>
      <c r="AU12" s="314"/>
      <c r="AV12" s="314"/>
      <c r="AW12" s="211"/>
      <c r="AX12" s="211"/>
      <c r="AY12" s="211"/>
      <c r="AZ12" s="211"/>
      <c r="BA12" s="211"/>
      <c r="BB12" s="211"/>
      <c r="BC12" s="211"/>
      <c r="BD12" s="211"/>
      <c r="BE12" s="211"/>
      <c r="BF12" s="211"/>
      <c r="BG12" s="211"/>
      <c r="BH12" s="211"/>
      <c r="BI12" s="211"/>
      <c r="BJ12" s="211"/>
      <c r="BK12" s="211"/>
      <c r="BL12" s="211"/>
      <c r="BM12" s="211"/>
      <c r="BN12" s="211"/>
      <c r="BO12" s="211"/>
      <c r="BP12" s="211"/>
      <c r="BQ12" s="211"/>
      <c r="BR12" s="211"/>
      <c r="BS12" s="211"/>
      <c r="BT12" s="212"/>
      <c r="BU12" s="212"/>
      <c r="BV12" s="212"/>
      <c r="BW12" s="212"/>
      <c r="BX12" s="212"/>
      <c r="BY12" s="212"/>
      <c r="BZ12" s="212"/>
      <c r="CA12" s="212"/>
      <c r="CB12" s="212"/>
      <c r="CC12" s="212"/>
      <c r="CD12" s="212"/>
      <c r="CE12" s="212"/>
      <c r="CF12" s="212"/>
      <c r="CG12" s="212"/>
      <c r="CH12" s="212"/>
      <c r="CI12" s="212"/>
      <c r="CJ12" s="212"/>
      <c r="CK12" s="212"/>
      <c r="CL12" s="212"/>
      <c r="CM12" s="212"/>
      <c r="CN12" s="212"/>
      <c r="CO12" s="212"/>
      <c r="CP12" s="212"/>
      <c r="CQ12" s="212"/>
      <c r="CR12" s="212"/>
      <c r="CS12" s="212"/>
      <c r="CT12" s="212"/>
      <c r="CU12" s="212"/>
      <c r="CV12" s="212"/>
      <c r="CW12" s="212"/>
      <c r="CX12" s="212"/>
      <c r="CY12" s="212"/>
      <c r="CZ12" s="212"/>
      <c r="DA12" s="212"/>
      <c r="DB12" s="212"/>
      <c r="DC12" s="212"/>
      <c r="DD12" s="212"/>
      <c r="DE12" s="212"/>
      <c r="DF12" s="212"/>
      <c r="DG12" s="212"/>
      <c r="DH12" s="212"/>
      <c r="DI12" s="212"/>
      <c r="DJ12" s="212"/>
      <c r="DK12" s="212"/>
      <c r="DL12" s="212"/>
      <c r="DM12" s="212"/>
      <c r="DN12" s="212"/>
      <c r="DO12" s="212"/>
      <c r="DP12" s="212"/>
      <c r="DQ12" s="212"/>
      <c r="DR12" s="212"/>
      <c r="DS12" s="212"/>
      <c r="DT12" s="212"/>
      <c r="DU12" s="212"/>
      <c r="DV12" s="212"/>
      <c r="DW12" s="212"/>
      <c r="DX12" s="212"/>
      <c r="DY12" s="212"/>
      <c r="DZ12" s="212"/>
      <c r="EA12" s="212"/>
      <c r="EB12" s="212"/>
      <c r="EC12" s="212"/>
      <c r="ED12" s="212"/>
      <c r="EE12" s="212"/>
      <c r="EF12" s="212"/>
      <c r="EG12" s="212"/>
      <c r="EH12" s="212"/>
      <c r="EI12" s="212"/>
      <c r="EJ12" s="212"/>
      <c r="EK12" s="212"/>
      <c r="EL12" s="212"/>
      <c r="EM12" s="212"/>
      <c r="EN12" s="212"/>
      <c r="EO12" s="212"/>
      <c r="EP12" s="212"/>
      <c r="EQ12" s="212"/>
      <c r="ER12" s="212"/>
      <c r="ES12" s="212"/>
      <c r="ET12" s="212"/>
      <c r="EU12" s="212"/>
      <c r="EV12" s="212"/>
      <c r="EW12" s="212"/>
      <c r="EX12" s="212"/>
      <c r="EY12" s="212"/>
      <c r="EZ12" s="212"/>
      <c r="FA12" s="212"/>
      <c r="FB12" s="212"/>
      <c r="FC12" s="212"/>
      <c r="FD12" s="212"/>
      <c r="FE12" s="212"/>
      <c r="FF12" s="212"/>
      <c r="FG12" s="212"/>
      <c r="FH12" s="212"/>
      <c r="FI12" s="212"/>
      <c r="FJ12" s="212"/>
      <c r="FK12" s="212"/>
      <c r="FL12" s="212"/>
      <c r="FM12" s="212"/>
      <c r="FN12" s="212"/>
      <c r="FO12" s="212"/>
      <c r="FP12" s="212"/>
      <c r="FQ12" s="212"/>
      <c r="FR12" s="212"/>
      <c r="FS12" s="212"/>
      <c r="FT12" s="212"/>
      <c r="FU12" s="212"/>
      <c r="FV12" s="212"/>
      <c r="FW12" s="212"/>
      <c r="FX12" s="212"/>
      <c r="FY12" s="212"/>
      <c r="FZ12" s="212"/>
      <c r="GA12" s="212"/>
      <c r="GB12" s="212"/>
      <c r="GC12" s="212"/>
      <c r="GD12" s="212"/>
      <c r="GE12" s="212"/>
      <c r="GF12" s="212"/>
      <c r="GG12" s="212"/>
      <c r="GH12" s="212"/>
      <c r="GI12" s="212"/>
      <c r="GJ12" s="212"/>
      <c r="GK12" s="212"/>
      <c r="GL12" s="212"/>
      <c r="GM12" s="212"/>
      <c r="GN12" s="212"/>
      <c r="GO12" s="212"/>
      <c r="GP12" s="212"/>
      <c r="GQ12" s="212"/>
      <c r="GR12" s="212"/>
      <c r="GS12" s="212"/>
      <c r="GT12" s="212"/>
      <c r="GU12" s="212"/>
      <c r="GV12" s="212"/>
      <c r="GW12" s="212"/>
      <c r="GX12" s="212"/>
      <c r="GY12" s="212"/>
      <c r="GZ12" s="212"/>
      <c r="HA12" s="212"/>
      <c r="HB12" s="212"/>
      <c r="HC12" s="212"/>
      <c r="HD12" s="212"/>
      <c r="HE12" s="212"/>
      <c r="HF12" s="212"/>
      <c r="HG12" s="212"/>
      <c r="HH12" s="212"/>
      <c r="HI12" s="212"/>
      <c r="HJ12" s="212"/>
      <c r="HK12" s="212"/>
      <c r="HL12" s="212"/>
      <c r="HM12" s="212"/>
      <c r="HN12" s="212"/>
      <c r="HO12" s="212"/>
      <c r="HP12" s="212"/>
      <c r="HQ12" s="212"/>
      <c r="HR12" s="212"/>
      <c r="HS12" s="212"/>
      <c r="HT12" s="212"/>
      <c r="HU12" s="212"/>
      <c r="HV12" s="212"/>
      <c r="HW12" s="212"/>
      <c r="HX12" s="212"/>
      <c r="HY12" s="212"/>
      <c r="HZ12" s="212"/>
      <c r="IA12" s="212"/>
      <c r="IB12" s="212"/>
      <c r="IC12" s="212"/>
      <c r="ID12" s="212"/>
      <c r="IE12" s="212"/>
      <c r="IF12" s="212"/>
      <c r="IG12" s="212"/>
      <c r="IH12" s="212"/>
      <c r="II12" s="212"/>
      <c r="IJ12" s="212"/>
      <c r="IK12" s="212"/>
      <c r="IL12" s="212"/>
      <c r="IM12" s="212"/>
      <c r="IN12" s="212"/>
      <c r="IO12" s="212"/>
      <c r="IP12" s="212"/>
      <c r="IQ12" s="212"/>
      <c r="IR12" s="212"/>
      <c r="IS12" s="212"/>
      <c r="IT12" s="212"/>
      <c r="IU12" s="212"/>
      <c r="IV12" s="212"/>
      <c r="IW12" s="212"/>
      <c r="IX12" s="212"/>
      <c r="IY12" s="212"/>
      <c r="IZ12" s="212"/>
      <c r="JA12" s="212"/>
      <c r="JB12" s="212"/>
      <c r="JC12" s="212"/>
      <c r="JD12" s="212"/>
      <c r="JE12" s="212"/>
      <c r="JF12" s="212"/>
      <c r="JG12" s="212"/>
      <c r="JH12" s="212"/>
      <c r="JI12" s="212"/>
      <c r="JJ12" s="212"/>
      <c r="JK12" s="212"/>
      <c r="JL12" s="212"/>
      <c r="JM12" s="212"/>
      <c r="JN12" s="212"/>
      <c r="JO12" s="212"/>
      <c r="JP12" s="212"/>
    </row>
    <row r="13" spans="1:276" s="215" customFormat="1" ht="103.5" customHeight="1" x14ac:dyDescent="0.3">
      <c r="A13" s="340">
        <v>1</v>
      </c>
      <c r="B13" s="333"/>
      <c r="C13" s="333"/>
      <c r="D13" s="333"/>
      <c r="E13" s="334"/>
      <c r="F13" s="333"/>
      <c r="G13" s="321"/>
      <c r="H13" s="321"/>
      <c r="I13" s="321"/>
      <c r="J13" s="321"/>
      <c r="K13" s="321"/>
      <c r="L13" s="321"/>
      <c r="M13" s="321"/>
      <c r="N13" s="321"/>
      <c r="O13" s="321"/>
      <c r="P13" s="321"/>
      <c r="Q13" s="321"/>
      <c r="R13" s="329"/>
      <c r="S13" s="326" t="str">
        <f>IF(R13&lt;=0,"",IF(R13&lt;=2,"Muy Baja",IF(R13&lt;=24,"Baja",IF(R13&lt;=500,"Media",IF(R13&lt;=5000,"Alta","Muy Alta")))))</f>
        <v/>
      </c>
      <c r="T13" s="325" t="str">
        <f>IF(S13="","",IF(S13="Muy Baja",0.2,IF(S13="Baja",0.4,IF(S13="Media",0.6,IF(S13="Alta",0.8,IF(S13="Muy Alta",1,))))))</f>
        <v/>
      </c>
      <c r="U13" s="315"/>
      <c r="V13" s="325">
        <f>IF(NOT(ISERROR(MATCH(U13,'Tabla Impacto'!$B$222:$B$224,0))),'Tabla Impacto'!$F$224&amp;"Por favor no seleccionar los criterios de impacto(Afectación Económica o presupuestal y Pérdida Reputacional)",U13)</f>
        <v>0</v>
      </c>
      <c r="W13" s="326" t="str">
        <f>IF(OR(V13='Tabla Impacto'!$C$12,V13='Tabla Impacto'!$D$12),"Leve",IF(OR(V13='Tabla Impacto'!$C$13,V13='Tabla Impacto'!$D$13),"Menor",IF(OR(V13='Tabla Impacto'!$C$14,V13='Tabla Impacto'!$D$14),"Moderado",IF(OR(V13='Tabla Impacto'!$C$15,V13='Tabla Impacto'!$D$15),"Mayor",IF(OR(V13='Tabla Impacto'!$C$16,V13='Tabla Impacto'!$D$16),"Catastrófico","")))))</f>
        <v/>
      </c>
      <c r="X13" s="325" t="str">
        <f>IF(W13="","",IF(W13="Leve",0.2,IF(W13="Menor",0.4,IF(W13="Moderado",0.6,IF(W13="Mayor",0.8,IF(W13="Catastrófico",1,))))))</f>
        <v/>
      </c>
      <c r="Y13" s="324" t="str">
        <f>IF(OR(AND(S13="Muy Baja",W13="Leve"),AND(S13="Muy Baja",W13="Menor"),AND(S13="Baja",W13="Leve")),"Bajo",IF(OR(AND(S13="Muy baja",W13="Moderado"),AND(S13="Baja",W13="Menor"),AND(S13="Baja",W13="Moderado"),AND(S13="Media",W13="Leve"),AND(S13="Media",W13="Menor"),AND(S13="Media",W13="Moderado"),AND(S13="Alta",W13="Leve"),AND(S13="Alta",W13="Menor")),"Moderado",IF(OR(AND(S13="Muy Baja",W13="Mayor"),AND(S13="Baja",W13="Mayor"),AND(S13="Media",W13="Mayor"),AND(S13="Alta",W13="Moderado"),AND(S13="Alta",W13="Mayor"),AND(S13="Muy Alta",W13="Leve"),AND(S13="Muy Alta",W13="Menor"),AND(S13="Muy Alta",W13="Moderado"),AND(S13="Muy Alta",W13="Mayor")),"Alto",IF(OR(AND(S13="Muy Baja",W13="Catastrófico"),AND(S13="Baja",W13="Catastrófico"),AND(S13="Media",W13="Catastrófico"),AND(S13="Alta",W13="Catastrófico"),AND(S13="Muy Alta",W13="Catastrófico")),"Extremo",""))))</f>
        <v/>
      </c>
      <c r="Z13" s="214">
        <v>1</v>
      </c>
      <c r="AA13" s="240"/>
      <c r="AB13" s="189" t="str">
        <f t="shared" ref="AB13:AB18" si="0">IF(OR(AC13="Preventivo",AC13="Detectivo"),"Probabilidad",IF(AC13="Correctivo","Impacto",""))</f>
        <v/>
      </c>
      <c r="AC13" s="190"/>
      <c r="AD13" s="190"/>
      <c r="AE13" s="191" t="str">
        <f>IF(AND(AC13="Preventivo",AD13="Automático"),"50%",IF(AND(AC13="Preventivo",AD13="Manual"),"40%",IF(AND(AC13="Detectivo",AD13="Automático"),"40%",IF(AND(AC13="Detectivo",AD13="Manual"),"30%",IF(AND(AC13="Correctivo",AD13="Automático"),"35%",IF(AND(AC13="Correctivo",AD13="Manual"),"25%",""))))))</f>
        <v/>
      </c>
      <c r="AF13" s="190"/>
      <c r="AG13" s="190"/>
      <c r="AH13" s="190"/>
      <c r="AI13" s="192" t="str">
        <f>IFERROR(IF(AB13="Probabilidad",(T13-(+T13*AE13)),IF(AB13="Impacto",T13,"")),"")</f>
        <v/>
      </c>
      <c r="AJ13" s="193" t="str">
        <f>IFERROR(IF(AI13="","",IF(AI13&lt;=0.2,"Muy Baja",IF(AI13&lt;=0.4,"Baja",IF(AI13&lt;=0.6,"Media",IF(AI13&lt;=0.8,"Alta","Muy Alta"))))),"")</f>
        <v/>
      </c>
      <c r="AK13" s="191" t="str">
        <f>+AI13</f>
        <v/>
      </c>
      <c r="AL13" s="193" t="str">
        <f>IFERROR(IF(AM13="","",IF(AM13&lt;=0.2,"Leve",IF(AM13&lt;=0.4,"Menor",IF(AM13&lt;=0.6,"Moderado",IF(AM13&lt;=0.8,"Mayor","Catastrófico"))))),"")</f>
        <v/>
      </c>
      <c r="AM13" s="191" t="str">
        <f>IFERROR(IF(AB13="Impacto",(X13-(+X13*AE13)),IF(AB13="Probabilidad",X13,"")),"")</f>
        <v/>
      </c>
      <c r="AN13" s="194" t="str">
        <f>IFERROR(IF(OR(AND(AJ13="Muy Baja",AL13="Leve"),AND(AJ13="Muy Baja",AL13="Menor"),AND(AJ13="Baja",AL13="Leve")),"Bajo",IF(OR(AND(AJ13="Muy baja",AL13="Moderado"),AND(AJ13="Baja",AL13="Menor"),AND(AJ13="Baja",AL13="Moderado"),AND(AJ13="Media",AL13="Leve"),AND(AJ13="Media",AL13="Menor"),AND(AJ13="Media",AL13="Moderado"),AND(AJ13="Alta",AL13="Leve"),AND(AJ13="Alta",AL13="Menor")),"Moderado",IF(OR(AND(AJ13="Muy Baja",AL13="Mayor"),AND(AJ13="Baja",AL13="Mayor"),AND(AJ13="Media",AL13="Mayor"),AND(AJ13="Alta",AL13="Moderado"),AND(AJ13="Alta",AL13="Mayor"),AND(AJ13="Muy Alta",AL13="Leve"),AND(AJ13="Muy Alta",AL13="Menor"),AND(AJ13="Muy Alta",AL13="Moderado"),AND(AJ13="Muy Alta",AL13="Mayor")),"Alto",IF(OR(AND(AJ13="Muy Baja",AL13="Catastrófico"),AND(AJ13="Baja",AL13="Catastrófico"),AND(AJ13="Media",AL13="Catastrófico"),AND(AJ13="Alta",AL13="Catastrófico"),AND(AJ13="Muy Alta",AL13="Catastrófico")),"Extremo","")))),"")</f>
        <v/>
      </c>
      <c r="AO13" s="195"/>
      <c r="AP13" s="186"/>
      <c r="AQ13" s="196"/>
      <c r="AR13" s="196"/>
      <c r="AS13" s="197"/>
      <c r="AT13" s="333"/>
      <c r="AU13" s="333"/>
      <c r="AV13" s="333"/>
    </row>
    <row r="14" spans="1:276" ht="94.5" customHeight="1" x14ac:dyDescent="0.25">
      <c r="A14" s="340"/>
      <c r="B14" s="333"/>
      <c r="C14" s="333"/>
      <c r="D14" s="333"/>
      <c r="E14" s="334"/>
      <c r="F14" s="333"/>
      <c r="G14" s="322"/>
      <c r="H14" s="322"/>
      <c r="I14" s="322"/>
      <c r="J14" s="322"/>
      <c r="K14" s="322"/>
      <c r="L14" s="322"/>
      <c r="M14" s="322"/>
      <c r="N14" s="322"/>
      <c r="O14" s="322"/>
      <c r="P14" s="322"/>
      <c r="Q14" s="322"/>
      <c r="R14" s="329"/>
      <c r="S14" s="326"/>
      <c r="T14" s="325"/>
      <c r="U14" s="315"/>
      <c r="V14" s="325">
        <f>IF(NOT(ISERROR(MATCH(U14,_xlfn.ANCHORARRAY(E25),0))),T27&amp;"Por favor no seleccionar los criterios de impacto",U14)</f>
        <v>0</v>
      </c>
      <c r="W14" s="326"/>
      <c r="X14" s="325"/>
      <c r="Y14" s="324"/>
      <c r="Z14" s="214">
        <v>2</v>
      </c>
      <c r="AA14" s="240"/>
      <c r="AB14" s="189" t="str">
        <f t="shared" si="0"/>
        <v/>
      </c>
      <c r="AC14" s="190"/>
      <c r="AD14" s="190"/>
      <c r="AE14" s="191" t="str">
        <f t="shared" ref="AE14:AE18" si="1">IF(AND(AC14="Preventivo",AD14="Automático"),"50%",IF(AND(AC14="Preventivo",AD14="Manual"),"40%",IF(AND(AC14="Detectivo",AD14="Automático"),"40%",IF(AND(AC14="Detectivo",AD14="Manual"),"30%",IF(AND(AC14="Correctivo",AD14="Automático"),"35%",IF(AND(AC14="Correctivo",AD14="Manual"),"25%",""))))))</f>
        <v/>
      </c>
      <c r="AF14" s="190"/>
      <c r="AG14" s="190"/>
      <c r="AH14" s="190"/>
      <c r="AI14" s="192" t="str">
        <f>IFERROR(IF(AND(AB13="Probabilidad",AB14="Probabilidad"),(AK13-(+AK13*AE14)),IF(AB14="Probabilidad",(T13-(+T13*AE14)),IF(AB14="Impacto",AK13,""))),"")</f>
        <v/>
      </c>
      <c r="AJ14" s="193" t="str">
        <f t="shared" ref="AJ14:AJ72" si="2">IFERROR(IF(AI14="","",IF(AI14&lt;=0.2,"Muy Baja",IF(AI14&lt;=0.4,"Baja",IF(AI14&lt;=0.6,"Media",IF(AI14&lt;=0.8,"Alta","Muy Alta"))))),"")</f>
        <v/>
      </c>
      <c r="AK14" s="191" t="str">
        <f t="shared" ref="AK14:AK18" si="3">+AI14</f>
        <v/>
      </c>
      <c r="AL14" s="193" t="str">
        <f t="shared" ref="AL14:AL72" si="4">IFERROR(IF(AM14="","",IF(AM14&lt;=0.2,"Leve",IF(AM14&lt;=0.4,"Menor",IF(AM14&lt;=0.6,"Moderado",IF(AM14&lt;=0.8,"Mayor","Catastrófico"))))),"")</f>
        <v/>
      </c>
      <c r="AM14" s="191" t="str">
        <f>IFERROR(IF(AND(AB13="Impacto",AB14="Impacto"),(AM13-(+AM13*AE14)),IF(AB14="Impacto",($X$13-(+$X$13*AE14)),IF(AB14="Probabilidad",AM13,""))),"")</f>
        <v/>
      </c>
      <c r="AN14" s="194" t="str">
        <f t="shared" ref="AN14:AN18" si="5">IFERROR(IF(OR(AND(AJ14="Muy Baja",AL14="Leve"),AND(AJ14="Muy Baja",AL14="Menor"),AND(AJ14="Baja",AL14="Leve")),"Bajo",IF(OR(AND(AJ14="Muy baja",AL14="Moderado"),AND(AJ14="Baja",AL14="Menor"),AND(AJ14="Baja",AL14="Moderado"),AND(AJ14="Media",AL14="Leve"),AND(AJ14="Media",AL14="Menor"),AND(AJ14="Media",AL14="Moderado"),AND(AJ14="Alta",AL14="Leve"),AND(AJ14="Alta",AL14="Menor")),"Moderado",IF(OR(AND(AJ14="Muy Baja",AL14="Mayor"),AND(AJ14="Baja",AL14="Mayor"),AND(AJ14="Media",AL14="Mayor"),AND(AJ14="Alta",AL14="Moderado"),AND(AJ14="Alta",AL14="Mayor"),AND(AJ14="Muy Alta",AL14="Leve"),AND(AJ14="Muy Alta",AL14="Menor"),AND(AJ14="Muy Alta",AL14="Moderado"),AND(AJ14="Muy Alta",AL14="Mayor")),"Alto",IF(OR(AND(AJ14="Muy Baja",AL14="Catastrófico"),AND(AJ14="Baja",AL14="Catastrófico"),AND(AJ14="Media",AL14="Catastrófico"),AND(AJ14="Alta",AL14="Catastrófico"),AND(AJ14="Muy Alta",AL14="Catastrófico")),"Extremo","")))),"")</f>
        <v/>
      </c>
      <c r="AO14" s="195"/>
      <c r="AP14" s="186"/>
      <c r="AQ14" s="196"/>
      <c r="AR14" s="186"/>
      <c r="AS14" s="197"/>
      <c r="AT14" s="333"/>
      <c r="AU14" s="333"/>
      <c r="AV14" s="333"/>
    </row>
    <row r="15" spans="1:276" ht="37.5" customHeight="1" x14ac:dyDescent="0.25">
      <c r="A15" s="340"/>
      <c r="B15" s="333"/>
      <c r="C15" s="333"/>
      <c r="D15" s="333"/>
      <c r="E15" s="334"/>
      <c r="F15" s="333"/>
      <c r="G15" s="322"/>
      <c r="H15" s="322"/>
      <c r="I15" s="322"/>
      <c r="J15" s="322"/>
      <c r="K15" s="322"/>
      <c r="L15" s="322"/>
      <c r="M15" s="322"/>
      <c r="N15" s="322"/>
      <c r="O15" s="322"/>
      <c r="P15" s="322"/>
      <c r="Q15" s="322"/>
      <c r="R15" s="329"/>
      <c r="S15" s="326"/>
      <c r="T15" s="325"/>
      <c r="U15" s="315"/>
      <c r="V15" s="325">
        <f>IF(NOT(ISERROR(MATCH(U15,_xlfn.ANCHORARRAY(E26),0))),T28&amp;"Por favor no seleccionar los criterios de impacto",U15)</f>
        <v>0</v>
      </c>
      <c r="W15" s="326"/>
      <c r="X15" s="325"/>
      <c r="Y15" s="324"/>
      <c r="Z15" s="214">
        <v>3</v>
      </c>
      <c r="AA15" s="188"/>
      <c r="AB15" s="189" t="str">
        <f t="shared" si="0"/>
        <v/>
      </c>
      <c r="AC15" s="190"/>
      <c r="AD15" s="190"/>
      <c r="AE15" s="191" t="str">
        <f t="shared" si="1"/>
        <v/>
      </c>
      <c r="AF15" s="190"/>
      <c r="AG15" s="190"/>
      <c r="AH15" s="190"/>
      <c r="AI15" s="192" t="str">
        <f>IFERROR(IF(AND(AB14="Probabilidad",AB15="Probabilidad"),(AK14-(+AK14*AE15)),IF(AND(AB14="Impacto",AB15="Probabilidad"),(AK13-(+AK13*AE15)),IF(AB15="Impacto",AK14,""))),"")</f>
        <v/>
      </c>
      <c r="AJ15" s="193" t="str">
        <f t="shared" si="2"/>
        <v/>
      </c>
      <c r="AK15" s="191" t="str">
        <f t="shared" si="3"/>
        <v/>
      </c>
      <c r="AL15" s="193" t="str">
        <f t="shared" si="4"/>
        <v/>
      </c>
      <c r="AM15" s="191" t="str">
        <f>IFERROR(IF(AND(AB14="Impacto",AB15="Impacto"),(AM14-(+AM14*AE15)),IF(AND(AB14="Probabilidad",AB15="Impacto"),(AM13-(+AM13*AE15)),IF(AB15="Probabilidad",AM14,""))),"")</f>
        <v/>
      </c>
      <c r="AN15" s="194" t="str">
        <f t="shared" si="5"/>
        <v/>
      </c>
      <c r="AO15" s="195"/>
      <c r="AP15" s="186"/>
      <c r="AQ15" s="196"/>
      <c r="AR15" s="196"/>
      <c r="AS15" s="197"/>
      <c r="AT15" s="333"/>
      <c r="AU15" s="333"/>
      <c r="AV15" s="333"/>
    </row>
    <row r="16" spans="1:276" ht="37.5" customHeight="1" x14ac:dyDescent="0.25">
      <c r="A16" s="340"/>
      <c r="B16" s="333"/>
      <c r="C16" s="333"/>
      <c r="D16" s="333"/>
      <c r="E16" s="334"/>
      <c r="F16" s="333"/>
      <c r="G16" s="322"/>
      <c r="H16" s="322"/>
      <c r="I16" s="322"/>
      <c r="J16" s="322"/>
      <c r="K16" s="322"/>
      <c r="L16" s="322"/>
      <c r="M16" s="322"/>
      <c r="N16" s="322"/>
      <c r="O16" s="322"/>
      <c r="P16" s="322"/>
      <c r="Q16" s="322"/>
      <c r="R16" s="329"/>
      <c r="S16" s="326"/>
      <c r="T16" s="325"/>
      <c r="U16" s="315"/>
      <c r="V16" s="325">
        <f>IF(NOT(ISERROR(MATCH(U16,_xlfn.ANCHORARRAY(E27),0))),T29&amp;"Por favor no seleccionar los criterios de impacto",U16)</f>
        <v>0</v>
      </c>
      <c r="W16" s="326"/>
      <c r="X16" s="325"/>
      <c r="Y16" s="324"/>
      <c r="Z16" s="214">
        <v>4</v>
      </c>
      <c r="AA16" s="187"/>
      <c r="AB16" s="189" t="str">
        <f t="shared" si="0"/>
        <v/>
      </c>
      <c r="AC16" s="190"/>
      <c r="AD16" s="190"/>
      <c r="AE16" s="191" t="str">
        <f t="shared" si="1"/>
        <v/>
      </c>
      <c r="AF16" s="190"/>
      <c r="AG16" s="190"/>
      <c r="AH16" s="190"/>
      <c r="AI16" s="192" t="str">
        <f t="shared" ref="AI16:AI18" si="6">IFERROR(IF(AND(AB15="Probabilidad",AB16="Probabilidad"),(AK15-(+AK15*AE16)),IF(AND(AB15="Impacto",AB16="Probabilidad"),(AK14-(+AK14*AE16)),IF(AB16="Impacto",AK15,""))),"")</f>
        <v/>
      </c>
      <c r="AJ16" s="193" t="str">
        <f t="shared" si="2"/>
        <v/>
      </c>
      <c r="AK16" s="191" t="str">
        <f t="shared" si="3"/>
        <v/>
      </c>
      <c r="AL16" s="193" t="str">
        <f t="shared" si="4"/>
        <v/>
      </c>
      <c r="AM16" s="191" t="str">
        <f t="shared" ref="AM16:AM18" si="7">IFERROR(IF(AND(AB15="Impacto",AB16="Impacto"),(AM15-(+AM15*AE16)),IF(AND(AB15="Probabilidad",AB16="Impacto"),(AM14-(+AM14*AE16)),IF(AB16="Probabilidad",AM15,""))),"")</f>
        <v/>
      </c>
      <c r="AN16" s="194" t="str">
        <f>IFERROR(IF(OR(AND(AJ16="Muy Baja",AL16="Leve"),AND(AJ16="Muy Baja",AL16="Menor"),AND(AJ16="Baja",AL16="Leve")),"Bajo",IF(OR(AND(AJ16="Muy baja",AL16="Moderado"),AND(AJ16="Baja",AL16="Menor"),AND(AJ16="Baja",AL16="Moderado"),AND(AJ16="Media",AL16="Leve"),AND(AJ16="Media",AL16="Menor"),AND(AJ16="Media",AL16="Moderado"),AND(AJ16="Alta",AL16="Leve"),AND(AJ16="Alta",AL16="Menor")),"Moderado",IF(OR(AND(AJ16="Muy Baja",AL16="Mayor"),AND(AJ16="Baja",AL16="Mayor"),AND(AJ16="Media",AL16="Mayor"),AND(AJ16="Alta",AL16="Moderado"),AND(AJ16="Alta",AL16="Mayor"),AND(AJ16="Muy Alta",AL16="Leve"),AND(AJ16="Muy Alta",AL16="Menor"),AND(AJ16="Muy Alta",AL16="Moderado"),AND(AJ16="Muy Alta",AL16="Mayor")),"Alto",IF(OR(AND(AJ16="Muy Baja",AL16="Catastrófico"),AND(AJ16="Baja",AL16="Catastrófico"),AND(AJ16="Media",AL16="Catastrófico"),AND(AJ16="Alta",AL16="Catastrófico"),AND(AJ16="Muy Alta",AL16="Catastrófico")),"Extremo","")))),"")</f>
        <v/>
      </c>
      <c r="AO16" s="195"/>
      <c r="AP16" s="186"/>
      <c r="AQ16" s="196"/>
      <c r="AR16" s="196"/>
      <c r="AS16" s="197"/>
      <c r="AT16" s="333"/>
      <c r="AU16" s="333"/>
      <c r="AV16" s="333"/>
    </row>
    <row r="17" spans="1:48" ht="37.5" customHeight="1" x14ac:dyDescent="0.25">
      <c r="A17" s="340"/>
      <c r="B17" s="333"/>
      <c r="C17" s="333"/>
      <c r="D17" s="333"/>
      <c r="E17" s="334"/>
      <c r="F17" s="333"/>
      <c r="G17" s="322"/>
      <c r="H17" s="322"/>
      <c r="I17" s="322"/>
      <c r="J17" s="322"/>
      <c r="K17" s="322"/>
      <c r="L17" s="322"/>
      <c r="M17" s="322"/>
      <c r="N17" s="322"/>
      <c r="O17" s="322"/>
      <c r="P17" s="322"/>
      <c r="Q17" s="322"/>
      <c r="R17" s="329"/>
      <c r="S17" s="326"/>
      <c r="T17" s="325"/>
      <c r="U17" s="315"/>
      <c r="V17" s="325">
        <f>IF(NOT(ISERROR(MATCH(U17,_xlfn.ANCHORARRAY(E28),0))),T30&amp;"Por favor no seleccionar los criterios de impacto",U17)</f>
        <v>0</v>
      </c>
      <c r="W17" s="326"/>
      <c r="X17" s="325"/>
      <c r="Y17" s="324"/>
      <c r="Z17" s="214">
        <v>5</v>
      </c>
      <c r="AA17" s="187"/>
      <c r="AB17" s="189" t="str">
        <f t="shared" si="0"/>
        <v/>
      </c>
      <c r="AC17" s="190"/>
      <c r="AD17" s="190"/>
      <c r="AE17" s="191" t="str">
        <f t="shared" si="1"/>
        <v/>
      </c>
      <c r="AF17" s="190"/>
      <c r="AG17" s="190"/>
      <c r="AH17" s="190"/>
      <c r="AI17" s="192" t="str">
        <f t="shared" si="6"/>
        <v/>
      </c>
      <c r="AJ17" s="193" t="str">
        <f t="shared" si="2"/>
        <v/>
      </c>
      <c r="AK17" s="191" t="str">
        <f t="shared" si="3"/>
        <v/>
      </c>
      <c r="AL17" s="193" t="str">
        <f t="shared" si="4"/>
        <v/>
      </c>
      <c r="AM17" s="191" t="str">
        <f t="shared" si="7"/>
        <v/>
      </c>
      <c r="AN17" s="194" t="str">
        <f t="shared" si="5"/>
        <v/>
      </c>
      <c r="AO17" s="195"/>
      <c r="AP17" s="186"/>
      <c r="AQ17" s="196"/>
      <c r="AR17" s="196"/>
      <c r="AS17" s="197"/>
      <c r="AT17" s="333"/>
      <c r="AU17" s="333"/>
      <c r="AV17" s="333"/>
    </row>
    <row r="18" spans="1:48" ht="37.5" customHeight="1" x14ac:dyDescent="0.25">
      <c r="A18" s="340"/>
      <c r="B18" s="333"/>
      <c r="C18" s="333"/>
      <c r="D18" s="333"/>
      <c r="E18" s="334"/>
      <c r="F18" s="333"/>
      <c r="G18" s="323"/>
      <c r="H18" s="323"/>
      <c r="I18" s="323"/>
      <c r="J18" s="323"/>
      <c r="K18" s="323"/>
      <c r="L18" s="323"/>
      <c r="M18" s="323"/>
      <c r="N18" s="323"/>
      <c r="O18" s="323"/>
      <c r="P18" s="323"/>
      <c r="Q18" s="323"/>
      <c r="R18" s="329"/>
      <c r="S18" s="326"/>
      <c r="T18" s="325"/>
      <c r="U18" s="315"/>
      <c r="V18" s="325">
        <f>IF(NOT(ISERROR(MATCH(U18,_xlfn.ANCHORARRAY(E29),0))),T31&amp;"Por favor no seleccionar los criterios de impacto",U18)</f>
        <v>0</v>
      </c>
      <c r="W18" s="326"/>
      <c r="X18" s="325"/>
      <c r="Y18" s="324"/>
      <c r="Z18" s="214">
        <v>6</v>
      </c>
      <c r="AA18" s="187"/>
      <c r="AB18" s="189" t="str">
        <f t="shared" si="0"/>
        <v/>
      </c>
      <c r="AC18" s="190"/>
      <c r="AD18" s="190"/>
      <c r="AE18" s="191" t="str">
        <f t="shared" si="1"/>
        <v/>
      </c>
      <c r="AF18" s="190"/>
      <c r="AG18" s="190"/>
      <c r="AH18" s="190"/>
      <c r="AI18" s="192" t="str">
        <f t="shared" si="6"/>
        <v/>
      </c>
      <c r="AJ18" s="193" t="str">
        <f t="shared" si="2"/>
        <v/>
      </c>
      <c r="AK18" s="191" t="str">
        <f t="shared" si="3"/>
        <v/>
      </c>
      <c r="AL18" s="193" t="str">
        <f t="shared" si="4"/>
        <v/>
      </c>
      <c r="AM18" s="191" t="str">
        <f t="shared" si="7"/>
        <v/>
      </c>
      <c r="AN18" s="194" t="str">
        <f t="shared" si="5"/>
        <v/>
      </c>
      <c r="AO18" s="195"/>
      <c r="AP18" s="186"/>
      <c r="AQ18" s="196"/>
      <c r="AR18" s="196"/>
      <c r="AS18" s="197"/>
      <c r="AT18" s="333"/>
      <c r="AU18" s="333"/>
      <c r="AV18" s="333"/>
    </row>
    <row r="19" spans="1:48" ht="37.5" customHeight="1" x14ac:dyDescent="0.25">
      <c r="A19" s="340">
        <v>2</v>
      </c>
      <c r="B19" s="333"/>
      <c r="C19" s="333"/>
      <c r="D19" s="333"/>
      <c r="E19" s="334"/>
      <c r="F19" s="333"/>
      <c r="G19" s="321"/>
      <c r="H19" s="321"/>
      <c r="I19" s="321"/>
      <c r="J19" s="321"/>
      <c r="K19" s="321"/>
      <c r="L19" s="321"/>
      <c r="M19" s="321"/>
      <c r="N19" s="321"/>
      <c r="O19" s="321"/>
      <c r="P19" s="321"/>
      <c r="Q19" s="321"/>
      <c r="R19" s="329"/>
      <c r="S19" s="326" t="str">
        <f>IF(R19&lt;=0,"",IF(R19&lt;=2,"Muy Baja",IF(R19&lt;=24,"Baja",IF(R19&lt;=500,"Media",IF(R19&lt;=5000,"Alta","Muy Alta")))))</f>
        <v/>
      </c>
      <c r="T19" s="325" t="str">
        <f>IF(S19="","",IF(S19="Muy Baja",0.2,IF(S19="Baja",0.4,IF(S19="Media",0.6,IF(S19="Alta",0.8,IF(S19="Muy Alta",1,))))))</f>
        <v/>
      </c>
      <c r="U19" s="315"/>
      <c r="V19" s="325">
        <f>IF(NOT(ISERROR(MATCH(U19,'Tabla Impacto'!$B$222:$B$224,0))),'Tabla Impacto'!$F$224&amp;"Por favor no seleccionar los criterios de impacto(Afectación Económica o presupuestal y Pérdida Reputacional)",U19)</f>
        <v>0</v>
      </c>
      <c r="W19" s="326" t="str">
        <f>IF(OR(V19='Tabla Impacto'!$C$12,V19='Tabla Impacto'!$D$12),"Leve",IF(OR(V19='Tabla Impacto'!$C$13,V19='Tabla Impacto'!$D$13),"Menor",IF(OR(V19='Tabla Impacto'!$C$14,V19='Tabla Impacto'!$D$14),"Moderado",IF(OR(V19='Tabla Impacto'!$C$15,V19='Tabla Impacto'!$D$15),"Mayor",IF(OR(V19='Tabla Impacto'!$C$16,V19='Tabla Impacto'!$D$16),"Catastrófico","")))))</f>
        <v/>
      </c>
      <c r="X19" s="325" t="str">
        <f>IF(W19="","",IF(W19="Leve",0.2,IF(W19="Menor",0.4,IF(W19="Moderado",0.6,IF(W19="Mayor",0.8,IF(W19="Catastrófico",1,))))))</f>
        <v/>
      </c>
      <c r="Y19" s="324" t="str">
        <f>IF(OR(AND(S19="Muy Baja",W19="Leve"),AND(S19="Muy Baja",W19="Menor"),AND(S19="Baja",W19="Leve")),"Bajo",IF(OR(AND(S19="Muy baja",W19="Moderado"),AND(S19="Baja",W19="Menor"),AND(S19="Baja",W19="Moderado"),AND(S19="Media",W19="Leve"),AND(S19="Media",W19="Menor"),AND(S19="Media",W19="Moderado"),AND(S19="Alta",W19="Leve"),AND(S19="Alta",W19="Menor")),"Moderado",IF(OR(AND(S19="Muy Baja",W19="Mayor"),AND(S19="Baja",W19="Mayor"),AND(S19="Media",W19="Mayor"),AND(S19="Alta",W19="Moderado"),AND(S19="Alta",W19="Mayor"),AND(S19="Muy Alta",W19="Leve"),AND(S19="Muy Alta",W19="Menor"),AND(S19="Muy Alta",W19="Moderado"),AND(S19="Muy Alta",W19="Mayor")),"Alto",IF(OR(AND(S19="Muy Baja",W19="Catastrófico"),AND(S19="Baja",W19="Catastrófico"),AND(S19="Media",W19="Catastrófico"),AND(S19="Alta",W19="Catastrófico"),AND(S19="Muy Alta",W19="Catastrófico")),"Extremo",""))))</f>
        <v/>
      </c>
      <c r="Z19" s="214">
        <v>1</v>
      </c>
      <c r="AA19" s="187"/>
      <c r="AB19" s="189" t="str">
        <f>IF(OR(AC19="Preventivo",AC19="Detectivo"),"Probabilidad",IF(AC19="Correctivo","Impacto",""))</f>
        <v/>
      </c>
      <c r="AC19" s="190"/>
      <c r="AD19" s="190"/>
      <c r="AE19" s="191" t="str">
        <f>IF(AND(AC19="Preventivo",AD19="Automático"),"50%",IF(AND(AC19="Preventivo",AD19="Manual"),"40%",IF(AND(AC19="Detectivo",AD19="Automático"),"40%",IF(AND(AC19="Detectivo",AD19="Manual"),"30%",IF(AND(AC19="Correctivo",AD19="Automático"),"35%",IF(AND(AC19="Correctivo",AD19="Manual"),"25%",""))))))</f>
        <v/>
      </c>
      <c r="AF19" s="190"/>
      <c r="AG19" s="190"/>
      <c r="AH19" s="190"/>
      <c r="AI19" s="192" t="str">
        <f>IFERROR(IF(AB19="Probabilidad",(T19-(+T19*AE19)),IF(AB19="Impacto",T19,"")),"")</f>
        <v/>
      </c>
      <c r="AJ19" s="193" t="str">
        <f>IFERROR(IF(AI19="","",IF(AI19&lt;=0.2,"Muy Baja",IF(AI19&lt;=0.4,"Baja",IF(AI19&lt;=0.6,"Media",IF(AI19&lt;=0.8,"Alta","Muy Alta"))))),"")</f>
        <v/>
      </c>
      <c r="AK19" s="191" t="str">
        <f>+AI19</f>
        <v/>
      </c>
      <c r="AL19" s="193" t="str">
        <f>IFERROR(IF(AM19="","",IF(AM19&lt;=0.2,"Leve",IF(AM19&lt;=0.4,"Menor",IF(AM19&lt;=0.6,"Moderado",IF(AM19&lt;=0.8,"Mayor","Catastrófico"))))),"")</f>
        <v/>
      </c>
      <c r="AM19" s="191" t="str">
        <f t="shared" ref="AM19" si="8">IFERROR(IF(AB19="Impacto",(X19-(+X19*AE19)),IF(AB19="Probabilidad",X19,"")),"")</f>
        <v/>
      </c>
      <c r="AN19" s="194" t="str">
        <f>IFERROR(IF(OR(AND(AJ19="Muy Baja",AL19="Leve"),AND(AJ19="Muy Baja",AL19="Menor"),AND(AJ19="Baja",AL19="Leve")),"Bajo",IF(OR(AND(AJ19="Muy baja",AL19="Moderado"),AND(AJ19="Baja",AL19="Menor"),AND(AJ19="Baja",AL19="Moderado"),AND(AJ19="Media",AL19="Leve"),AND(AJ19="Media",AL19="Menor"),AND(AJ19="Media",AL19="Moderado"),AND(AJ19="Alta",AL19="Leve"),AND(AJ19="Alta",AL19="Menor")),"Moderado",IF(OR(AND(AJ19="Muy Baja",AL19="Mayor"),AND(AJ19="Baja",AL19="Mayor"),AND(AJ19="Media",AL19="Mayor"),AND(AJ19="Alta",AL19="Moderado"),AND(AJ19="Alta",AL19="Mayor"),AND(AJ19="Muy Alta",AL19="Leve"),AND(AJ19="Muy Alta",AL19="Menor"),AND(AJ19="Muy Alta",AL19="Moderado"),AND(AJ19="Muy Alta",AL19="Mayor")),"Alto",IF(OR(AND(AJ19="Muy Baja",AL19="Catastrófico"),AND(AJ19="Baja",AL19="Catastrófico"),AND(AJ19="Media",AL19="Catastrófico"),AND(AJ19="Alta",AL19="Catastrófico"),AND(AJ19="Muy Alta",AL19="Catastrófico")),"Extremo","")))),"")</f>
        <v/>
      </c>
      <c r="AO19" s="195"/>
      <c r="AP19" s="186"/>
      <c r="AQ19" s="196"/>
      <c r="AR19" s="196"/>
      <c r="AS19" s="197"/>
      <c r="AT19" s="329"/>
      <c r="AU19" s="329"/>
      <c r="AV19" s="329"/>
    </row>
    <row r="20" spans="1:48" ht="37.5" customHeight="1" x14ac:dyDescent="0.25">
      <c r="A20" s="340"/>
      <c r="B20" s="333"/>
      <c r="C20" s="333"/>
      <c r="D20" s="333"/>
      <c r="E20" s="334"/>
      <c r="F20" s="333"/>
      <c r="G20" s="322"/>
      <c r="H20" s="322"/>
      <c r="I20" s="322"/>
      <c r="J20" s="322"/>
      <c r="K20" s="322"/>
      <c r="L20" s="322"/>
      <c r="M20" s="322"/>
      <c r="N20" s="322"/>
      <c r="O20" s="322"/>
      <c r="P20" s="322"/>
      <c r="Q20" s="322"/>
      <c r="R20" s="329"/>
      <c r="S20" s="326"/>
      <c r="T20" s="325"/>
      <c r="U20" s="315"/>
      <c r="V20" s="325">
        <f>IF(NOT(ISERROR(MATCH(U20,_xlfn.ANCHORARRAY(E31),0))),T33&amp;"Por favor no seleccionar los criterios de impacto",U20)</f>
        <v>0</v>
      </c>
      <c r="W20" s="326"/>
      <c r="X20" s="325"/>
      <c r="Y20" s="324"/>
      <c r="Z20" s="214">
        <v>2</v>
      </c>
      <c r="AA20" s="187"/>
      <c r="AB20" s="189" t="str">
        <f>IF(OR(AC20="Preventivo",AC20="Detectivo"),"Probabilidad",IF(AC20="Correctivo","Impacto",""))</f>
        <v/>
      </c>
      <c r="AC20" s="190"/>
      <c r="AD20" s="190"/>
      <c r="AE20" s="191" t="str">
        <f t="shared" ref="AE20:AE24" si="9">IF(AND(AC20="Preventivo",AD20="Automático"),"50%",IF(AND(AC20="Preventivo",AD20="Manual"),"40%",IF(AND(AC20="Detectivo",AD20="Automático"),"40%",IF(AND(AC20="Detectivo",AD20="Manual"),"30%",IF(AND(AC20="Correctivo",AD20="Automático"),"35%",IF(AND(AC20="Correctivo",AD20="Manual"),"25%",""))))))</f>
        <v/>
      </c>
      <c r="AF20" s="190"/>
      <c r="AG20" s="190"/>
      <c r="AH20" s="190"/>
      <c r="AI20" s="192" t="str">
        <f>IFERROR(IF(AND(AB19="Probabilidad",AB20="Probabilidad"),(AK19-(+AK19*AE20)),IF(AB20="Probabilidad",(T19-(+T19*AE20)),IF(AB20="Impacto",AK19,""))),"")</f>
        <v/>
      </c>
      <c r="AJ20" s="193" t="str">
        <f t="shared" si="2"/>
        <v/>
      </c>
      <c r="AK20" s="191" t="str">
        <f t="shared" ref="AK20:AK24" si="10">+AI20</f>
        <v/>
      </c>
      <c r="AL20" s="193" t="str">
        <f t="shared" si="4"/>
        <v/>
      </c>
      <c r="AM20" s="191" t="str">
        <f t="shared" ref="AM20" si="11">IFERROR(IF(AND(AB19="Impacto",AB20="Impacto"),(AM19-(+AM19*AE20)),IF(AB20="Impacto",($X$13-(+$X$13*AE20)),IF(AB20="Probabilidad",AM19,""))),"")</f>
        <v/>
      </c>
      <c r="AN20" s="194" t="str">
        <f t="shared" ref="AN20:AN21" si="12">IFERROR(IF(OR(AND(AJ20="Muy Baja",AL20="Leve"),AND(AJ20="Muy Baja",AL20="Menor"),AND(AJ20="Baja",AL20="Leve")),"Bajo",IF(OR(AND(AJ20="Muy baja",AL20="Moderado"),AND(AJ20="Baja",AL20="Menor"),AND(AJ20="Baja",AL20="Moderado"),AND(AJ20="Media",AL20="Leve"),AND(AJ20="Media",AL20="Menor"),AND(AJ20="Media",AL20="Moderado"),AND(AJ20="Alta",AL20="Leve"),AND(AJ20="Alta",AL20="Menor")),"Moderado",IF(OR(AND(AJ20="Muy Baja",AL20="Mayor"),AND(AJ20="Baja",AL20="Mayor"),AND(AJ20="Media",AL20="Mayor"),AND(AJ20="Alta",AL20="Moderado"),AND(AJ20="Alta",AL20="Mayor"),AND(AJ20="Muy Alta",AL20="Leve"),AND(AJ20="Muy Alta",AL20="Menor"),AND(AJ20="Muy Alta",AL20="Moderado"),AND(AJ20="Muy Alta",AL20="Mayor")),"Alto",IF(OR(AND(AJ20="Muy Baja",AL20="Catastrófico"),AND(AJ20="Baja",AL20="Catastrófico"),AND(AJ20="Media",AL20="Catastrófico"),AND(AJ20="Alta",AL20="Catastrófico"),AND(AJ20="Muy Alta",AL20="Catastrófico")),"Extremo","")))),"")</f>
        <v/>
      </c>
      <c r="AO20" s="195"/>
      <c r="AP20" s="186"/>
      <c r="AQ20" s="196"/>
      <c r="AR20" s="186"/>
      <c r="AS20" s="197"/>
      <c r="AT20" s="329"/>
      <c r="AU20" s="329"/>
      <c r="AV20" s="329"/>
    </row>
    <row r="21" spans="1:48" ht="37.5" customHeight="1" x14ac:dyDescent="0.25">
      <c r="A21" s="340"/>
      <c r="B21" s="333"/>
      <c r="C21" s="333"/>
      <c r="D21" s="333"/>
      <c r="E21" s="334"/>
      <c r="F21" s="333"/>
      <c r="G21" s="322"/>
      <c r="H21" s="322"/>
      <c r="I21" s="322"/>
      <c r="J21" s="322"/>
      <c r="K21" s="322"/>
      <c r="L21" s="322"/>
      <c r="M21" s="322"/>
      <c r="N21" s="322"/>
      <c r="O21" s="322"/>
      <c r="P21" s="322"/>
      <c r="Q21" s="322"/>
      <c r="R21" s="329"/>
      <c r="S21" s="326"/>
      <c r="T21" s="325"/>
      <c r="U21" s="315"/>
      <c r="V21" s="325">
        <f>IF(NOT(ISERROR(MATCH(U21,_xlfn.ANCHORARRAY(E32),0))),T34&amp;"Por favor no seleccionar los criterios de impacto",U21)</f>
        <v>0</v>
      </c>
      <c r="W21" s="326"/>
      <c r="X21" s="325"/>
      <c r="Y21" s="324"/>
      <c r="Z21" s="214">
        <v>3</v>
      </c>
      <c r="AA21" s="188"/>
      <c r="AB21" s="189" t="str">
        <f>IF(OR(AC21="Preventivo",AC21="Detectivo"),"Probabilidad",IF(AC21="Correctivo","Impacto",""))</f>
        <v/>
      </c>
      <c r="AC21" s="190"/>
      <c r="AD21" s="190"/>
      <c r="AE21" s="191" t="str">
        <f t="shared" si="9"/>
        <v/>
      </c>
      <c r="AF21" s="190"/>
      <c r="AG21" s="190"/>
      <c r="AH21" s="190"/>
      <c r="AI21" s="192" t="str">
        <f>IFERROR(IF(AND(AB20="Probabilidad",AB21="Probabilidad"),(AK20-(+AK20*AE21)),IF(AND(AB20="Impacto",AB21="Probabilidad"),(AK19-(+AK19*AE21)),IF(AB21="Impacto",AK20,""))),"")</f>
        <v/>
      </c>
      <c r="AJ21" s="193" t="str">
        <f t="shared" si="2"/>
        <v/>
      </c>
      <c r="AK21" s="191" t="str">
        <f t="shared" si="10"/>
        <v/>
      </c>
      <c r="AL21" s="193" t="str">
        <f t="shared" si="4"/>
        <v/>
      </c>
      <c r="AM21" s="191" t="str">
        <f t="shared" ref="AM21:AM72" si="13">IFERROR(IF(AND(AB20="Impacto",AB21="Impacto"),(AM20-(+AM20*AE21)),IF(AND(AB20="Probabilidad",AB21="Impacto"),(AM19-(+AM19*AE21)),IF(AB21="Probabilidad",AM20,""))),"")</f>
        <v/>
      </c>
      <c r="AN21" s="194" t="str">
        <f t="shared" si="12"/>
        <v/>
      </c>
      <c r="AO21" s="195"/>
      <c r="AP21" s="186"/>
      <c r="AQ21" s="196"/>
      <c r="AR21" s="196"/>
      <c r="AS21" s="197"/>
      <c r="AT21" s="329"/>
      <c r="AU21" s="329"/>
      <c r="AV21" s="329"/>
    </row>
    <row r="22" spans="1:48" ht="37.5" customHeight="1" x14ac:dyDescent="0.25">
      <c r="A22" s="340"/>
      <c r="B22" s="333"/>
      <c r="C22" s="333"/>
      <c r="D22" s="333"/>
      <c r="E22" s="334"/>
      <c r="F22" s="333"/>
      <c r="G22" s="322"/>
      <c r="H22" s="322"/>
      <c r="I22" s="322"/>
      <c r="J22" s="322"/>
      <c r="K22" s="322"/>
      <c r="L22" s="322"/>
      <c r="M22" s="322"/>
      <c r="N22" s="322"/>
      <c r="O22" s="322"/>
      <c r="P22" s="322"/>
      <c r="Q22" s="322"/>
      <c r="R22" s="329"/>
      <c r="S22" s="326"/>
      <c r="T22" s="325"/>
      <c r="U22" s="315"/>
      <c r="V22" s="325">
        <f>IF(NOT(ISERROR(MATCH(U22,_xlfn.ANCHORARRAY(E33),0))),T35&amp;"Por favor no seleccionar los criterios de impacto",U22)</f>
        <v>0</v>
      </c>
      <c r="W22" s="326"/>
      <c r="X22" s="325"/>
      <c r="Y22" s="324"/>
      <c r="Z22" s="214">
        <v>4</v>
      </c>
      <c r="AA22" s="187"/>
      <c r="AB22" s="189" t="str">
        <f t="shared" ref="AB22:AB24" si="14">IF(OR(AC22="Preventivo",AC22="Detectivo"),"Probabilidad",IF(AC22="Correctivo","Impacto",""))</f>
        <v/>
      </c>
      <c r="AC22" s="190"/>
      <c r="AD22" s="190"/>
      <c r="AE22" s="191" t="str">
        <f t="shared" si="9"/>
        <v/>
      </c>
      <c r="AF22" s="190"/>
      <c r="AG22" s="190"/>
      <c r="AH22" s="190"/>
      <c r="AI22" s="192" t="str">
        <f t="shared" ref="AI22:AI24" si="15">IFERROR(IF(AND(AB21="Probabilidad",AB22="Probabilidad"),(AK21-(+AK21*AE22)),IF(AND(AB21="Impacto",AB22="Probabilidad"),(AK20-(+AK20*AE22)),IF(AB22="Impacto",AK21,""))),"")</f>
        <v/>
      </c>
      <c r="AJ22" s="193" t="str">
        <f t="shared" si="2"/>
        <v/>
      </c>
      <c r="AK22" s="191" t="str">
        <f t="shared" si="10"/>
        <v/>
      </c>
      <c r="AL22" s="193" t="str">
        <f t="shared" si="4"/>
        <v/>
      </c>
      <c r="AM22" s="191" t="str">
        <f t="shared" si="13"/>
        <v/>
      </c>
      <c r="AN22" s="194" t="str">
        <f>IFERROR(IF(OR(AND(AJ22="Muy Baja",AL22="Leve"),AND(AJ22="Muy Baja",AL22="Menor"),AND(AJ22="Baja",AL22="Leve")),"Bajo",IF(OR(AND(AJ22="Muy baja",AL22="Moderado"),AND(AJ22="Baja",AL22="Menor"),AND(AJ22="Baja",AL22="Moderado"),AND(AJ22="Media",AL22="Leve"),AND(AJ22="Media",AL22="Menor"),AND(AJ22="Media",AL22="Moderado"),AND(AJ22="Alta",AL22="Leve"),AND(AJ22="Alta",AL22="Menor")),"Moderado",IF(OR(AND(AJ22="Muy Baja",AL22="Mayor"),AND(AJ22="Baja",AL22="Mayor"),AND(AJ22="Media",AL22="Mayor"),AND(AJ22="Alta",AL22="Moderado"),AND(AJ22="Alta",AL22="Mayor"),AND(AJ22="Muy Alta",AL22="Leve"),AND(AJ22="Muy Alta",AL22="Menor"),AND(AJ22="Muy Alta",AL22="Moderado"),AND(AJ22="Muy Alta",AL22="Mayor")),"Alto",IF(OR(AND(AJ22="Muy Baja",AL22="Catastrófico"),AND(AJ22="Baja",AL22="Catastrófico"),AND(AJ22="Media",AL22="Catastrófico"),AND(AJ22="Alta",AL22="Catastrófico"),AND(AJ22="Muy Alta",AL22="Catastrófico")),"Extremo","")))),"")</f>
        <v/>
      </c>
      <c r="AO22" s="195"/>
      <c r="AP22" s="186"/>
      <c r="AQ22" s="196"/>
      <c r="AR22" s="196"/>
      <c r="AS22" s="197"/>
      <c r="AT22" s="329"/>
      <c r="AU22" s="329"/>
      <c r="AV22" s="329"/>
    </row>
    <row r="23" spans="1:48" ht="37.5" customHeight="1" x14ac:dyDescent="0.25">
      <c r="A23" s="340"/>
      <c r="B23" s="333"/>
      <c r="C23" s="333"/>
      <c r="D23" s="333"/>
      <c r="E23" s="334"/>
      <c r="F23" s="333"/>
      <c r="G23" s="322"/>
      <c r="H23" s="322"/>
      <c r="I23" s="322"/>
      <c r="J23" s="322"/>
      <c r="K23" s="322"/>
      <c r="L23" s="322"/>
      <c r="M23" s="322"/>
      <c r="N23" s="322"/>
      <c r="O23" s="322"/>
      <c r="P23" s="322"/>
      <c r="Q23" s="322"/>
      <c r="R23" s="329"/>
      <c r="S23" s="326"/>
      <c r="T23" s="325"/>
      <c r="U23" s="315"/>
      <c r="V23" s="325">
        <f>IF(NOT(ISERROR(MATCH(U23,_xlfn.ANCHORARRAY(E34),0))),T36&amp;"Por favor no seleccionar los criterios de impacto",U23)</f>
        <v>0</v>
      </c>
      <c r="W23" s="326"/>
      <c r="X23" s="325"/>
      <c r="Y23" s="324"/>
      <c r="Z23" s="214">
        <v>5</v>
      </c>
      <c r="AA23" s="187"/>
      <c r="AB23" s="189" t="str">
        <f t="shared" si="14"/>
        <v/>
      </c>
      <c r="AC23" s="190"/>
      <c r="AD23" s="190"/>
      <c r="AE23" s="191" t="str">
        <f t="shared" si="9"/>
        <v/>
      </c>
      <c r="AF23" s="190"/>
      <c r="AG23" s="190"/>
      <c r="AH23" s="190"/>
      <c r="AI23" s="192" t="str">
        <f t="shared" si="15"/>
        <v/>
      </c>
      <c r="AJ23" s="193" t="str">
        <f t="shared" si="2"/>
        <v/>
      </c>
      <c r="AK23" s="191" t="str">
        <f t="shared" si="10"/>
        <v/>
      </c>
      <c r="AL23" s="193" t="str">
        <f t="shared" si="4"/>
        <v/>
      </c>
      <c r="AM23" s="191" t="str">
        <f t="shared" si="13"/>
        <v/>
      </c>
      <c r="AN23" s="194" t="str">
        <f t="shared" ref="AN23:AN24" si="16">IFERROR(IF(OR(AND(AJ23="Muy Baja",AL23="Leve"),AND(AJ23="Muy Baja",AL23="Menor"),AND(AJ23="Baja",AL23="Leve")),"Bajo",IF(OR(AND(AJ23="Muy baja",AL23="Moderado"),AND(AJ23="Baja",AL23="Menor"),AND(AJ23="Baja",AL23="Moderado"),AND(AJ23="Media",AL23="Leve"),AND(AJ23="Media",AL23="Menor"),AND(AJ23="Media",AL23="Moderado"),AND(AJ23="Alta",AL23="Leve"),AND(AJ23="Alta",AL23="Menor")),"Moderado",IF(OR(AND(AJ23="Muy Baja",AL23="Mayor"),AND(AJ23="Baja",AL23="Mayor"),AND(AJ23="Media",AL23="Mayor"),AND(AJ23="Alta",AL23="Moderado"),AND(AJ23="Alta",AL23="Mayor"),AND(AJ23="Muy Alta",AL23="Leve"),AND(AJ23="Muy Alta",AL23="Menor"),AND(AJ23="Muy Alta",AL23="Moderado"),AND(AJ23="Muy Alta",AL23="Mayor")),"Alto",IF(OR(AND(AJ23="Muy Baja",AL23="Catastrófico"),AND(AJ23="Baja",AL23="Catastrófico"),AND(AJ23="Media",AL23="Catastrófico"),AND(AJ23="Alta",AL23="Catastrófico"),AND(AJ23="Muy Alta",AL23="Catastrófico")),"Extremo","")))),"")</f>
        <v/>
      </c>
      <c r="AO23" s="195"/>
      <c r="AP23" s="186"/>
      <c r="AQ23" s="196"/>
      <c r="AR23" s="196"/>
      <c r="AS23" s="197"/>
      <c r="AT23" s="329"/>
      <c r="AU23" s="329"/>
      <c r="AV23" s="329"/>
    </row>
    <row r="24" spans="1:48" ht="37.5" customHeight="1" x14ac:dyDescent="0.25">
      <c r="A24" s="340"/>
      <c r="B24" s="333"/>
      <c r="C24" s="333"/>
      <c r="D24" s="333"/>
      <c r="E24" s="334"/>
      <c r="F24" s="333"/>
      <c r="G24" s="323"/>
      <c r="H24" s="323"/>
      <c r="I24" s="323"/>
      <c r="J24" s="323"/>
      <c r="K24" s="323"/>
      <c r="L24" s="323"/>
      <c r="M24" s="323"/>
      <c r="N24" s="323"/>
      <c r="O24" s="323"/>
      <c r="P24" s="323"/>
      <c r="Q24" s="323"/>
      <c r="R24" s="329"/>
      <c r="S24" s="326"/>
      <c r="T24" s="325"/>
      <c r="U24" s="315"/>
      <c r="V24" s="325">
        <f>IF(NOT(ISERROR(MATCH(U24,_xlfn.ANCHORARRAY(E35),0))),T37&amp;"Por favor no seleccionar los criterios de impacto",U24)</f>
        <v>0</v>
      </c>
      <c r="W24" s="326"/>
      <c r="X24" s="325"/>
      <c r="Y24" s="324"/>
      <c r="Z24" s="214">
        <v>6</v>
      </c>
      <c r="AA24" s="187"/>
      <c r="AB24" s="189" t="str">
        <f t="shared" si="14"/>
        <v/>
      </c>
      <c r="AC24" s="190"/>
      <c r="AD24" s="190"/>
      <c r="AE24" s="191" t="str">
        <f t="shared" si="9"/>
        <v/>
      </c>
      <c r="AF24" s="190"/>
      <c r="AG24" s="190"/>
      <c r="AH24" s="190"/>
      <c r="AI24" s="192" t="str">
        <f t="shared" si="15"/>
        <v/>
      </c>
      <c r="AJ24" s="193" t="str">
        <f t="shared" si="2"/>
        <v/>
      </c>
      <c r="AK24" s="191" t="str">
        <f t="shared" si="10"/>
        <v/>
      </c>
      <c r="AL24" s="193" t="str">
        <f t="shared" si="4"/>
        <v/>
      </c>
      <c r="AM24" s="191" t="str">
        <f t="shared" si="13"/>
        <v/>
      </c>
      <c r="AN24" s="194" t="str">
        <f t="shared" si="16"/>
        <v/>
      </c>
      <c r="AO24" s="195"/>
      <c r="AP24" s="186"/>
      <c r="AQ24" s="196"/>
      <c r="AR24" s="196"/>
      <c r="AS24" s="197"/>
      <c r="AT24" s="329"/>
      <c r="AU24" s="329"/>
      <c r="AV24" s="329"/>
    </row>
    <row r="25" spans="1:48" ht="37.5" customHeight="1" x14ac:dyDescent="0.25">
      <c r="A25" s="340">
        <v>3</v>
      </c>
      <c r="B25" s="333"/>
      <c r="C25" s="333"/>
      <c r="D25" s="333"/>
      <c r="E25" s="334"/>
      <c r="F25" s="333"/>
      <c r="G25" s="321"/>
      <c r="H25" s="321"/>
      <c r="I25" s="321"/>
      <c r="J25" s="321"/>
      <c r="K25" s="321"/>
      <c r="L25" s="321"/>
      <c r="M25" s="321"/>
      <c r="N25" s="321"/>
      <c r="O25" s="321"/>
      <c r="P25" s="321"/>
      <c r="Q25" s="321"/>
      <c r="R25" s="329"/>
      <c r="S25" s="326" t="str">
        <f>IF(R25&lt;=0,"",IF(R25&lt;=2,"Muy Baja",IF(R25&lt;=24,"Baja",IF(R25&lt;=500,"Media",IF(R25&lt;=5000,"Alta","Muy Alta")))))</f>
        <v/>
      </c>
      <c r="T25" s="325" t="str">
        <f>IF(S25="","",IF(S25="Muy Baja",0.2,IF(S25="Baja",0.4,IF(S25="Media",0.6,IF(S25="Alta",0.8,IF(S25="Muy Alta",1,))))))</f>
        <v/>
      </c>
      <c r="U25" s="315"/>
      <c r="V25" s="325">
        <f>IF(NOT(ISERROR(MATCH(U25,'Tabla Impacto'!$B$222:$B$224,0))),'Tabla Impacto'!$F$224&amp;"Por favor no seleccionar los criterios de impacto(Afectación Económica o presupuestal y Pérdida Reputacional)",U25)</f>
        <v>0</v>
      </c>
      <c r="W25" s="326" t="str">
        <f>IF(OR(V25='Tabla Impacto'!$C$12,V25='Tabla Impacto'!$D$12),"Leve",IF(OR(V25='Tabla Impacto'!$C$13,V25='Tabla Impacto'!$D$13),"Menor",IF(OR(V25='Tabla Impacto'!$C$14,V25='Tabla Impacto'!$D$14),"Moderado",IF(OR(V25='Tabla Impacto'!$C$15,V25='Tabla Impacto'!$D$15),"Mayor",IF(OR(V25='Tabla Impacto'!$C$16,V25='Tabla Impacto'!$D$16),"Catastrófico","")))))</f>
        <v/>
      </c>
      <c r="X25" s="325" t="str">
        <f>IF(W25="","",IF(W25="Leve",0.2,IF(W25="Menor",0.4,IF(W25="Moderado",0.6,IF(W25="Mayor",0.8,IF(W25="Catastrófico",1,))))))</f>
        <v/>
      </c>
      <c r="Y25" s="324" t="str">
        <f>IF(OR(AND(S25="Muy Baja",W25="Leve"),AND(S25="Muy Baja",W25="Menor"),AND(S25="Baja",W25="Leve")),"Bajo",IF(OR(AND(S25="Muy baja",W25="Moderado"),AND(S25="Baja",W25="Menor"),AND(S25="Baja",W25="Moderado"),AND(S25="Media",W25="Leve"),AND(S25="Media",W25="Menor"),AND(S25="Media",W25="Moderado"),AND(S25="Alta",W25="Leve"),AND(S25="Alta",W25="Menor")),"Moderado",IF(OR(AND(S25="Muy Baja",W25="Mayor"),AND(S25="Baja",W25="Mayor"),AND(S25="Media",W25="Mayor"),AND(S25="Alta",W25="Moderado"),AND(S25="Alta",W25="Mayor"),AND(S25="Muy Alta",W25="Leve"),AND(S25="Muy Alta",W25="Menor"),AND(S25="Muy Alta",W25="Moderado"),AND(S25="Muy Alta",W25="Mayor")),"Alto",IF(OR(AND(S25="Muy Baja",W25="Catastrófico"),AND(S25="Baja",W25="Catastrófico"),AND(S25="Media",W25="Catastrófico"),AND(S25="Alta",W25="Catastrófico"),AND(S25="Muy Alta",W25="Catastrófico")),"Extremo",""))))</f>
        <v/>
      </c>
      <c r="Z25" s="214">
        <v>1</v>
      </c>
      <c r="AA25" s="187"/>
      <c r="AB25" s="189" t="str">
        <f>IF(OR(AC25="Preventivo",AC25="Detectivo"),"Probabilidad",IF(AC25="Correctivo","Impacto",""))</f>
        <v/>
      </c>
      <c r="AC25" s="190"/>
      <c r="AD25" s="190"/>
      <c r="AE25" s="191" t="str">
        <f>IF(AND(AC25="Preventivo",AD25="Automático"),"50%",IF(AND(AC25="Preventivo",AD25="Manual"),"40%",IF(AND(AC25="Detectivo",AD25="Automático"),"40%",IF(AND(AC25="Detectivo",AD25="Manual"),"30%",IF(AND(AC25="Correctivo",AD25="Automático"),"35%",IF(AND(AC25="Correctivo",AD25="Manual"),"25%",""))))))</f>
        <v/>
      </c>
      <c r="AF25" s="190"/>
      <c r="AG25" s="190"/>
      <c r="AH25" s="190"/>
      <c r="AI25" s="192" t="str">
        <f>IFERROR(IF(AB25="Probabilidad",(T25-(+T25*AE25)),IF(AB25="Impacto",T25,"")),"")</f>
        <v/>
      </c>
      <c r="AJ25" s="193" t="str">
        <f>IFERROR(IF(AI25="","",IF(AI25&lt;=0.2,"Muy Baja",IF(AI25&lt;=0.4,"Baja",IF(AI25&lt;=0.6,"Media",IF(AI25&lt;=0.8,"Alta","Muy Alta"))))),"")</f>
        <v/>
      </c>
      <c r="AK25" s="191" t="str">
        <f>+AI25</f>
        <v/>
      </c>
      <c r="AL25" s="193" t="str">
        <f>IFERROR(IF(AM25="","",IF(AM25&lt;=0.2,"Leve",IF(AM25&lt;=0.4,"Menor",IF(AM25&lt;=0.6,"Moderado",IF(AM25&lt;=0.8,"Mayor","Catastrófico"))))),"")</f>
        <v/>
      </c>
      <c r="AM25" s="191" t="str">
        <f t="shared" ref="AM25" si="17">IFERROR(IF(AB25="Impacto",(X25-(+X25*AE25)),IF(AB25="Probabilidad",X25,"")),"")</f>
        <v/>
      </c>
      <c r="AN25" s="194" t="str">
        <f>IFERROR(IF(OR(AND(AJ25="Muy Baja",AL25="Leve"),AND(AJ25="Muy Baja",AL25="Menor"),AND(AJ25="Baja",AL25="Leve")),"Bajo",IF(OR(AND(AJ25="Muy baja",AL25="Moderado"),AND(AJ25="Baja",AL25="Menor"),AND(AJ25="Baja",AL25="Moderado"),AND(AJ25="Media",AL25="Leve"),AND(AJ25="Media",AL25="Menor"),AND(AJ25="Media",AL25="Moderado"),AND(AJ25="Alta",AL25="Leve"),AND(AJ25="Alta",AL25="Menor")),"Moderado",IF(OR(AND(AJ25="Muy Baja",AL25="Mayor"),AND(AJ25="Baja",AL25="Mayor"),AND(AJ25="Media",AL25="Mayor"),AND(AJ25="Alta",AL25="Moderado"),AND(AJ25="Alta",AL25="Mayor"),AND(AJ25="Muy Alta",AL25="Leve"),AND(AJ25="Muy Alta",AL25="Menor"),AND(AJ25="Muy Alta",AL25="Moderado"),AND(AJ25="Muy Alta",AL25="Mayor")),"Alto",IF(OR(AND(AJ25="Muy Baja",AL25="Catastrófico"),AND(AJ25="Baja",AL25="Catastrófico"),AND(AJ25="Media",AL25="Catastrófico"),AND(AJ25="Alta",AL25="Catastrófico"),AND(AJ25="Muy Alta",AL25="Catastrófico")),"Extremo","")))),"")</f>
        <v/>
      </c>
      <c r="AO25" s="195"/>
      <c r="AP25" s="186"/>
      <c r="AQ25" s="196"/>
      <c r="AR25" s="196"/>
      <c r="AS25" s="197"/>
      <c r="AT25" s="329"/>
      <c r="AU25" s="329"/>
      <c r="AV25" s="329"/>
    </row>
    <row r="26" spans="1:48" ht="37.5" customHeight="1" x14ac:dyDescent="0.25">
      <c r="A26" s="340"/>
      <c r="B26" s="333"/>
      <c r="C26" s="333"/>
      <c r="D26" s="333"/>
      <c r="E26" s="334"/>
      <c r="F26" s="333"/>
      <c r="G26" s="322"/>
      <c r="H26" s="322"/>
      <c r="I26" s="322"/>
      <c r="J26" s="322"/>
      <c r="K26" s="322"/>
      <c r="L26" s="322"/>
      <c r="M26" s="322"/>
      <c r="N26" s="322"/>
      <c r="O26" s="322"/>
      <c r="P26" s="322"/>
      <c r="Q26" s="322"/>
      <c r="R26" s="329"/>
      <c r="S26" s="326"/>
      <c r="T26" s="325"/>
      <c r="U26" s="315"/>
      <c r="V26" s="325">
        <f>IF(NOT(ISERROR(MATCH(U26,_xlfn.ANCHORARRAY(E37),0))),T39&amp;"Por favor no seleccionar los criterios de impacto",U26)</f>
        <v>0</v>
      </c>
      <c r="W26" s="326"/>
      <c r="X26" s="325"/>
      <c r="Y26" s="324"/>
      <c r="Z26" s="214">
        <v>2</v>
      </c>
      <c r="AA26" s="187"/>
      <c r="AB26" s="189" t="str">
        <f>IF(OR(AC26="Preventivo",AC26="Detectivo"),"Probabilidad",IF(AC26="Correctivo","Impacto",""))</f>
        <v/>
      </c>
      <c r="AC26" s="190"/>
      <c r="AD26" s="190"/>
      <c r="AE26" s="191" t="str">
        <f t="shared" ref="AE26:AE30" si="18">IF(AND(AC26="Preventivo",AD26="Automático"),"50%",IF(AND(AC26="Preventivo",AD26="Manual"),"40%",IF(AND(AC26="Detectivo",AD26="Automático"),"40%",IF(AND(AC26="Detectivo",AD26="Manual"),"30%",IF(AND(AC26="Correctivo",AD26="Automático"),"35%",IF(AND(AC26="Correctivo",AD26="Manual"),"25%",""))))))</f>
        <v/>
      </c>
      <c r="AF26" s="190"/>
      <c r="AG26" s="190"/>
      <c r="AH26" s="190"/>
      <c r="AI26" s="192" t="str">
        <f>IFERROR(IF(AND(AB25="Probabilidad",AB26="Probabilidad"),(AK25-(+AK25*AE26)),IF(AB26="Probabilidad",(T25-(+T25*AE26)),IF(AB26="Impacto",AK25,""))),"")</f>
        <v/>
      </c>
      <c r="AJ26" s="193" t="str">
        <f t="shared" si="2"/>
        <v/>
      </c>
      <c r="AK26" s="191" t="str">
        <f t="shared" ref="AK26:AK30" si="19">+AI26</f>
        <v/>
      </c>
      <c r="AL26" s="193" t="str">
        <f t="shared" si="4"/>
        <v/>
      </c>
      <c r="AM26" s="191" t="str">
        <f t="shared" ref="AM26" si="20">IFERROR(IF(AND(AB25="Impacto",AB26="Impacto"),(AM25-(+AM25*AE26)),IF(AB26="Impacto",($X$13-(+$X$13*AE26)),IF(AB26="Probabilidad",AM25,""))),"")</f>
        <v/>
      </c>
      <c r="AN26" s="194" t="str">
        <f t="shared" ref="AN26:AN27" si="21">IFERROR(IF(OR(AND(AJ26="Muy Baja",AL26="Leve"),AND(AJ26="Muy Baja",AL26="Menor"),AND(AJ26="Baja",AL26="Leve")),"Bajo",IF(OR(AND(AJ26="Muy baja",AL26="Moderado"),AND(AJ26="Baja",AL26="Menor"),AND(AJ26="Baja",AL26="Moderado"),AND(AJ26="Media",AL26="Leve"),AND(AJ26="Media",AL26="Menor"),AND(AJ26="Media",AL26="Moderado"),AND(AJ26="Alta",AL26="Leve"),AND(AJ26="Alta",AL26="Menor")),"Moderado",IF(OR(AND(AJ26="Muy Baja",AL26="Mayor"),AND(AJ26="Baja",AL26="Mayor"),AND(AJ26="Media",AL26="Mayor"),AND(AJ26="Alta",AL26="Moderado"),AND(AJ26="Alta",AL26="Mayor"),AND(AJ26="Muy Alta",AL26="Leve"),AND(AJ26="Muy Alta",AL26="Menor"),AND(AJ26="Muy Alta",AL26="Moderado"),AND(AJ26="Muy Alta",AL26="Mayor")),"Alto",IF(OR(AND(AJ26="Muy Baja",AL26="Catastrófico"),AND(AJ26="Baja",AL26="Catastrófico"),AND(AJ26="Media",AL26="Catastrófico"),AND(AJ26="Alta",AL26="Catastrófico"),AND(AJ26="Muy Alta",AL26="Catastrófico")),"Extremo","")))),"")</f>
        <v/>
      </c>
      <c r="AO26" s="195"/>
      <c r="AP26" s="186"/>
      <c r="AQ26" s="196"/>
      <c r="AR26" s="196"/>
      <c r="AS26" s="197"/>
      <c r="AT26" s="329"/>
      <c r="AU26" s="329"/>
      <c r="AV26" s="329"/>
    </row>
    <row r="27" spans="1:48" ht="37.5" customHeight="1" x14ac:dyDescent="0.25">
      <c r="A27" s="340"/>
      <c r="B27" s="333"/>
      <c r="C27" s="333"/>
      <c r="D27" s="333"/>
      <c r="E27" s="334"/>
      <c r="F27" s="333"/>
      <c r="G27" s="322"/>
      <c r="H27" s="322"/>
      <c r="I27" s="322"/>
      <c r="J27" s="322"/>
      <c r="K27" s="322"/>
      <c r="L27" s="322"/>
      <c r="M27" s="322"/>
      <c r="N27" s="322"/>
      <c r="O27" s="322"/>
      <c r="P27" s="322"/>
      <c r="Q27" s="322"/>
      <c r="R27" s="329"/>
      <c r="S27" s="326"/>
      <c r="T27" s="325"/>
      <c r="U27" s="315"/>
      <c r="V27" s="325">
        <f>IF(NOT(ISERROR(MATCH(U27,_xlfn.ANCHORARRAY(E38),0))),T40&amp;"Por favor no seleccionar los criterios de impacto",U27)</f>
        <v>0</v>
      </c>
      <c r="W27" s="326"/>
      <c r="X27" s="325"/>
      <c r="Y27" s="324"/>
      <c r="Z27" s="214">
        <v>3</v>
      </c>
      <c r="AA27" s="187"/>
      <c r="AB27" s="189" t="str">
        <f>IF(OR(AC27="Preventivo",AC27="Detectivo"),"Probabilidad",IF(AC27="Correctivo","Impacto",""))</f>
        <v/>
      </c>
      <c r="AC27" s="190"/>
      <c r="AD27" s="190"/>
      <c r="AE27" s="191" t="str">
        <f t="shared" si="18"/>
        <v/>
      </c>
      <c r="AF27" s="190"/>
      <c r="AG27" s="190"/>
      <c r="AH27" s="190"/>
      <c r="AI27" s="192" t="str">
        <f>IFERROR(IF(AND(AB26="Probabilidad",AB27="Probabilidad"),(AK26-(+AK26*AE27)),IF(AND(AB26="Impacto",AB27="Probabilidad"),(AK25-(+AK25*AE27)),IF(AB27="Impacto",AK26,""))),"")</f>
        <v/>
      </c>
      <c r="AJ27" s="193" t="str">
        <f t="shared" si="2"/>
        <v/>
      </c>
      <c r="AK27" s="191" t="str">
        <f t="shared" si="19"/>
        <v/>
      </c>
      <c r="AL27" s="193" t="str">
        <f t="shared" si="4"/>
        <v/>
      </c>
      <c r="AM27" s="191" t="str">
        <f t="shared" ref="AM27" si="22">IFERROR(IF(AND(AB26="Impacto",AB27="Impacto"),(AM26-(+AM26*AE27)),IF(AND(AB26="Probabilidad",AB27="Impacto"),(AM25-(+AM25*AE27)),IF(AB27="Probabilidad",AM26,""))),"")</f>
        <v/>
      </c>
      <c r="AN27" s="194" t="str">
        <f t="shared" si="21"/>
        <v/>
      </c>
      <c r="AO27" s="195"/>
      <c r="AP27" s="186"/>
      <c r="AQ27" s="196"/>
      <c r="AR27" s="196"/>
      <c r="AS27" s="197"/>
      <c r="AT27" s="329"/>
      <c r="AU27" s="329"/>
      <c r="AV27" s="329"/>
    </row>
    <row r="28" spans="1:48" ht="37.5" customHeight="1" x14ac:dyDescent="0.25">
      <c r="A28" s="340"/>
      <c r="B28" s="333"/>
      <c r="C28" s="333"/>
      <c r="D28" s="333"/>
      <c r="E28" s="334"/>
      <c r="F28" s="333"/>
      <c r="G28" s="322"/>
      <c r="H28" s="322"/>
      <c r="I28" s="322"/>
      <c r="J28" s="322"/>
      <c r="K28" s="322"/>
      <c r="L28" s="322"/>
      <c r="M28" s="322"/>
      <c r="N28" s="322"/>
      <c r="O28" s="322"/>
      <c r="P28" s="322"/>
      <c r="Q28" s="322"/>
      <c r="R28" s="329"/>
      <c r="S28" s="326"/>
      <c r="T28" s="325"/>
      <c r="U28" s="315"/>
      <c r="V28" s="325">
        <f>IF(NOT(ISERROR(MATCH(U28,_xlfn.ANCHORARRAY(E39),0))),T41&amp;"Por favor no seleccionar los criterios de impacto",U28)</f>
        <v>0</v>
      </c>
      <c r="W28" s="326"/>
      <c r="X28" s="325"/>
      <c r="Y28" s="324"/>
      <c r="Z28" s="214">
        <v>4</v>
      </c>
      <c r="AA28" s="187"/>
      <c r="AB28" s="189" t="str">
        <f t="shared" ref="AB28:AB30" si="23">IF(OR(AC28="Preventivo",AC28="Detectivo"),"Probabilidad",IF(AC28="Correctivo","Impacto",""))</f>
        <v/>
      </c>
      <c r="AC28" s="190"/>
      <c r="AD28" s="190"/>
      <c r="AE28" s="191" t="str">
        <f t="shared" si="18"/>
        <v/>
      </c>
      <c r="AF28" s="190"/>
      <c r="AG28" s="190"/>
      <c r="AH28" s="190"/>
      <c r="AI28" s="192" t="str">
        <f t="shared" ref="AI28:AI30" si="24">IFERROR(IF(AND(AB27="Probabilidad",AB28="Probabilidad"),(AK27-(+AK27*AE28)),IF(AND(AB27="Impacto",AB28="Probabilidad"),(AK26-(+AK26*AE28)),IF(AB28="Impacto",AK27,""))),"")</f>
        <v/>
      </c>
      <c r="AJ28" s="193" t="str">
        <f t="shared" si="2"/>
        <v/>
      </c>
      <c r="AK28" s="191" t="str">
        <f t="shared" si="19"/>
        <v/>
      </c>
      <c r="AL28" s="193" t="str">
        <f t="shared" si="4"/>
        <v/>
      </c>
      <c r="AM28" s="191" t="str">
        <f t="shared" si="13"/>
        <v/>
      </c>
      <c r="AN28" s="194" t="str">
        <f>IFERROR(IF(OR(AND(AJ28="Muy Baja",AL28="Leve"),AND(AJ28="Muy Baja",AL28="Menor"),AND(AJ28="Baja",AL28="Leve")),"Bajo",IF(OR(AND(AJ28="Muy baja",AL28="Moderado"),AND(AJ28="Baja",AL28="Menor"),AND(AJ28="Baja",AL28="Moderado"),AND(AJ28="Media",AL28="Leve"),AND(AJ28="Media",AL28="Menor"),AND(AJ28="Media",AL28="Moderado"),AND(AJ28="Alta",AL28="Leve"),AND(AJ28="Alta",AL28="Menor")),"Moderado",IF(OR(AND(AJ28="Muy Baja",AL28="Mayor"),AND(AJ28="Baja",AL28="Mayor"),AND(AJ28="Media",AL28="Mayor"),AND(AJ28="Alta",AL28="Moderado"),AND(AJ28="Alta",AL28="Mayor"),AND(AJ28="Muy Alta",AL28="Leve"),AND(AJ28="Muy Alta",AL28="Menor"),AND(AJ28="Muy Alta",AL28="Moderado"),AND(AJ28="Muy Alta",AL28="Mayor")),"Alto",IF(OR(AND(AJ28="Muy Baja",AL28="Catastrófico"),AND(AJ28="Baja",AL28="Catastrófico"),AND(AJ28="Media",AL28="Catastrófico"),AND(AJ28="Alta",AL28="Catastrófico"),AND(AJ28="Muy Alta",AL28="Catastrófico")),"Extremo","")))),"")</f>
        <v/>
      </c>
      <c r="AO28" s="195"/>
      <c r="AP28" s="186"/>
      <c r="AQ28" s="196"/>
      <c r="AR28" s="196"/>
      <c r="AS28" s="197"/>
      <c r="AT28" s="329"/>
      <c r="AU28" s="329"/>
      <c r="AV28" s="329"/>
    </row>
    <row r="29" spans="1:48" ht="37.5" customHeight="1" x14ac:dyDescent="0.25">
      <c r="A29" s="340"/>
      <c r="B29" s="333"/>
      <c r="C29" s="333"/>
      <c r="D29" s="333"/>
      <c r="E29" s="334"/>
      <c r="F29" s="333"/>
      <c r="G29" s="322"/>
      <c r="H29" s="322"/>
      <c r="I29" s="322"/>
      <c r="J29" s="322"/>
      <c r="K29" s="322"/>
      <c r="L29" s="322"/>
      <c r="M29" s="322"/>
      <c r="N29" s="322"/>
      <c r="O29" s="322"/>
      <c r="P29" s="322"/>
      <c r="Q29" s="322"/>
      <c r="R29" s="329"/>
      <c r="S29" s="326"/>
      <c r="T29" s="325"/>
      <c r="U29" s="315"/>
      <c r="V29" s="325">
        <f>IF(NOT(ISERROR(MATCH(U29,_xlfn.ANCHORARRAY(E40),0))),T42&amp;"Por favor no seleccionar los criterios de impacto",U29)</f>
        <v>0</v>
      </c>
      <c r="W29" s="326"/>
      <c r="X29" s="325"/>
      <c r="Y29" s="324"/>
      <c r="Z29" s="214">
        <v>5</v>
      </c>
      <c r="AA29" s="187"/>
      <c r="AB29" s="189" t="str">
        <f t="shared" si="23"/>
        <v/>
      </c>
      <c r="AC29" s="190"/>
      <c r="AD29" s="190"/>
      <c r="AE29" s="191" t="str">
        <f t="shared" si="18"/>
        <v/>
      </c>
      <c r="AF29" s="190"/>
      <c r="AG29" s="190"/>
      <c r="AH29" s="190"/>
      <c r="AI29" s="192" t="str">
        <f t="shared" si="24"/>
        <v/>
      </c>
      <c r="AJ29" s="193" t="str">
        <f t="shared" si="2"/>
        <v/>
      </c>
      <c r="AK29" s="191" t="str">
        <f t="shared" si="19"/>
        <v/>
      </c>
      <c r="AL29" s="193" t="str">
        <f t="shared" si="4"/>
        <v/>
      </c>
      <c r="AM29" s="191" t="str">
        <f t="shared" si="13"/>
        <v/>
      </c>
      <c r="AN29" s="194" t="str">
        <f t="shared" ref="AN29:AN30" si="25">IFERROR(IF(OR(AND(AJ29="Muy Baja",AL29="Leve"),AND(AJ29="Muy Baja",AL29="Menor"),AND(AJ29="Baja",AL29="Leve")),"Bajo",IF(OR(AND(AJ29="Muy baja",AL29="Moderado"),AND(AJ29="Baja",AL29="Menor"),AND(AJ29="Baja",AL29="Moderado"),AND(AJ29="Media",AL29="Leve"),AND(AJ29="Media",AL29="Menor"),AND(AJ29="Media",AL29="Moderado"),AND(AJ29="Alta",AL29="Leve"),AND(AJ29="Alta",AL29="Menor")),"Moderado",IF(OR(AND(AJ29="Muy Baja",AL29="Mayor"),AND(AJ29="Baja",AL29="Mayor"),AND(AJ29="Media",AL29="Mayor"),AND(AJ29="Alta",AL29="Moderado"),AND(AJ29="Alta",AL29="Mayor"),AND(AJ29="Muy Alta",AL29="Leve"),AND(AJ29="Muy Alta",AL29="Menor"),AND(AJ29="Muy Alta",AL29="Moderado"),AND(AJ29="Muy Alta",AL29="Mayor")),"Alto",IF(OR(AND(AJ29="Muy Baja",AL29="Catastrófico"),AND(AJ29="Baja",AL29="Catastrófico"),AND(AJ29="Media",AL29="Catastrófico"),AND(AJ29="Alta",AL29="Catastrófico"),AND(AJ29="Muy Alta",AL29="Catastrófico")),"Extremo","")))),"")</f>
        <v/>
      </c>
      <c r="AO29" s="195"/>
      <c r="AP29" s="186"/>
      <c r="AQ29" s="196"/>
      <c r="AR29" s="196"/>
      <c r="AS29" s="197"/>
      <c r="AT29" s="329"/>
      <c r="AU29" s="329"/>
      <c r="AV29" s="329"/>
    </row>
    <row r="30" spans="1:48" ht="37.5" customHeight="1" x14ac:dyDescent="0.25">
      <c r="A30" s="340"/>
      <c r="B30" s="333"/>
      <c r="C30" s="333"/>
      <c r="D30" s="333"/>
      <c r="E30" s="334"/>
      <c r="F30" s="333"/>
      <c r="G30" s="323"/>
      <c r="H30" s="323"/>
      <c r="I30" s="323"/>
      <c r="J30" s="323"/>
      <c r="K30" s="323"/>
      <c r="L30" s="323"/>
      <c r="M30" s="323"/>
      <c r="N30" s="323"/>
      <c r="O30" s="323"/>
      <c r="P30" s="323"/>
      <c r="Q30" s="323"/>
      <c r="R30" s="329"/>
      <c r="S30" s="326"/>
      <c r="T30" s="325"/>
      <c r="U30" s="315"/>
      <c r="V30" s="325">
        <f>IF(NOT(ISERROR(MATCH(U30,_xlfn.ANCHORARRAY(E41),0))),T43&amp;"Por favor no seleccionar los criterios de impacto",U30)</f>
        <v>0</v>
      </c>
      <c r="W30" s="326"/>
      <c r="X30" s="325"/>
      <c r="Y30" s="324"/>
      <c r="Z30" s="214">
        <v>6</v>
      </c>
      <c r="AA30" s="187"/>
      <c r="AB30" s="189" t="str">
        <f t="shared" si="23"/>
        <v/>
      </c>
      <c r="AC30" s="190"/>
      <c r="AD30" s="190"/>
      <c r="AE30" s="191" t="str">
        <f t="shared" si="18"/>
        <v/>
      </c>
      <c r="AF30" s="190"/>
      <c r="AG30" s="190"/>
      <c r="AH30" s="190"/>
      <c r="AI30" s="192" t="str">
        <f t="shared" si="24"/>
        <v/>
      </c>
      <c r="AJ30" s="193" t="str">
        <f t="shared" si="2"/>
        <v/>
      </c>
      <c r="AK30" s="191" t="str">
        <f t="shared" si="19"/>
        <v/>
      </c>
      <c r="AL30" s="193" t="str">
        <f t="shared" si="4"/>
        <v/>
      </c>
      <c r="AM30" s="191" t="str">
        <f t="shared" si="13"/>
        <v/>
      </c>
      <c r="AN30" s="194" t="str">
        <f t="shared" si="25"/>
        <v/>
      </c>
      <c r="AO30" s="195"/>
      <c r="AP30" s="186"/>
      <c r="AQ30" s="196"/>
      <c r="AR30" s="196"/>
      <c r="AS30" s="197"/>
      <c r="AT30" s="329"/>
      <c r="AU30" s="329"/>
      <c r="AV30" s="329"/>
    </row>
    <row r="31" spans="1:48" ht="37.5" customHeight="1" x14ac:dyDescent="0.25">
      <c r="A31" s="340">
        <v>4</v>
      </c>
      <c r="B31" s="333"/>
      <c r="C31" s="333"/>
      <c r="D31" s="333"/>
      <c r="E31" s="333"/>
      <c r="F31" s="333"/>
      <c r="G31" s="321"/>
      <c r="H31" s="321"/>
      <c r="I31" s="321"/>
      <c r="J31" s="321"/>
      <c r="K31" s="321"/>
      <c r="L31" s="321"/>
      <c r="M31" s="321"/>
      <c r="N31" s="321"/>
      <c r="O31" s="321"/>
      <c r="P31" s="321"/>
      <c r="Q31" s="321"/>
      <c r="R31" s="329"/>
      <c r="S31" s="326" t="str">
        <f>IF(R31&lt;=0,"",IF(R31&lt;=2,"Muy Baja",IF(R31&lt;=24,"Baja",IF(R31&lt;=500,"Media",IF(R31&lt;=5000,"Alta","Muy Alta")))))</f>
        <v/>
      </c>
      <c r="T31" s="325" t="str">
        <f>IF(S31="","",IF(S31="Muy Baja",0.2,IF(S31="Baja",0.4,IF(S31="Media",0.6,IF(S31="Alta",0.8,IF(S31="Muy Alta",1,))))))</f>
        <v/>
      </c>
      <c r="U31" s="315"/>
      <c r="V31" s="325">
        <f>IF(NOT(ISERROR(MATCH(U31,'Tabla Impacto'!$B$222:$B$224,0))),'Tabla Impacto'!$F$224&amp;"Por favor no seleccionar los criterios de impacto(Afectación Económica o presupuestal y Pérdida Reputacional)",U31)</f>
        <v>0</v>
      </c>
      <c r="W31" s="326" t="str">
        <f>IF(OR(V31='Tabla Impacto'!$C$12,V31='Tabla Impacto'!$D$12),"Leve",IF(OR(V31='Tabla Impacto'!$C$13,V31='Tabla Impacto'!$D$13),"Menor",IF(OR(V31='Tabla Impacto'!$C$14,V31='Tabla Impacto'!$D$14),"Moderado",IF(OR(V31='Tabla Impacto'!$C$15,V31='Tabla Impacto'!$D$15),"Mayor",IF(OR(V31='Tabla Impacto'!$C$16,V31='Tabla Impacto'!$D$16),"Catastrófico","")))))</f>
        <v/>
      </c>
      <c r="X31" s="325" t="str">
        <f>IF(W31="","",IF(W31="Leve",0.2,IF(W31="Menor",0.4,IF(W31="Moderado",0.6,IF(W31="Mayor",0.8,IF(W31="Catastrófico",1,))))))</f>
        <v/>
      </c>
      <c r="Y31" s="324" t="str">
        <f>IF(OR(AND(S31="Muy Baja",W31="Leve"),AND(S31="Muy Baja",W31="Menor"),AND(S31="Baja",W31="Leve")),"Bajo",IF(OR(AND(S31="Muy baja",W31="Moderado"),AND(S31="Baja",W31="Menor"),AND(S31="Baja",W31="Moderado"),AND(S31="Media",W31="Leve"),AND(S31="Media",W31="Menor"),AND(S31="Media",W31="Moderado"),AND(S31="Alta",W31="Leve"),AND(S31="Alta",W31="Menor")),"Moderado",IF(OR(AND(S31="Muy Baja",W31="Mayor"),AND(S31="Baja",W31="Mayor"),AND(S31="Media",W31="Mayor"),AND(S31="Alta",W31="Moderado"),AND(S31="Alta",W31="Mayor"),AND(S31="Muy Alta",W31="Leve"),AND(S31="Muy Alta",W31="Menor"),AND(S31="Muy Alta",W31="Moderado"),AND(S31="Muy Alta",W31="Mayor")),"Alto",IF(OR(AND(S31="Muy Baja",W31="Catastrófico"),AND(S31="Baja",W31="Catastrófico"),AND(S31="Media",W31="Catastrófico"),AND(S31="Alta",W31="Catastrófico"),AND(S31="Muy Alta",W31="Catastrófico")),"Extremo",""))))</f>
        <v/>
      </c>
      <c r="Z31" s="214">
        <v>1</v>
      </c>
      <c r="AA31" s="187"/>
      <c r="AB31" s="189" t="str">
        <f>IF(OR(AC31="Preventivo",AC31="Detectivo"),"Probabilidad",IF(AC31="Correctivo","Impacto",""))</f>
        <v/>
      </c>
      <c r="AC31" s="190"/>
      <c r="AD31" s="190"/>
      <c r="AE31" s="191" t="str">
        <f>IF(AND(AC31="Preventivo",AD31="Automático"),"50%",IF(AND(AC31="Preventivo",AD31="Manual"),"40%",IF(AND(AC31="Detectivo",AD31="Automático"),"40%",IF(AND(AC31="Detectivo",AD31="Manual"),"30%",IF(AND(AC31="Correctivo",AD31="Automático"),"35%",IF(AND(AC31="Correctivo",AD31="Manual"),"25%",""))))))</f>
        <v/>
      </c>
      <c r="AF31" s="190"/>
      <c r="AG31" s="190"/>
      <c r="AH31" s="190"/>
      <c r="AI31" s="192" t="str">
        <f>IFERROR(IF(AB31="Probabilidad",(T31-(+T31*AE31)),IF(AB31="Impacto",T31,"")),"")</f>
        <v/>
      </c>
      <c r="AJ31" s="193" t="str">
        <f>IFERROR(IF(AI31="","",IF(AI31&lt;=0.2,"Muy Baja",IF(AI31&lt;=0.4,"Baja",IF(AI31&lt;=0.6,"Media",IF(AI31&lt;=0.8,"Alta","Muy Alta"))))),"")</f>
        <v/>
      </c>
      <c r="AK31" s="191" t="str">
        <f>+AI31</f>
        <v/>
      </c>
      <c r="AL31" s="193" t="str">
        <f>IFERROR(IF(AM31="","",IF(AM31&lt;=0.2,"Leve",IF(AM31&lt;=0.4,"Menor",IF(AM31&lt;=0.6,"Moderado",IF(AM31&lt;=0.8,"Mayor","Catastrófico"))))),"")</f>
        <v/>
      </c>
      <c r="AM31" s="191" t="str">
        <f t="shared" ref="AM31" si="26">IFERROR(IF(AB31="Impacto",(X31-(+X31*AE31)),IF(AB31="Probabilidad",X31,"")),"")</f>
        <v/>
      </c>
      <c r="AN31" s="194" t="str">
        <f>IFERROR(IF(OR(AND(AJ31="Muy Baja",AL31="Leve"),AND(AJ31="Muy Baja",AL31="Menor"),AND(AJ31="Baja",AL31="Leve")),"Bajo",IF(OR(AND(AJ31="Muy baja",AL31="Moderado"),AND(AJ31="Baja",AL31="Menor"),AND(AJ31="Baja",AL31="Moderado"),AND(AJ31="Media",AL31="Leve"),AND(AJ31="Media",AL31="Menor"),AND(AJ31="Media",AL31="Moderado"),AND(AJ31="Alta",AL31="Leve"),AND(AJ31="Alta",AL31="Menor")),"Moderado",IF(OR(AND(AJ31="Muy Baja",AL31="Mayor"),AND(AJ31="Baja",AL31="Mayor"),AND(AJ31="Media",AL31="Mayor"),AND(AJ31="Alta",AL31="Moderado"),AND(AJ31="Alta",AL31="Mayor"),AND(AJ31="Muy Alta",AL31="Leve"),AND(AJ31="Muy Alta",AL31="Menor"),AND(AJ31="Muy Alta",AL31="Moderado"),AND(AJ31="Muy Alta",AL31="Mayor")),"Alto",IF(OR(AND(AJ31="Muy Baja",AL31="Catastrófico"),AND(AJ31="Baja",AL31="Catastrófico"),AND(AJ31="Media",AL31="Catastrófico"),AND(AJ31="Alta",AL31="Catastrófico"),AND(AJ31="Muy Alta",AL31="Catastrófico")),"Extremo","")))),"")</f>
        <v/>
      </c>
      <c r="AO31" s="195"/>
      <c r="AP31" s="186"/>
      <c r="AQ31" s="196"/>
      <c r="AR31" s="196"/>
      <c r="AS31" s="197"/>
      <c r="AT31" s="329"/>
      <c r="AU31" s="329"/>
      <c r="AV31" s="329"/>
    </row>
    <row r="32" spans="1:48" ht="37.5" customHeight="1" x14ac:dyDescent="0.25">
      <c r="A32" s="340"/>
      <c r="B32" s="333"/>
      <c r="C32" s="333"/>
      <c r="D32" s="333"/>
      <c r="E32" s="333"/>
      <c r="F32" s="333"/>
      <c r="G32" s="322"/>
      <c r="H32" s="322"/>
      <c r="I32" s="322"/>
      <c r="J32" s="322"/>
      <c r="K32" s="322"/>
      <c r="L32" s="322"/>
      <c r="M32" s="322"/>
      <c r="N32" s="322"/>
      <c r="O32" s="322"/>
      <c r="P32" s="322"/>
      <c r="Q32" s="322"/>
      <c r="R32" s="329"/>
      <c r="S32" s="326"/>
      <c r="T32" s="325"/>
      <c r="U32" s="315"/>
      <c r="V32" s="325">
        <f>IF(NOT(ISERROR(MATCH(U32,_xlfn.ANCHORARRAY(E43),0))),T45&amp;"Por favor no seleccionar los criterios de impacto",U32)</f>
        <v>0</v>
      </c>
      <c r="W32" s="326"/>
      <c r="X32" s="325"/>
      <c r="Y32" s="324"/>
      <c r="Z32" s="214">
        <v>2</v>
      </c>
      <c r="AA32" s="187"/>
      <c r="AB32" s="189" t="str">
        <f>IF(OR(AC32="Preventivo",AC32="Detectivo"),"Probabilidad",IF(AC32="Correctivo","Impacto",""))</f>
        <v/>
      </c>
      <c r="AC32" s="190"/>
      <c r="AD32" s="190"/>
      <c r="AE32" s="191" t="str">
        <f t="shared" ref="AE32:AE36" si="27">IF(AND(AC32="Preventivo",AD32="Automático"),"50%",IF(AND(AC32="Preventivo",AD32="Manual"),"40%",IF(AND(AC32="Detectivo",AD32="Automático"),"40%",IF(AND(AC32="Detectivo",AD32="Manual"),"30%",IF(AND(AC32="Correctivo",AD32="Automático"),"35%",IF(AND(AC32="Correctivo",AD32="Manual"),"25%",""))))))</f>
        <v/>
      </c>
      <c r="AF32" s="190"/>
      <c r="AG32" s="190"/>
      <c r="AH32" s="190"/>
      <c r="AI32" s="192" t="str">
        <f>IFERROR(IF(AND(AB31="Probabilidad",AB32="Probabilidad"),(AK31-(+AK31*AE32)),IF(AB32="Probabilidad",(T31-(+T31*AE32)),IF(AB32="Impacto",AK31,""))),"")</f>
        <v/>
      </c>
      <c r="AJ32" s="193" t="str">
        <f t="shared" si="2"/>
        <v/>
      </c>
      <c r="AK32" s="191" t="str">
        <f t="shared" ref="AK32:AK36" si="28">+AI32</f>
        <v/>
      </c>
      <c r="AL32" s="193" t="str">
        <f t="shared" si="4"/>
        <v/>
      </c>
      <c r="AM32" s="191" t="str">
        <f t="shared" ref="AM32" si="29">IFERROR(IF(AND(AB31="Impacto",AB32="Impacto"),(AM31-(+AM31*AE32)),IF(AB32="Impacto",($X$13-(+$X$13*AE32)),IF(AB32="Probabilidad",AM31,""))),"")</f>
        <v/>
      </c>
      <c r="AN32" s="194" t="str">
        <f t="shared" ref="AN32:AN33" si="30">IFERROR(IF(OR(AND(AJ32="Muy Baja",AL32="Leve"),AND(AJ32="Muy Baja",AL32="Menor"),AND(AJ32="Baja",AL32="Leve")),"Bajo",IF(OR(AND(AJ32="Muy baja",AL32="Moderado"),AND(AJ32="Baja",AL32="Menor"),AND(AJ32="Baja",AL32="Moderado"),AND(AJ32="Media",AL32="Leve"),AND(AJ32="Media",AL32="Menor"),AND(AJ32="Media",AL32="Moderado"),AND(AJ32="Alta",AL32="Leve"),AND(AJ32="Alta",AL32="Menor")),"Moderado",IF(OR(AND(AJ32="Muy Baja",AL32="Mayor"),AND(AJ32="Baja",AL32="Mayor"),AND(AJ32="Media",AL32="Mayor"),AND(AJ32="Alta",AL32="Moderado"),AND(AJ32="Alta",AL32="Mayor"),AND(AJ32="Muy Alta",AL32="Leve"),AND(AJ32="Muy Alta",AL32="Menor"),AND(AJ32="Muy Alta",AL32="Moderado"),AND(AJ32="Muy Alta",AL32="Mayor")),"Alto",IF(OR(AND(AJ32="Muy Baja",AL32="Catastrófico"),AND(AJ32="Baja",AL32="Catastrófico"),AND(AJ32="Media",AL32="Catastrófico"),AND(AJ32="Alta",AL32="Catastrófico"),AND(AJ32="Muy Alta",AL32="Catastrófico")),"Extremo","")))),"")</f>
        <v/>
      </c>
      <c r="AO32" s="195"/>
      <c r="AP32" s="186"/>
      <c r="AQ32" s="196"/>
      <c r="AR32" s="196"/>
      <c r="AS32" s="197"/>
      <c r="AT32" s="329"/>
      <c r="AU32" s="329"/>
      <c r="AV32" s="329"/>
    </row>
    <row r="33" spans="1:48" ht="37.5" customHeight="1" x14ac:dyDescent="0.25">
      <c r="A33" s="340"/>
      <c r="B33" s="333"/>
      <c r="C33" s="333"/>
      <c r="D33" s="333"/>
      <c r="E33" s="333"/>
      <c r="F33" s="333"/>
      <c r="G33" s="322"/>
      <c r="H33" s="322"/>
      <c r="I33" s="322"/>
      <c r="J33" s="322"/>
      <c r="K33" s="322"/>
      <c r="L33" s="322"/>
      <c r="M33" s="322"/>
      <c r="N33" s="322"/>
      <c r="O33" s="322"/>
      <c r="P33" s="322"/>
      <c r="Q33" s="322"/>
      <c r="R33" s="329"/>
      <c r="S33" s="326"/>
      <c r="T33" s="325"/>
      <c r="U33" s="315"/>
      <c r="V33" s="325">
        <f>IF(NOT(ISERROR(MATCH(U33,_xlfn.ANCHORARRAY(E44),0))),T46&amp;"Por favor no seleccionar los criterios de impacto",U33)</f>
        <v>0</v>
      </c>
      <c r="W33" s="326"/>
      <c r="X33" s="325"/>
      <c r="Y33" s="324"/>
      <c r="Z33" s="214">
        <v>3</v>
      </c>
      <c r="AA33" s="188"/>
      <c r="AB33" s="189" t="str">
        <f>IF(OR(AC33="Preventivo",AC33="Detectivo"),"Probabilidad",IF(AC33="Correctivo","Impacto",""))</f>
        <v/>
      </c>
      <c r="AC33" s="190"/>
      <c r="AD33" s="190"/>
      <c r="AE33" s="191" t="str">
        <f t="shared" si="27"/>
        <v/>
      </c>
      <c r="AF33" s="190"/>
      <c r="AG33" s="190"/>
      <c r="AH33" s="190"/>
      <c r="AI33" s="192" t="str">
        <f>IFERROR(IF(AND(AB32="Probabilidad",AB33="Probabilidad"),(AK32-(+AK32*AE33)),IF(AND(AB32="Impacto",AB33="Probabilidad"),(AK31-(+AK31*AE33)),IF(AB33="Impacto",AK32,""))),"")</f>
        <v/>
      </c>
      <c r="AJ33" s="193" t="str">
        <f t="shared" si="2"/>
        <v/>
      </c>
      <c r="AK33" s="191" t="str">
        <f t="shared" si="28"/>
        <v/>
      </c>
      <c r="AL33" s="193" t="str">
        <f t="shared" si="4"/>
        <v/>
      </c>
      <c r="AM33" s="191" t="str">
        <f t="shared" ref="AM33" si="31">IFERROR(IF(AND(AB32="Impacto",AB33="Impacto"),(AM32-(+AM32*AE33)),IF(AND(AB32="Probabilidad",AB33="Impacto"),(AM31-(+AM31*AE33)),IF(AB33="Probabilidad",AM32,""))),"")</f>
        <v/>
      </c>
      <c r="AN33" s="194" t="str">
        <f t="shared" si="30"/>
        <v/>
      </c>
      <c r="AO33" s="195"/>
      <c r="AP33" s="186"/>
      <c r="AQ33" s="196"/>
      <c r="AR33" s="196"/>
      <c r="AS33" s="197"/>
      <c r="AT33" s="329"/>
      <c r="AU33" s="329"/>
      <c r="AV33" s="329"/>
    </row>
    <row r="34" spans="1:48" ht="37.5" customHeight="1" x14ac:dyDescent="0.25">
      <c r="A34" s="340"/>
      <c r="B34" s="333"/>
      <c r="C34" s="333"/>
      <c r="D34" s="333"/>
      <c r="E34" s="333"/>
      <c r="F34" s="333"/>
      <c r="G34" s="322"/>
      <c r="H34" s="322"/>
      <c r="I34" s="322"/>
      <c r="J34" s="322"/>
      <c r="K34" s="322"/>
      <c r="L34" s="322"/>
      <c r="M34" s="322"/>
      <c r="N34" s="322"/>
      <c r="O34" s="322"/>
      <c r="P34" s="322"/>
      <c r="Q34" s="322"/>
      <c r="R34" s="329"/>
      <c r="S34" s="326"/>
      <c r="T34" s="325"/>
      <c r="U34" s="315"/>
      <c r="V34" s="325">
        <f>IF(NOT(ISERROR(MATCH(U34,_xlfn.ANCHORARRAY(E45),0))),T47&amp;"Por favor no seleccionar los criterios de impacto",U34)</f>
        <v>0</v>
      </c>
      <c r="W34" s="326"/>
      <c r="X34" s="325"/>
      <c r="Y34" s="324"/>
      <c r="Z34" s="214">
        <v>4</v>
      </c>
      <c r="AA34" s="187"/>
      <c r="AB34" s="189" t="str">
        <f t="shared" ref="AB34:AB36" si="32">IF(OR(AC34="Preventivo",AC34="Detectivo"),"Probabilidad",IF(AC34="Correctivo","Impacto",""))</f>
        <v/>
      </c>
      <c r="AC34" s="190"/>
      <c r="AD34" s="190"/>
      <c r="AE34" s="191" t="str">
        <f t="shared" si="27"/>
        <v/>
      </c>
      <c r="AF34" s="190"/>
      <c r="AG34" s="190"/>
      <c r="AH34" s="190"/>
      <c r="AI34" s="192" t="str">
        <f t="shared" ref="AI34:AI36" si="33">IFERROR(IF(AND(AB33="Probabilidad",AB34="Probabilidad"),(AK33-(+AK33*AE34)),IF(AND(AB33="Impacto",AB34="Probabilidad"),(AK32-(+AK32*AE34)),IF(AB34="Impacto",AK33,""))),"")</f>
        <v/>
      </c>
      <c r="AJ34" s="193" t="str">
        <f t="shared" si="2"/>
        <v/>
      </c>
      <c r="AK34" s="191" t="str">
        <f t="shared" si="28"/>
        <v/>
      </c>
      <c r="AL34" s="193" t="str">
        <f t="shared" si="4"/>
        <v/>
      </c>
      <c r="AM34" s="191" t="str">
        <f t="shared" si="13"/>
        <v/>
      </c>
      <c r="AN34" s="194" t="str">
        <f>IFERROR(IF(OR(AND(AJ34="Muy Baja",AL34="Leve"),AND(AJ34="Muy Baja",AL34="Menor"),AND(AJ34="Baja",AL34="Leve")),"Bajo",IF(OR(AND(AJ34="Muy baja",AL34="Moderado"),AND(AJ34="Baja",AL34="Menor"),AND(AJ34="Baja",AL34="Moderado"),AND(AJ34="Media",AL34="Leve"),AND(AJ34="Media",AL34="Menor"),AND(AJ34="Media",AL34="Moderado"),AND(AJ34="Alta",AL34="Leve"),AND(AJ34="Alta",AL34="Menor")),"Moderado",IF(OR(AND(AJ34="Muy Baja",AL34="Mayor"),AND(AJ34="Baja",AL34="Mayor"),AND(AJ34="Media",AL34="Mayor"),AND(AJ34="Alta",AL34="Moderado"),AND(AJ34="Alta",AL34="Mayor"),AND(AJ34="Muy Alta",AL34="Leve"),AND(AJ34="Muy Alta",AL34="Menor"),AND(AJ34="Muy Alta",AL34="Moderado"),AND(AJ34="Muy Alta",AL34="Mayor")),"Alto",IF(OR(AND(AJ34="Muy Baja",AL34="Catastrófico"),AND(AJ34="Baja",AL34="Catastrófico"),AND(AJ34="Media",AL34="Catastrófico"),AND(AJ34="Alta",AL34="Catastrófico"),AND(AJ34="Muy Alta",AL34="Catastrófico")),"Extremo","")))),"")</f>
        <v/>
      </c>
      <c r="AO34" s="195"/>
      <c r="AP34" s="186"/>
      <c r="AQ34" s="196"/>
      <c r="AR34" s="196"/>
      <c r="AS34" s="197"/>
      <c r="AT34" s="329"/>
      <c r="AU34" s="329"/>
      <c r="AV34" s="329"/>
    </row>
    <row r="35" spans="1:48" ht="37.5" customHeight="1" x14ac:dyDescent="0.25">
      <c r="A35" s="340"/>
      <c r="B35" s="333"/>
      <c r="C35" s="333"/>
      <c r="D35" s="333"/>
      <c r="E35" s="333"/>
      <c r="F35" s="333"/>
      <c r="G35" s="322"/>
      <c r="H35" s="322"/>
      <c r="I35" s="322"/>
      <c r="J35" s="322"/>
      <c r="K35" s="322"/>
      <c r="L35" s="322"/>
      <c r="M35" s="322"/>
      <c r="N35" s="322"/>
      <c r="O35" s="322"/>
      <c r="P35" s="322"/>
      <c r="Q35" s="322"/>
      <c r="R35" s="329"/>
      <c r="S35" s="326"/>
      <c r="T35" s="325"/>
      <c r="U35" s="315"/>
      <c r="V35" s="325">
        <f>IF(NOT(ISERROR(MATCH(U35,_xlfn.ANCHORARRAY(E46),0))),T48&amp;"Por favor no seleccionar los criterios de impacto",U35)</f>
        <v>0</v>
      </c>
      <c r="W35" s="326"/>
      <c r="X35" s="325"/>
      <c r="Y35" s="324"/>
      <c r="Z35" s="214">
        <v>5</v>
      </c>
      <c r="AA35" s="187"/>
      <c r="AB35" s="189" t="str">
        <f t="shared" si="32"/>
        <v/>
      </c>
      <c r="AC35" s="190"/>
      <c r="AD35" s="190"/>
      <c r="AE35" s="191" t="str">
        <f t="shared" si="27"/>
        <v/>
      </c>
      <c r="AF35" s="190"/>
      <c r="AG35" s="190"/>
      <c r="AH35" s="190"/>
      <c r="AI35" s="192" t="str">
        <f t="shared" si="33"/>
        <v/>
      </c>
      <c r="AJ35" s="193" t="str">
        <f>IFERROR(IF(AI35="","",IF(AI35&lt;=0.2,"Muy Baja",IF(AI35&lt;=0.4,"Baja",IF(AI35&lt;=0.6,"Media",IF(AI35&lt;=0.8,"Alta","Muy Alta"))))),"")</f>
        <v/>
      </c>
      <c r="AK35" s="191" t="str">
        <f t="shared" si="28"/>
        <v/>
      </c>
      <c r="AL35" s="193" t="str">
        <f t="shared" si="4"/>
        <v/>
      </c>
      <c r="AM35" s="191" t="str">
        <f t="shared" si="13"/>
        <v/>
      </c>
      <c r="AN35" s="194" t="str">
        <f t="shared" ref="AN35:AN36" si="34">IFERROR(IF(OR(AND(AJ35="Muy Baja",AL35="Leve"),AND(AJ35="Muy Baja",AL35="Menor"),AND(AJ35="Baja",AL35="Leve")),"Bajo",IF(OR(AND(AJ35="Muy baja",AL35="Moderado"),AND(AJ35="Baja",AL35="Menor"),AND(AJ35="Baja",AL35="Moderado"),AND(AJ35="Media",AL35="Leve"),AND(AJ35="Media",AL35="Menor"),AND(AJ35="Media",AL35="Moderado"),AND(AJ35="Alta",AL35="Leve"),AND(AJ35="Alta",AL35="Menor")),"Moderado",IF(OR(AND(AJ35="Muy Baja",AL35="Mayor"),AND(AJ35="Baja",AL35="Mayor"),AND(AJ35="Media",AL35="Mayor"),AND(AJ35="Alta",AL35="Moderado"),AND(AJ35="Alta",AL35="Mayor"),AND(AJ35="Muy Alta",AL35="Leve"),AND(AJ35="Muy Alta",AL35="Menor"),AND(AJ35="Muy Alta",AL35="Moderado"),AND(AJ35="Muy Alta",AL35="Mayor")),"Alto",IF(OR(AND(AJ35="Muy Baja",AL35="Catastrófico"),AND(AJ35="Baja",AL35="Catastrófico"),AND(AJ35="Media",AL35="Catastrófico"),AND(AJ35="Alta",AL35="Catastrófico"),AND(AJ35="Muy Alta",AL35="Catastrófico")),"Extremo","")))),"")</f>
        <v/>
      </c>
      <c r="AO35" s="195"/>
      <c r="AP35" s="186"/>
      <c r="AQ35" s="196"/>
      <c r="AR35" s="196"/>
      <c r="AS35" s="197"/>
      <c r="AT35" s="329"/>
      <c r="AU35" s="329"/>
      <c r="AV35" s="329"/>
    </row>
    <row r="36" spans="1:48" ht="37.5" customHeight="1" x14ac:dyDescent="0.25">
      <c r="A36" s="340"/>
      <c r="B36" s="333"/>
      <c r="C36" s="333"/>
      <c r="D36" s="333"/>
      <c r="E36" s="333"/>
      <c r="F36" s="333"/>
      <c r="G36" s="323"/>
      <c r="H36" s="323"/>
      <c r="I36" s="323"/>
      <c r="J36" s="323"/>
      <c r="K36" s="323"/>
      <c r="L36" s="323"/>
      <c r="M36" s="323"/>
      <c r="N36" s="323"/>
      <c r="O36" s="323"/>
      <c r="P36" s="323"/>
      <c r="Q36" s="323"/>
      <c r="R36" s="329"/>
      <c r="S36" s="326"/>
      <c r="T36" s="325"/>
      <c r="U36" s="315"/>
      <c r="V36" s="325">
        <f>IF(NOT(ISERROR(MATCH(U36,_xlfn.ANCHORARRAY(E47),0))),T49&amp;"Por favor no seleccionar los criterios de impacto",U36)</f>
        <v>0</v>
      </c>
      <c r="W36" s="326"/>
      <c r="X36" s="325"/>
      <c r="Y36" s="324"/>
      <c r="Z36" s="214">
        <v>6</v>
      </c>
      <c r="AA36" s="187"/>
      <c r="AB36" s="189" t="str">
        <f t="shared" si="32"/>
        <v/>
      </c>
      <c r="AC36" s="190"/>
      <c r="AD36" s="190"/>
      <c r="AE36" s="191" t="str">
        <f t="shared" si="27"/>
        <v/>
      </c>
      <c r="AF36" s="190"/>
      <c r="AG36" s="190"/>
      <c r="AH36" s="190"/>
      <c r="AI36" s="192" t="str">
        <f t="shared" si="33"/>
        <v/>
      </c>
      <c r="AJ36" s="193" t="str">
        <f t="shared" si="2"/>
        <v/>
      </c>
      <c r="AK36" s="191" t="str">
        <f t="shared" si="28"/>
        <v/>
      </c>
      <c r="AL36" s="193" t="str">
        <f t="shared" si="4"/>
        <v/>
      </c>
      <c r="AM36" s="191" t="str">
        <f t="shared" si="13"/>
        <v/>
      </c>
      <c r="AN36" s="194" t="str">
        <f t="shared" si="34"/>
        <v/>
      </c>
      <c r="AO36" s="195"/>
      <c r="AP36" s="186"/>
      <c r="AQ36" s="196"/>
      <c r="AR36" s="196"/>
      <c r="AS36" s="197"/>
      <c r="AT36" s="329"/>
      <c r="AU36" s="329"/>
      <c r="AV36" s="329"/>
    </row>
    <row r="37" spans="1:48" ht="37.5" customHeight="1" x14ac:dyDescent="0.25">
      <c r="A37" s="340">
        <v>5</v>
      </c>
      <c r="B37" s="333"/>
      <c r="C37" s="333"/>
      <c r="D37" s="333"/>
      <c r="E37" s="333"/>
      <c r="F37" s="333"/>
      <c r="G37" s="321"/>
      <c r="H37" s="321"/>
      <c r="I37" s="321"/>
      <c r="J37" s="321"/>
      <c r="K37" s="321"/>
      <c r="L37" s="321"/>
      <c r="M37" s="321"/>
      <c r="N37" s="321"/>
      <c r="O37" s="321"/>
      <c r="P37" s="321"/>
      <c r="Q37" s="321"/>
      <c r="R37" s="329"/>
      <c r="S37" s="326" t="str">
        <f>IF(R37&lt;=0,"",IF(R37&lt;=2,"Muy Baja",IF(R37&lt;=24,"Baja",IF(R37&lt;=500,"Media",IF(R37&lt;=5000,"Alta","Muy Alta")))))</f>
        <v/>
      </c>
      <c r="T37" s="325" t="str">
        <f>IF(S37="","",IF(S37="Muy Baja",0.2,IF(S37="Baja",0.4,IF(S37="Media",0.6,IF(S37="Alta",0.8,IF(S37="Muy Alta",1,))))))</f>
        <v/>
      </c>
      <c r="U37" s="315"/>
      <c r="V37" s="325">
        <f>IF(NOT(ISERROR(MATCH(U37,'Tabla Impacto'!$B$222:$B$224,0))),'Tabla Impacto'!$F$224&amp;"Por favor no seleccionar los criterios de impacto(Afectación Económica o presupuestal y Pérdida Reputacional)",U37)</f>
        <v>0</v>
      </c>
      <c r="W37" s="326" t="str">
        <f>IF(OR(V37='Tabla Impacto'!$C$12,V37='Tabla Impacto'!$D$12),"Leve",IF(OR(V37='Tabla Impacto'!$C$13,V37='Tabla Impacto'!$D$13),"Menor",IF(OR(V37='Tabla Impacto'!$C$14,V37='Tabla Impacto'!$D$14),"Moderado",IF(OR(V37='Tabla Impacto'!$C$15,V37='Tabla Impacto'!$D$15),"Mayor",IF(OR(V37='Tabla Impacto'!$C$16,V37='Tabla Impacto'!$D$16),"Catastrófico","")))))</f>
        <v/>
      </c>
      <c r="X37" s="325" t="str">
        <f>IF(W37="","",IF(W37="Leve",0.2,IF(W37="Menor",0.4,IF(W37="Moderado",0.6,IF(W37="Mayor",0.8,IF(W37="Catastrófico",1,))))))</f>
        <v/>
      </c>
      <c r="Y37" s="324" t="str">
        <f>IF(OR(AND(S37="Muy Baja",W37="Leve"),AND(S37="Muy Baja",W37="Menor"),AND(S37="Baja",W37="Leve")),"Bajo",IF(OR(AND(S37="Muy baja",W37="Moderado"),AND(S37="Baja",W37="Menor"),AND(S37="Baja",W37="Moderado"),AND(S37="Media",W37="Leve"),AND(S37="Media",W37="Menor"),AND(S37="Media",W37="Moderado"),AND(S37="Alta",W37="Leve"),AND(S37="Alta",W37="Menor")),"Moderado",IF(OR(AND(S37="Muy Baja",W37="Mayor"),AND(S37="Baja",W37="Mayor"),AND(S37="Media",W37="Mayor"),AND(S37="Alta",W37="Moderado"),AND(S37="Alta",W37="Mayor"),AND(S37="Muy Alta",W37="Leve"),AND(S37="Muy Alta",W37="Menor"),AND(S37="Muy Alta",W37="Moderado"),AND(S37="Muy Alta",W37="Mayor")),"Alto",IF(OR(AND(S37="Muy Baja",W37="Catastrófico"),AND(S37="Baja",W37="Catastrófico"),AND(S37="Media",W37="Catastrófico"),AND(S37="Alta",W37="Catastrófico"),AND(S37="Muy Alta",W37="Catastrófico")),"Extremo",""))))</f>
        <v/>
      </c>
      <c r="Z37" s="214">
        <v>1</v>
      </c>
      <c r="AA37" s="187"/>
      <c r="AB37" s="189" t="str">
        <f>IF(OR(AC37="Preventivo",AC37="Detectivo"),"Probabilidad",IF(AC37="Correctivo","Impacto",""))</f>
        <v/>
      </c>
      <c r="AC37" s="190"/>
      <c r="AD37" s="190"/>
      <c r="AE37" s="191" t="str">
        <f>IF(AND(AC37="Preventivo",AD37="Automático"),"50%",IF(AND(AC37="Preventivo",AD37="Manual"),"40%",IF(AND(AC37="Detectivo",AD37="Automático"),"40%",IF(AND(AC37="Detectivo",AD37="Manual"),"30%",IF(AND(AC37="Correctivo",AD37="Automático"),"35%",IF(AND(AC37="Correctivo",AD37="Manual"),"25%",""))))))</f>
        <v/>
      </c>
      <c r="AF37" s="190"/>
      <c r="AG37" s="190"/>
      <c r="AH37" s="190"/>
      <c r="AI37" s="192" t="str">
        <f>IFERROR(IF(AB37="Probabilidad",(T37-(+T37*AE37)),IF(AB37="Impacto",T37,"")),"")</f>
        <v/>
      </c>
      <c r="AJ37" s="193" t="str">
        <f>IFERROR(IF(AI37="","",IF(AI37&lt;=0.2,"Muy Baja",IF(AI37&lt;=0.4,"Baja",IF(AI37&lt;=0.6,"Media",IF(AI37&lt;=0.8,"Alta","Muy Alta"))))),"")</f>
        <v/>
      </c>
      <c r="AK37" s="191" t="str">
        <f>+AI37</f>
        <v/>
      </c>
      <c r="AL37" s="193" t="str">
        <f>IFERROR(IF(AM37="","",IF(AM37&lt;=0.2,"Leve",IF(AM37&lt;=0.4,"Menor",IF(AM37&lt;=0.6,"Moderado",IF(AM37&lt;=0.8,"Mayor","Catastrófico"))))),"")</f>
        <v/>
      </c>
      <c r="AM37" s="191" t="str">
        <f t="shared" ref="AM37" si="35">IFERROR(IF(AB37="Impacto",(X37-(+X37*AE37)),IF(AB37="Probabilidad",X37,"")),"")</f>
        <v/>
      </c>
      <c r="AN37" s="194" t="str">
        <f>IFERROR(IF(OR(AND(AJ37="Muy Baja",AL37="Leve"),AND(AJ37="Muy Baja",AL37="Menor"),AND(AJ37="Baja",AL37="Leve")),"Bajo",IF(OR(AND(AJ37="Muy baja",AL37="Moderado"),AND(AJ37="Baja",AL37="Menor"),AND(AJ37="Baja",AL37="Moderado"),AND(AJ37="Media",AL37="Leve"),AND(AJ37="Media",AL37="Menor"),AND(AJ37="Media",AL37="Moderado"),AND(AJ37="Alta",AL37="Leve"),AND(AJ37="Alta",AL37="Menor")),"Moderado",IF(OR(AND(AJ37="Muy Baja",AL37="Mayor"),AND(AJ37="Baja",AL37="Mayor"),AND(AJ37="Media",AL37="Mayor"),AND(AJ37="Alta",AL37="Moderado"),AND(AJ37="Alta",AL37="Mayor"),AND(AJ37="Muy Alta",AL37="Leve"),AND(AJ37="Muy Alta",AL37="Menor"),AND(AJ37="Muy Alta",AL37="Moderado"),AND(AJ37="Muy Alta",AL37="Mayor")),"Alto",IF(OR(AND(AJ37="Muy Baja",AL37="Catastrófico"),AND(AJ37="Baja",AL37="Catastrófico"),AND(AJ37="Media",AL37="Catastrófico"),AND(AJ37="Alta",AL37="Catastrófico"),AND(AJ37="Muy Alta",AL37="Catastrófico")),"Extremo","")))),"")</f>
        <v/>
      </c>
      <c r="AO37" s="195"/>
      <c r="AP37" s="186"/>
      <c r="AQ37" s="196"/>
      <c r="AR37" s="196"/>
      <c r="AS37" s="197"/>
      <c r="AT37" s="329"/>
      <c r="AU37" s="329"/>
      <c r="AV37" s="329"/>
    </row>
    <row r="38" spans="1:48" ht="37.5" customHeight="1" x14ac:dyDescent="0.25">
      <c r="A38" s="340"/>
      <c r="B38" s="333"/>
      <c r="C38" s="333"/>
      <c r="D38" s="333"/>
      <c r="E38" s="333"/>
      <c r="F38" s="333"/>
      <c r="G38" s="322"/>
      <c r="H38" s="322"/>
      <c r="I38" s="322"/>
      <c r="J38" s="322"/>
      <c r="K38" s="322"/>
      <c r="L38" s="322"/>
      <c r="M38" s="322"/>
      <c r="N38" s="322"/>
      <c r="O38" s="322"/>
      <c r="P38" s="322"/>
      <c r="Q38" s="322"/>
      <c r="R38" s="329"/>
      <c r="S38" s="326"/>
      <c r="T38" s="325"/>
      <c r="U38" s="315"/>
      <c r="V38" s="325">
        <f>IF(NOT(ISERROR(MATCH(U38,_xlfn.ANCHORARRAY(E49),0))),T51&amp;"Por favor no seleccionar los criterios de impacto",U38)</f>
        <v>0</v>
      </c>
      <c r="W38" s="326"/>
      <c r="X38" s="325"/>
      <c r="Y38" s="324"/>
      <c r="Z38" s="214">
        <v>2</v>
      </c>
      <c r="AA38" s="187"/>
      <c r="AB38" s="189" t="str">
        <f>IF(OR(AC38="Preventivo",AC38="Detectivo"),"Probabilidad",IF(AC38="Correctivo","Impacto",""))</f>
        <v/>
      </c>
      <c r="AC38" s="190"/>
      <c r="AD38" s="190"/>
      <c r="AE38" s="191" t="str">
        <f t="shared" ref="AE38:AE42" si="36">IF(AND(AC38="Preventivo",AD38="Automático"),"50%",IF(AND(AC38="Preventivo",AD38="Manual"),"40%",IF(AND(AC38="Detectivo",AD38="Automático"),"40%",IF(AND(AC38="Detectivo",AD38="Manual"),"30%",IF(AND(AC38="Correctivo",AD38="Automático"),"35%",IF(AND(AC38="Correctivo",AD38="Manual"),"25%",""))))))</f>
        <v/>
      </c>
      <c r="AF38" s="190"/>
      <c r="AG38" s="190"/>
      <c r="AH38" s="190"/>
      <c r="AI38" s="192" t="str">
        <f>IFERROR(IF(AND(AB37="Probabilidad",AB38="Probabilidad"),(AK37-(+AK37*AE38)),IF(AB38="Probabilidad",(T37-(+T37*AE38)),IF(AB38="Impacto",AK37,""))),"")</f>
        <v/>
      </c>
      <c r="AJ38" s="193" t="str">
        <f t="shared" si="2"/>
        <v/>
      </c>
      <c r="AK38" s="191" t="str">
        <f t="shared" ref="AK38:AK42" si="37">+AI38</f>
        <v/>
      </c>
      <c r="AL38" s="193" t="str">
        <f t="shared" si="4"/>
        <v/>
      </c>
      <c r="AM38" s="191" t="str">
        <f t="shared" ref="AM38" si="38">IFERROR(IF(AND(AB37="Impacto",AB38="Impacto"),(AM37-(+AM37*AE38)),IF(AB38="Impacto",($X$13-(+$X$13*AE38)),IF(AB38="Probabilidad",AM37,""))),"")</f>
        <v/>
      </c>
      <c r="AN38" s="194" t="str">
        <f t="shared" ref="AN38:AN39" si="39">IFERROR(IF(OR(AND(AJ38="Muy Baja",AL38="Leve"),AND(AJ38="Muy Baja",AL38="Menor"),AND(AJ38="Baja",AL38="Leve")),"Bajo",IF(OR(AND(AJ38="Muy baja",AL38="Moderado"),AND(AJ38="Baja",AL38="Menor"),AND(AJ38="Baja",AL38="Moderado"),AND(AJ38="Media",AL38="Leve"),AND(AJ38="Media",AL38="Menor"),AND(AJ38="Media",AL38="Moderado"),AND(AJ38="Alta",AL38="Leve"),AND(AJ38="Alta",AL38="Menor")),"Moderado",IF(OR(AND(AJ38="Muy Baja",AL38="Mayor"),AND(AJ38="Baja",AL38="Mayor"),AND(AJ38="Media",AL38="Mayor"),AND(AJ38="Alta",AL38="Moderado"),AND(AJ38="Alta",AL38="Mayor"),AND(AJ38="Muy Alta",AL38="Leve"),AND(AJ38="Muy Alta",AL38="Menor"),AND(AJ38="Muy Alta",AL38="Moderado"),AND(AJ38="Muy Alta",AL38="Mayor")),"Alto",IF(OR(AND(AJ38="Muy Baja",AL38="Catastrófico"),AND(AJ38="Baja",AL38="Catastrófico"),AND(AJ38="Media",AL38="Catastrófico"),AND(AJ38="Alta",AL38="Catastrófico"),AND(AJ38="Muy Alta",AL38="Catastrófico")),"Extremo","")))),"")</f>
        <v/>
      </c>
      <c r="AO38" s="195"/>
      <c r="AP38" s="186"/>
      <c r="AQ38" s="196"/>
      <c r="AR38" s="196"/>
      <c r="AS38" s="197"/>
      <c r="AT38" s="329"/>
      <c r="AU38" s="329"/>
      <c r="AV38" s="329"/>
    </row>
    <row r="39" spans="1:48" ht="37.5" customHeight="1" x14ac:dyDescent="0.25">
      <c r="A39" s="340"/>
      <c r="B39" s="333"/>
      <c r="C39" s="333"/>
      <c r="D39" s="333"/>
      <c r="E39" s="333"/>
      <c r="F39" s="333"/>
      <c r="G39" s="322"/>
      <c r="H39" s="322"/>
      <c r="I39" s="322"/>
      <c r="J39" s="322"/>
      <c r="K39" s="322"/>
      <c r="L39" s="322"/>
      <c r="M39" s="322"/>
      <c r="N39" s="322"/>
      <c r="O39" s="322"/>
      <c r="P39" s="322"/>
      <c r="Q39" s="322"/>
      <c r="R39" s="329"/>
      <c r="S39" s="326"/>
      <c r="T39" s="325"/>
      <c r="U39" s="315"/>
      <c r="V39" s="325">
        <f>IF(NOT(ISERROR(MATCH(U39,_xlfn.ANCHORARRAY(E50),0))),T52&amp;"Por favor no seleccionar los criterios de impacto",U39)</f>
        <v>0</v>
      </c>
      <c r="W39" s="326"/>
      <c r="X39" s="325"/>
      <c r="Y39" s="324"/>
      <c r="Z39" s="214">
        <v>3</v>
      </c>
      <c r="AA39" s="188"/>
      <c r="AB39" s="189" t="str">
        <f>IF(OR(AC39="Preventivo",AC39="Detectivo"),"Probabilidad",IF(AC39="Correctivo","Impacto",""))</f>
        <v/>
      </c>
      <c r="AC39" s="190"/>
      <c r="AD39" s="190"/>
      <c r="AE39" s="191" t="str">
        <f t="shared" si="36"/>
        <v/>
      </c>
      <c r="AF39" s="190"/>
      <c r="AG39" s="190"/>
      <c r="AH39" s="190"/>
      <c r="AI39" s="192" t="str">
        <f>IFERROR(IF(AND(AB38="Probabilidad",AB39="Probabilidad"),(AK38-(+AK38*AE39)),IF(AND(AB38="Impacto",AB39="Probabilidad"),(AK37-(+AK37*AE39)),IF(AB39="Impacto",AK38,""))),"")</f>
        <v/>
      </c>
      <c r="AJ39" s="193" t="str">
        <f t="shared" si="2"/>
        <v/>
      </c>
      <c r="AK39" s="191" t="str">
        <f t="shared" si="37"/>
        <v/>
      </c>
      <c r="AL39" s="193" t="str">
        <f t="shared" si="4"/>
        <v/>
      </c>
      <c r="AM39" s="191" t="str">
        <f t="shared" ref="AM39" si="40">IFERROR(IF(AND(AB38="Impacto",AB39="Impacto"),(AM38-(+AM38*AE39)),IF(AND(AB38="Probabilidad",AB39="Impacto"),(AM37-(+AM37*AE39)),IF(AB39="Probabilidad",AM38,""))),"")</f>
        <v/>
      </c>
      <c r="AN39" s="194" t="str">
        <f t="shared" si="39"/>
        <v/>
      </c>
      <c r="AO39" s="195"/>
      <c r="AP39" s="186"/>
      <c r="AQ39" s="196"/>
      <c r="AR39" s="196"/>
      <c r="AS39" s="197"/>
      <c r="AT39" s="329"/>
      <c r="AU39" s="329"/>
      <c r="AV39" s="329"/>
    </row>
    <row r="40" spans="1:48" ht="37.5" customHeight="1" x14ac:dyDescent="0.25">
      <c r="A40" s="340"/>
      <c r="B40" s="333"/>
      <c r="C40" s="333"/>
      <c r="D40" s="333"/>
      <c r="E40" s="333"/>
      <c r="F40" s="333"/>
      <c r="G40" s="322"/>
      <c r="H40" s="322"/>
      <c r="I40" s="322"/>
      <c r="J40" s="322"/>
      <c r="K40" s="322"/>
      <c r="L40" s="322"/>
      <c r="M40" s="322"/>
      <c r="N40" s="322"/>
      <c r="O40" s="322"/>
      <c r="P40" s="322"/>
      <c r="Q40" s="322"/>
      <c r="R40" s="329"/>
      <c r="S40" s="326"/>
      <c r="T40" s="325"/>
      <c r="U40" s="315"/>
      <c r="V40" s="325">
        <f>IF(NOT(ISERROR(MATCH(U40,_xlfn.ANCHORARRAY(E51),0))),T53&amp;"Por favor no seleccionar los criterios de impacto",U40)</f>
        <v>0</v>
      </c>
      <c r="W40" s="326"/>
      <c r="X40" s="325"/>
      <c r="Y40" s="324"/>
      <c r="Z40" s="214">
        <v>4</v>
      </c>
      <c r="AA40" s="187"/>
      <c r="AB40" s="189" t="str">
        <f t="shared" ref="AB40:AB42" si="41">IF(OR(AC40="Preventivo",AC40="Detectivo"),"Probabilidad",IF(AC40="Correctivo","Impacto",""))</f>
        <v/>
      </c>
      <c r="AC40" s="190"/>
      <c r="AD40" s="190"/>
      <c r="AE40" s="191" t="str">
        <f t="shared" si="36"/>
        <v/>
      </c>
      <c r="AF40" s="190"/>
      <c r="AG40" s="190"/>
      <c r="AH40" s="190"/>
      <c r="AI40" s="192" t="str">
        <f t="shared" ref="AI40:AI42" si="42">IFERROR(IF(AND(AB39="Probabilidad",AB40="Probabilidad"),(AK39-(+AK39*AE40)),IF(AND(AB39="Impacto",AB40="Probabilidad"),(AK38-(+AK38*AE40)),IF(AB40="Impacto",AK39,""))),"")</f>
        <v/>
      </c>
      <c r="AJ40" s="193" t="str">
        <f t="shared" si="2"/>
        <v/>
      </c>
      <c r="AK40" s="191" t="str">
        <f t="shared" si="37"/>
        <v/>
      </c>
      <c r="AL40" s="193" t="str">
        <f t="shared" si="4"/>
        <v/>
      </c>
      <c r="AM40" s="191" t="str">
        <f t="shared" si="13"/>
        <v/>
      </c>
      <c r="AN40" s="194" t="str">
        <f>IFERROR(IF(OR(AND(AJ40="Muy Baja",AL40="Leve"),AND(AJ40="Muy Baja",AL40="Menor"),AND(AJ40="Baja",AL40="Leve")),"Bajo",IF(OR(AND(AJ40="Muy baja",AL40="Moderado"),AND(AJ40="Baja",AL40="Menor"),AND(AJ40="Baja",AL40="Moderado"),AND(AJ40="Media",AL40="Leve"),AND(AJ40="Media",AL40="Menor"),AND(AJ40="Media",AL40="Moderado"),AND(AJ40="Alta",AL40="Leve"),AND(AJ40="Alta",AL40="Menor")),"Moderado",IF(OR(AND(AJ40="Muy Baja",AL40="Mayor"),AND(AJ40="Baja",AL40="Mayor"),AND(AJ40="Media",AL40="Mayor"),AND(AJ40="Alta",AL40="Moderado"),AND(AJ40="Alta",AL40="Mayor"),AND(AJ40="Muy Alta",AL40="Leve"),AND(AJ40="Muy Alta",AL40="Menor"),AND(AJ40="Muy Alta",AL40="Moderado"),AND(AJ40="Muy Alta",AL40="Mayor")),"Alto",IF(OR(AND(AJ40="Muy Baja",AL40="Catastrófico"),AND(AJ40="Baja",AL40="Catastrófico"),AND(AJ40="Media",AL40="Catastrófico"),AND(AJ40="Alta",AL40="Catastrófico"),AND(AJ40="Muy Alta",AL40="Catastrófico")),"Extremo","")))),"")</f>
        <v/>
      </c>
      <c r="AO40" s="195"/>
      <c r="AP40" s="186"/>
      <c r="AQ40" s="196"/>
      <c r="AR40" s="196"/>
      <c r="AS40" s="197"/>
      <c r="AT40" s="329"/>
      <c r="AU40" s="329"/>
      <c r="AV40" s="329"/>
    </row>
    <row r="41" spans="1:48" ht="37.5" customHeight="1" x14ac:dyDescent="0.25">
      <c r="A41" s="340"/>
      <c r="B41" s="333"/>
      <c r="C41" s="333"/>
      <c r="D41" s="333"/>
      <c r="E41" s="333"/>
      <c r="F41" s="333"/>
      <c r="G41" s="322"/>
      <c r="H41" s="322"/>
      <c r="I41" s="322"/>
      <c r="J41" s="322"/>
      <c r="K41" s="322"/>
      <c r="L41" s="322"/>
      <c r="M41" s="322"/>
      <c r="N41" s="322"/>
      <c r="O41" s="322"/>
      <c r="P41" s="322"/>
      <c r="Q41" s="322"/>
      <c r="R41" s="329"/>
      <c r="S41" s="326"/>
      <c r="T41" s="325"/>
      <c r="U41" s="315"/>
      <c r="V41" s="325">
        <f>IF(NOT(ISERROR(MATCH(U41,_xlfn.ANCHORARRAY(E52),0))),T54&amp;"Por favor no seleccionar los criterios de impacto",U41)</f>
        <v>0</v>
      </c>
      <c r="W41" s="326"/>
      <c r="X41" s="325"/>
      <c r="Y41" s="324"/>
      <c r="Z41" s="214">
        <v>5</v>
      </c>
      <c r="AA41" s="187"/>
      <c r="AB41" s="189" t="str">
        <f t="shared" si="41"/>
        <v/>
      </c>
      <c r="AC41" s="190"/>
      <c r="AD41" s="190"/>
      <c r="AE41" s="191" t="str">
        <f t="shared" si="36"/>
        <v/>
      </c>
      <c r="AF41" s="190"/>
      <c r="AG41" s="190"/>
      <c r="AH41" s="190"/>
      <c r="AI41" s="192" t="str">
        <f t="shared" si="42"/>
        <v/>
      </c>
      <c r="AJ41" s="193" t="str">
        <f t="shared" si="2"/>
        <v/>
      </c>
      <c r="AK41" s="191" t="str">
        <f t="shared" si="37"/>
        <v/>
      </c>
      <c r="AL41" s="193" t="str">
        <f t="shared" si="4"/>
        <v/>
      </c>
      <c r="AM41" s="191" t="str">
        <f t="shared" si="13"/>
        <v/>
      </c>
      <c r="AN41" s="194" t="str">
        <f t="shared" ref="AN41:AN42" si="43">IFERROR(IF(OR(AND(AJ41="Muy Baja",AL41="Leve"),AND(AJ41="Muy Baja",AL41="Menor"),AND(AJ41="Baja",AL41="Leve")),"Bajo",IF(OR(AND(AJ41="Muy baja",AL41="Moderado"),AND(AJ41="Baja",AL41="Menor"),AND(AJ41="Baja",AL41="Moderado"),AND(AJ41="Media",AL41="Leve"),AND(AJ41="Media",AL41="Menor"),AND(AJ41="Media",AL41="Moderado"),AND(AJ41="Alta",AL41="Leve"),AND(AJ41="Alta",AL41="Menor")),"Moderado",IF(OR(AND(AJ41="Muy Baja",AL41="Mayor"),AND(AJ41="Baja",AL41="Mayor"),AND(AJ41="Media",AL41="Mayor"),AND(AJ41="Alta",AL41="Moderado"),AND(AJ41="Alta",AL41="Mayor"),AND(AJ41="Muy Alta",AL41="Leve"),AND(AJ41="Muy Alta",AL41="Menor"),AND(AJ41="Muy Alta",AL41="Moderado"),AND(AJ41="Muy Alta",AL41="Mayor")),"Alto",IF(OR(AND(AJ41="Muy Baja",AL41="Catastrófico"),AND(AJ41="Baja",AL41="Catastrófico"),AND(AJ41="Media",AL41="Catastrófico"),AND(AJ41="Alta",AL41="Catastrófico"),AND(AJ41="Muy Alta",AL41="Catastrófico")),"Extremo","")))),"")</f>
        <v/>
      </c>
      <c r="AO41" s="195"/>
      <c r="AP41" s="186"/>
      <c r="AQ41" s="196"/>
      <c r="AR41" s="196"/>
      <c r="AS41" s="197"/>
      <c r="AT41" s="329"/>
      <c r="AU41" s="329"/>
      <c r="AV41" s="329"/>
    </row>
    <row r="42" spans="1:48" ht="37.5" customHeight="1" x14ac:dyDescent="0.25">
      <c r="A42" s="340"/>
      <c r="B42" s="333"/>
      <c r="C42" s="333"/>
      <c r="D42" s="333"/>
      <c r="E42" s="333"/>
      <c r="F42" s="333"/>
      <c r="G42" s="323"/>
      <c r="H42" s="323"/>
      <c r="I42" s="323"/>
      <c r="J42" s="323"/>
      <c r="K42" s="323"/>
      <c r="L42" s="323"/>
      <c r="M42" s="323"/>
      <c r="N42" s="323"/>
      <c r="O42" s="323"/>
      <c r="P42" s="323"/>
      <c r="Q42" s="323"/>
      <c r="R42" s="329"/>
      <c r="S42" s="326"/>
      <c r="T42" s="325"/>
      <c r="U42" s="315"/>
      <c r="V42" s="325">
        <f>IF(NOT(ISERROR(MATCH(U42,_xlfn.ANCHORARRAY(E53),0))),T55&amp;"Por favor no seleccionar los criterios de impacto",U42)</f>
        <v>0</v>
      </c>
      <c r="W42" s="326"/>
      <c r="X42" s="325"/>
      <c r="Y42" s="324"/>
      <c r="Z42" s="214">
        <v>6</v>
      </c>
      <c r="AA42" s="187"/>
      <c r="AB42" s="189" t="str">
        <f t="shared" si="41"/>
        <v/>
      </c>
      <c r="AC42" s="190"/>
      <c r="AD42" s="190"/>
      <c r="AE42" s="191" t="str">
        <f t="shared" si="36"/>
        <v/>
      </c>
      <c r="AF42" s="190"/>
      <c r="AG42" s="190"/>
      <c r="AH42" s="190"/>
      <c r="AI42" s="192" t="str">
        <f t="shared" si="42"/>
        <v/>
      </c>
      <c r="AJ42" s="193" t="str">
        <f t="shared" si="2"/>
        <v/>
      </c>
      <c r="AK42" s="191" t="str">
        <f t="shared" si="37"/>
        <v/>
      </c>
      <c r="AL42" s="193" t="str">
        <f t="shared" si="4"/>
        <v/>
      </c>
      <c r="AM42" s="191" t="str">
        <f t="shared" si="13"/>
        <v/>
      </c>
      <c r="AN42" s="194" t="str">
        <f t="shared" si="43"/>
        <v/>
      </c>
      <c r="AO42" s="195"/>
      <c r="AP42" s="186"/>
      <c r="AQ42" s="196"/>
      <c r="AR42" s="196"/>
      <c r="AS42" s="197"/>
      <c r="AT42" s="329"/>
      <c r="AU42" s="329"/>
      <c r="AV42" s="329"/>
    </row>
    <row r="43" spans="1:48" ht="37.5" customHeight="1" x14ac:dyDescent="0.25">
      <c r="A43" s="340">
        <v>6</v>
      </c>
      <c r="B43" s="333"/>
      <c r="C43" s="333"/>
      <c r="D43" s="333"/>
      <c r="E43" s="321"/>
      <c r="F43" s="333"/>
      <c r="G43" s="321"/>
      <c r="H43" s="321"/>
      <c r="I43" s="321"/>
      <c r="J43" s="321"/>
      <c r="K43" s="321"/>
      <c r="L43" s="321"/>
      <c r="M43" s="321"/>
      <c r="N43" s="321"/>
      <c r="O43" s="321"/>
      <c r="P43" s="321"/>
      <c r="Q43" s="321"/>
      <c r="R43" s="329"/>
      <c r="S43" s="326" t="str">
        <f>IF(R43&lt;=0,"",IF(R43&lt;=2,"Muy Baja",IF(R43&lt;=24,"Baja",IF(R43&lt;=500,"Media",IF(R43&lt;=5000,"Alta","Muy Alta")))))</f>
        <v/>
      </c>
      <c r="T43" s="325" t="str">
        <f>IF(S43="","",IF(S43="Muy Baja",0.2,IF(S43="Baja",0.4,IF(S43="Media",0.6,IF(S43="Alta",0.8,IF(S43="Muy Alta",1,))))))</f>
        <v/>
      </c>
      <c r="U43" s="315"/>
      <c r="V43" s="325">
        <f>IF(NOT(ISERROR(MATCH(U43,'Tabla Impacto'!$B$222:$B$224,0))),'Tabla Impacto'!$F$224&amp;"Por favor no seleccionar los criterios de impacto(Afectación Económica o presupuestal y Pérdida Reputacional)",U43)</f>
        <v>0</v>
      </c>
      <c r="W43" s="326" t="str">
        <f>IF(OR(V43='Tabla Impacto'!$C$12,V43='Tabla Impacto'!$D$12),"Leve",IF(OR(V43='Tabla Impacto'!$C$13,V43='Tabla Impacto'!$D$13),"Menor",IF(OR(V43='Tabla Impacto'!$C$14,V43='Tabla Impacto'!$D$14),"Moderado",IF(OR(V43='Tabla Impacto'!$C$15,V43='Tabla Impacto'!$D$15),"Mayor",IF(OR(V43='Tabla Impacto'!$C$16,V43='Tabla Impacto'!$D$16),"Catastrófico","")))))</f>
        <v/>
      </c>
      <c r="X43" s="325" t="str">
        <f>IF(W43="","",IF(W43="Leve",0.2,IF(W43="Menor",0.4,IF(W43="Moderado",0.6,IF(W43="Mayor",0.8,IF(W43="Catastrófico",1,))))))</f>
        <v/>
      </c>
      <c r="Y43" s="324" t="str">
        <f>IF(OR(AND(S43="Muy Baja",W43="Leve"),AND(S43="Muy Baja",W43="Menor"),AND(S43="Baja",W43="Leve")),"Bajo",IF(OR(AND(S43="Muy baja",W43="Moderado"),AND(S43="Baja",W43="Menor"),AND(S43="Baja",W43="Moderado"),AND(S43="Media",W43="Leve"),AND(S43="Media",W43="Menor"),AND(S43="Media",W43="Moderado"),AND(S43="Alta",W43="Leve"),AND(S43="Alta",W43="Menor")),"Moderado",IF(OR(AND(S43="Muy Baja",W43="Mayor"),AND(S43="Baja",W43="Mayor"),AND(S43="Media",W43="Mayor"),AND(S43="Alta",W43="Moderado"),AND(S43="Alta",W43="Mayor"),AND(S43="Muy Alta",W43="Leve"),AND(S43="Muy Alta",W43="Menor"),AND(S43="Muy Alta",W43="Moderado"),AND(S43="Muy Alta",W43="Mayor")),"Alto",IF(OR(AND(S43="Muy Baja",W43="Catastrófico"),AND(S43="Baja",W43="Catastrófico"),AND(S43="Media",W43="Catastrófico"),AND(S43="Alta",W43="Catastrófico"),AND(S43="Muy Alta",W43="Catastrófico")),"Extremo",""))))</f>
        <v/>
      </c>
      <c r="Z43" s="214">
        <v>1</v>
      </c>
      <c r="AA43" s="187"/>
      <c r="AB43" s="189" t="str">
        <f>IF(OR(AC43="Preventivo",AC43="Detectivo"),"Probabilidad",IF(AC43="Correctivo","Impacto",""))</f>
        <v/>
      </c>
      <c r="AC43" s="190"/>
      <c r="AD43" s="190"/>
      <c r="AE43" s="191" t="str">
        <f>IF(AND(AC43="Preventivo",AD43="Automático"),"50%",IF(AND(AC43="Preventivo",AD43="Manual"),"40%",IF(AND(AC43="Detectivo",AD43="Automático"),"40%",IF(AND(AC43="Detectivo",AD43="Manual"),"30%",IF(AND(AC43="Correctivo",AD43="Automático"),"35%",IF(AND(AC43="Correctivo",AD43="Manual"),"25%",""))))))</f>
        <v/>
      </c>
      <c r="AF43" s="190"/>
      <c r="AG43" s="190"/>
      <c r="AH43" s="190"/>
      <c r="AI43" s="192" t="str">
        <f>IFERROR(IF(AB43="Probabilidad",(T43-(+T43*AE43)),IF(AB43="Impacto",T43,"")),"")</f>
        <v/>
      </c>
      <c r="AJ43" s="193" t="str">
        <f>IFERROR(IF(AI43="","",IF(AI43&lt;=0.2,"Muy Baja",IF(AI43&lt;=0.4,"Baja",IF(AI43&lt;=0.6,"Media",IF(AI43&lt;=0.8,"Alta","Muy Alta"))))),"")</f>
        <v/>
      </c>
      <c r="AK43" s="191" t="str">
        <f>+AI43</f>
        <v/>
      </c>
      <c r="AL43" s="193" t="str">
        <f>IFERROR(IF(AM43="","",IF(AM43&lt;=0.2,"Leve",IF(AM43&lt;=0.4,"Menor",IF(AM43&lt;=0.6,"Moderado",IF(AM43&lt;=0.8,"Mayor","Catastrófico"))))),"")</f>
        <v/>
      </c>
      <c r="AM43" s="191" t="str">
        <f t="shared" ref="AM43" si="44">IFERROR(IF(AB43="Impacto",(X43-(+X43*AE43)),IF(AB43="Probabilidad",X43,"")),"")</f>
        <v/>
      </c>
      <c r="AN43" s="194" t="str">
        <f>IFERROR(IF(OR(AND(AJ43="Muy Baja",AL43="Leve"),AND(AJ43="Muy Baja",AL43="Menor"),AND(AJ43="Baja",AL43="Leve")),"Bajo",IF(OR(AND(AJ43="Muy baja",AL43="Moderado"),AND(AJ43="Baja",AL43="Menor"),AND(AJ43="Baja",AL43="Moderado"),AND(AJ43="Media",AL43="Leve"),AND(AJ43="Media",AL43="Menor"),AND(AJ43="Media",AL43="Moderado"),AND(AJ43="Alta",AL43="Leve"),AND(AJ43="Alta",AL43="Menor")),"Moderado",IF(OR(AND(AJ43="Muy Baja",AL43="Mayor"),AND(AJ43="Baja",AL43="Mayor"),AND(AJ43="Media",AL43="Mayor"),AND(AJ43="Alta",AL43="Moderado"),AND(AJ43="Alta",AL43="Mayor"),AND(AJ43="Muy Alta",AL43="Leve"),AND(AJ43="Muy Alta",AL43="Menor"),AND(AJ43="Muy Alta",AL43="Moderado"),AND(AJ43="Muy Alta",AL43="Mayor")),"Alto",IF(OR(AND(AJ43="Muy Baja",AL43="Catastrófico"),AND(AJ43="Baja",AL43="Catastrófico"),AND(AJ43="Media",AL43="Catastrófico"),AND(AJ43="Alta",AL43="Catastrófico"),AND(AJ43="Muy Alta",AL43="Catastrófico")),"Extremo","")))),"")</f>
        <v/>
      </c>
      <c r="AO43" s="190"/>
      <c r="AP43" s="186"/>
      <c r="AQ43" s="196"/>
      <c r="AR43" s="196"/>
      <c r="AS43" s="197"/>
      <c r="AT43" s="329"/>
      <c r="AU43" s="329"/>
      <c r="AV43" s="329"/>
    </row>
    <row r="44" spans="1:48" ht="37.5" customHeight="1" x14ac:dyDescent="0.25">
      <c r="A44" s="340"/>
      <c r="B44" s="333"/>
      <c r="C44" s="333"/>
      <c r="D44" s="333"/>
      <c r="E44" s="322"/>
      <c r="F44" s="333"/>
      <c r="G44" s="322"/>
      <c r="H44" s="322"/>
      <c r="I44" s="322"/>
      <c r="J44" s="322"/>
      <c r="K44" s="322"/>
      <c r="L44" s="322"/>
      <c r="M44" s="322"/>
      <c r="N44" s="322"/>
      <c r="O44" s="322"/>
      <c r="P44" s="322"/>
      <c r="Q44" s="322"/>
      <c r="R44" s="329"/>
      <c r="S44" s="326"/>
      <c r="T44" s="325"/>
      <c r="U44" s="315"/>
      <c r="V44" s="325">
        <f>IF(NOT(ISERROR(MATCH(U44,_xlfn.ANCHORARRAY(E55),0))),T57&amp;"Por favor no seleccionar los criterios de impacto",U44)</f>
        <v>0</v>
      </c>
      <c r="W44" s="326"/>
      <c r="X44" s="325"/>
      <c r="Y44" s="324"/>
      <c r="Z44" s="214">
        <v>2</v>
      </c>
      <c r="AA44" s="187"/>
      <c r="AB44" s="189" t="str">
        <f>IF(OR(AC44="Preventivo",AC44="Detectivo"),"Probabilidad",IF(AC44="Correctivo","Impacto",""))</f>
        <v/>
      </c>
      <c r="AC44" s="190"/>
      <c r="AD44" s="190"/>
      <c r="AE44" s="191" t="str">
        <f t="shared" ref="AE44:AE48" si="45">IF(AND(AC44="Preventivo",AD44="Automático"),"50%",IF(AND(AC44="Preventivo",AD44="Manual"),"40%",IF(AND(AC44="Detectivo",AD44="Automático"),"40%",IF(AND(AC44="Detectivo",AD44="Manual"),"30%",IF(AND(AC44="Correctivo",AD44="Automático"),"35%",IF(AND(AC44="Correctivo",AD44="Manual"),"25%",""))))))</f>
        <v/>
      </c>
      <c r="AF44" s="190"/>
      <c r="AG44" s="190"/>
      <c r="AH44" s="190"/>
      <c r="AI44" s="192" t="str">
        <f>IFERROR(IF(AND(AB43="Probabilidad",AB44="Probabilidad"),(AK43-(+AK43*AE44)),IF(AB44="Probabilidad",(T43-(+T43*AE44)),IF(AB44="Impacto",AK43,""))),"")</f>
        <v/>
      </c>
      <c r="AJ44" s="193" t="str">
        <f t="shared" si="2"/>
        <v/>
      </c>
      <c r="AK44" s="191" t="str">
        <f t="shared" ref="AK44:AK48" si="46">+AI44</f>
        <v/>
      </c>
      <c r="AL44" s="193" t="str">
        <f t="shared" si="4"/>
        <v/>
      </c>
      <c r="AM44" s="191" t="str">
        <f t="shared" ref="AM44" si="47">IFERROR(IF(AND(AB43="Impacto",AB44="Impacto"),(AM43-(+AM43*AE44)),IF(AB44="Impacto",($X$13-(+$X$13*AE44)),IF(AB44="Probabilidad",AM43,""))),"")</f>
        <v/>
      </c>
      <c r="AN44" s="194" t="str">
        <f t="shared" ref="AN44:AN45" si="48">IFERROR(IF(OR(AND(AJ44="Muy Baja",AL44="Leve"),AND(AJ44="Muy Baja",AL44="Menor"),AND(AJ44="Baja",AL44="Leve")),"Bajo",IF(OR(AND(AJ44="Muy baja",AL44="Moderado"),AND(AJ44="Baja",AL44="Menor"),AND(AJ44="Baja",AL44="Moderado"),AND(AJ44="Media",AL44="Leve"),AND(AJ44="Media",AL44="Menor"),AND(AJ44="Media",AL44="Moderado"),AND(AJ44="Alta",AL44="Leve"),AND(AJ44="Alta",AL44="Menor")),"Moderado",IF(OR(AND(AJ44="Muy Baja",AL44="Mayor"),AND(AJ44="Baja",AL44="Mayor"),AND(AJ44="Media",AL44="Mayor"),AND(AJ44="Alta",AL44="Moderado"),AND(AJ44="Alta",AL44="Mayor"),AND(AJ44="Muy Alta",AL44="Leve"),AND(AJ44="Muy Alta",AL44="Menor"),AND(AJ44="Muy Alta",AL44="Moderado"),AND(AJ44="Muy Alta",AL44="Mayor")),"Alto",IF(OR(AND(AJ44="Muy Baja",AL44="Catastrófico"),AND(AJ44="Baja",AL44="Catastrófico"),AND(AJ44="Media",AL44="Catastrófico"),AND(AJ44="Alta",AL44="Catastrófico"),AND(AJ44="Muy Alta",AL44="Catastrófico")),"Extremo","")))),"")</f>
        <v/>
      </c>
      <c r="AO44" s="195"/>
      <c r="AP44" s="186"/>
      <c r="AQ44" s="196"/>
      <c r="AR44" s="196"/>
      <c r="AS44" s="197"/>
      <c r="AT44" s="329"/>
      <c r="AU44" s="329"/>
      <c r="AV44" s="329"/>
    </row>
    <row r="45" spans="1:48" ht="37.5" customHeight="1" x14ac:dyDescent="0.25">
      <c r="A45" s="340"/>
      <c r="B45" s="333"/>
      <c r="C45" s="333"/>
      <c r="D45" s="333"/>
      <c r="E45" s="322"/>
      <c r="F45" s="333"/>
      <c r="G45" s="322"/>
      <c r="H45" s="322"/>
      <c r="I45" s="322"/>
      <c r="J45" s="322"/>
      <c r="K45" s="322"/>
      <c r="L45" s="322"/>
      <c r="M45" s="322"/>
      <c r="N45" s="322"/>
      <c r="O45" s="322"/>
      <c r="P45" s="322"/>
      <c r="Q45" s="322"/>
      <c r="R45" s="329"/>
      <c r="S45" s="326"/>
      <c r="T45" s="325"/>
      <c r="U45" s="315"/>
      <c r="V45" s="325">
        <f>IF(NOT(ISERROR(MATCH(U45,_xlfn.ANCHORARRAY(E56),0))),T58&amp;"Por favor no seleccionar los criterios de impacto",U45)</f>
        <v>0</v>
      </c>
      <c r="W45" s="326"/>
      <c r="X45" s="325"/>
      <c r="Y45" s="324"/>
      <c r="Z45" s="214">
        <v>3</v>
      </c>
      <c r="AA45" s="188"/>
      <c r="AB45" s="189" t="str">
        <f>IF(OR(AC45="Preventivo",AC45="Detectivo"),"Probabilidad",IF(AC45="Correctivo","Impacto",""))</f>
        <v/>
      </c>
      <c r="AC45" s="190"/>
      <c r="AD45" s="190"/>
      <c r="AE45" s="191" t="str">
        <f t="shared" si="45"/>
        <v/>
      </c>
      <c r="AF45" s="190"/>
      <c r="AG45" s="190"/>
      <c r="AH45" s="190"/>
      <c r="AI45" s="192" t="str">
        <f>IFERROR(IF(AND(AB44="Probabilidad",AB45="Probabilidad"),(AK44-(+AK44*AE45)),IF(AND(AB44="Impacto",AB45="Probabilidad"),(AK43-(+AK43*AE45)),IF(AB45="Impacto",AK44,""))),"")</f>
        <v/>
      </c>
      <c r="AJ45" s="193" t="str">
        <f t="shared" si="2"/>
        <v/>
      </c>
      <c r="AK45" s="191" t="str">
        <f t="shared" si="46"/>
        <v/>
      </c>
      <c r="AL45" s="193" t="str">
        <f t="shared" si="4"/>
        <v/>
      </c>
      <c r="AM45" s="191" t="str">
        <f t="shared" ref="AM45" si="49">IFERROR(IF(AND(AB44="Impacto",AB45="Impacto"),(AM44-(+AM44*AE45)),IF(AND(AB44="Probabilidad",AB45="Impacto"),(AM43-(+AM43*AE45)),IF(AB45="Probabilidad",AM44,""))),"")</f>
        <v/>
      </c>
      <c r="AN45" s="194" t="str">
        <f t="shared" si="48"/>
        <v/>
      </c>
      <c r="AO45" s="195"/>
      <c r="AP45" s="186"/>
      <c r="AQ45" s="196"/>
      <c r="AR45" s="196"/>
      <c r="AS45" s="197"/>
      <c r="AT45" s="329"/>
      <c r="AU45" s="329"/>
      <c r="AV45" s="329"/>
    </row>
    <row r="46" spans="1:48" ht="37.5" customHeight="1" x14ac:dyDescent="0.25">
      <c r="A46" s="340"/>
      <c r="B46" s="333"/>
      <c r="C46" s="333"/>
      <c r="D46" s="333"/>
      <c r="E46" s="322"/>
      <c r="F46" s="333"/>
      <c r="G46" s="322"/>
      <c r="H46" s="322"/>
      <c r="I46" s="322"/>
      <c r="J46" s="322"/>
      <c r="K46" s="322"/>
      <c r="L46" s="322"/>
      <c r="M46" s="322"/>
      <c r="N46" s="322"/>
      <c r="O46" s="322"/>
      <c r="P46" s="322"/>
      <c r="Q46" s="322"/>
      <c r="R46" s="329"/>
      <c r="S46" s="326"/>
      <c r="T46" s="325"/>
      <c r="U46" s="315"/>
      <c r="V46" s="325">
        <f>IF(NOT(ISERROR(MATCH(U46,_xlfn.ANCHORARRAY(E57),0))),T59&amp;"Por favor no seleccionar los criterios de impacto",U46)</f>
        <v>0</v>
      </c>
      <c r="W46" s="326"/>
      <c r="X46" s="325"/>
      <c r="Y46" s="324"/>
      <c r="Z46" s="214">
        <v>4</v>
      </c>
      <c r="AA46" s="187"/>
      <c r="AB46" s="189" t="str">
        <f t="shared" ref="AB46:AB48" si="50">IF(OR(AC46="Preventivo",AC46="Detectivo"),"Probabilidad",IF(AC46="Correctivo","Impacto",""))</f>
        <v/>
      </c>
      <c r="AC46" s="190"/>
      <c r="AD46" s="190"/>
      <c r="AE46" s="191" t="str">
        <f t="shared" si="45"/>
        <v/>
      </c>
      <c r="AF46" s="190"/>
      <c r="AG46" s="190"/>
      <c r="AH46" s="190"/>
      <c r="AI46" s="192" t="str">
        <f t="shared" ref="AI46:AI48" si="51">IFERROR(IF(AND(AB45="Probabilidad",AB46="Probabilidad"),(AK45-(+AK45*AE46)),IF(AND(AB45="Impacto",AB46="Probabilidad"),(AK44-(+AK44*AE46)),IF(AB46="Impacto",AK45,""))),"")</f>
        <v/>
      </c>
      <c r="AJ46" s="193" t="str">
        <f t="shared" si="2"/>
        <v/>
      </c>
      <c r="AK46" s="191" t="str">
        <f t="shared" si="46"/>
        <v/>
      </c>
      <c r="AL46" s="193" t="str">
        <f t="shared" si="4"/>
        <v/>
      </c>
      <c r="AM46" s="191" t="str">
        <f t="shared" si="13"/>
        <v/>
      </c>
      <c r="AN46" s="194" t="str">
        <f>IFERROR(IF(OR(AND(AJ46="Muy Baja",AL46="Leve"),AND(AJ46="Muy Baja",AL46="Menor"),AND(AJ46="Baja",AL46="Leve")),"Bajo",IF(OR(AND(AJ46="Muy baja",AL46="Moderado"),AND(AJ46="Baja",AL46="Menor"),AND(AJ46="Baja",AL46="Moderado"),AND(AJ46="Media",AL46="Leve"),AND(AJ46="Media",AL46="Menor"),AND(AJ46="Media",AL46="Moderado"),AND(AJ46="Alta",AL46="Leve"),AND(AJ46="Alta",AL46="Menor")),"Moderado",IF(OR(AND(AJ46="Muy Baja",AL46="Mayor"),AND(AJ46="Baja",AL46="Mayor"),AND(AJ46="Media",AL46="Mayor"),AND(AJ46="Alta",AL46="Moderado"),AND(AJ46="Alta",AL46="Mayor"),AND(AJ46="Muy Alta",AL46="Leve"),AND(AJ46="Muy Alta",AL46="Menor"),AND(AJ46="Muy Alta",AL46="Moderado"),AND(AJ46="Muy Alta",AL46="Mayor")),"Alto",IF(OR(AND(AJ46="Muy Baja",AL46="Catastrófico"),AND(AJ46="Baja",AL46="Catastrófico"),AND(AJ46="Media",AL46="Catastrófico"),AND(AJ46="Alta",AL46="Catastrófico"),AND(AJ46="Muy Alta",AL46="Catastrófico")),"Extremo","")))),"")</f>
        <v/>
      </c>
      <c r="AO46" s="195"/>
      <c r="AP46" s="186"/>
      <c r="AQ46" s="196"/>
      <c r="AR46" s="196"/>
      <c r="AS46" s="197"/>
      <c r="AT46" s="329"/>
      <c r="AU46" s="329"/>
      <c r="AV46" s="329"/>
    </row>
    <row r="47" spans="1:48" ht="37.5" customHeight="1" x14ac:dyDescent="0.25">
      <c r="A47" s="340"/>
      <c r="B47" s="333"/>
      <c r="C47" s="333"/>
      <c r="D47" s="333"/>
      <c r="E47" s="322"/>
      <c r="F47" s="333"/>
      <c r="G47" s="322"/>
      <c r="H47" s="322"/>
      <c r="I47" s="322"/>
      <c r="J47" s="322"/>
      <c r="K47" s="322"/>
      <c r="L47" s="322"/>
      <c r="M47" s="322"/>
      <c r="N47" s="322"/>
      <c r="O47" s="322"/>
      <c r="P47" s="322"/>
      <c r="Q47" s="322"/>
      <c r="R47" s="329"/>
      <c r="S47" s="326"/>
      <c r="T47" s="325"/>
      <c r="U47" s="315"/>
      <c r="V47" s="325">
        <f>IF(NOT(ISERROR(MATCH(U47,_xlfn.ANCHORARRAY(E58),0))),T60&amp;"Por favor no seleccionar los criterios de impacto",U47)</f>
        <v>0</v>
      </c>
      <c r="W47" s="326"/>
      <c r="X47" s="325"/>
      <c r="Y47" s="324"/>
      <c r="Z47" s="214">
        <v>5</v>
      </c>
      <c r="AA47" s="187"/>
      <c r="AB47" s="189" t="str">
        <f t="shared" si="50"/>
        <v/>
      </c>
      <c r="AC47" s="190"/>
      <c r="AD47" s="190"/>
      <c r="AE47" s="191" t="str">
        <f t="shared" si="45"/>
        <v/>
      </c>
      <c r="AF47" s="190"/>
      <c r="AG47" s="190"/>
      <c r="AH47" s="190"/>
      <c r="AI47" s="192" t="str">
        <f t="shared" si="51"/>
        <v/>
      </c>
      <c r="AJ47" s="193" t="str">
        <f t="shared" si="2"/>
        <v/>
      </c>
      <c r="AK47" s="191" t="str">
        <f t="shared" si="46"/>
        <v/>
      </c>
      <c r="AL47" s="193" t="str">
        <f t="shared" si="4"/>
        <v/>
      </c>
      <c r="AM47" s="191" t="str">
        <f t="shared" si="13"/>
        <v/>
      </c>
      <c r="AN47" s="194" t="str">
        <f t="shared" ref="AN47" si="52">IFERROR(IF(OR(AND(AJ47="Muy Baja",AL47="Leve"),AND(AJ47="Muy Baja",AL47="Menor"),AND(AJ47="Baja",AL47="Leve")),"Bajo",IF(OR(AND(AJ47="Muy baja",AL47="Moderado"),AND(AJ47="Baja",AL47="Menor"),AND(AJ47="Baja",AL47="Moderado"),AND(AJ47="Media",AL47="Leve"),AND(AJ47="Media",AL47="Menor"),AND(AJ47="Media",AL47="Moderado"),AND(AJ47="Alta",AL47="Leve"),AND(AJ47="Alta",AL47="Menor")),"Moderado",IF(OR(AND(AJ47="Muy Baja",AL47="Mayor"),AND(AJ47="Baja",AL47="Mayor"),AND(AJ47="Media",AL47="Mayor"),AND(AJ47="Alta",AL47="Moderado"),AND(AJ47="Alta",AL47="Mayor"),AND(AJ47="Muy Alta",AL47="Leve"),AND(AJ47="Muy Alta",AL47="Menor"),AND(AJ47="Muy Alta",AL47="Moderado"),AND(AJ47="Muy Alta",AL47="Mayor")),"Alto",IF(OR(AND(AJ47="Muy Baja",AL47="Catastrófico"),AND(AJ47="Baja",AL47="Catastrófico"),AND(AJ47="Media",AL47="Catastrófico"),AND(AJ47="Alta",AL47="Catastrófico"),AND(AJ47="Muy Alta",AL47="Catastrófico")),"Extremo","")))),"")</f>
        <v/>
      </c>
      <c r="AO47" s="195"/>
      <c r="AP47" s="186"/>
      <c r="AQ47" s="196"/>
      <c r="AR47" s="196"/>
      <c r="AS47" s="197"/>
      <c r="AT47" s="329"/>
      <c r="AU47" s="329"/>
      <c r="AV47" s="329"/>
    </row>
    <row r="48" spans="1:48" ht="37.5" customHeight="1" x14ac:dyDescent="0.25">
      <c r="A48" s="340"/>
      <c r="B48" s="333"/>
      <c r="C48" s="333"/>
      <c r="D48" s="333"/>
      <c r="E48" s="323"/>
      <c r="F48" s="333"/>
      <c r="G48" s="323"/>
      <c r="H48" s="323"/>
      <c r="I48" s="323"/>
      <c r="J48" s="323"/>
      <c r="K48" s="323"/>
      <c r="L48" s="323"/>
      <c r="M48" s="323"/>
      <c r="N48" s="323"/>
      <c r="O48" s="323"/>
      <c r="P48" s="323"/>
      <c r="Q48" s="323"/>
      <c r="R48" s="329"/>
      <c r="S48" s="326"/>
      <c r="T48" s="325"/>
      <c r="U48" s="315"/>
      <c r="V48" s="325">
        <f>IF(NOT(ISERROR(MATCH(U48,_xlfn.ANCHORARRAY(E59),0))),T61&amp;"Por favor no seleccionar los criterios de impacto",U48)</f>
        <v>0</v>
      </c>
      <c r="W48" s="326"/>
      <c r="X48" s="325"/>
      <c r="Y48" s="324"/>
      <c r="Z48" s="214">
        <v>6</v>
      </c>
      <c r="AA48" s="187"/>
      <c r="AB48" s="189" t="str">
        <f t="shared" si="50"/>
        <v/>
      </c>
      <c r="AC48" s="190"/>
      <c r="AD48" s="190"/>
      <c r="AE48" s="191" t="str">
        <f t="shared" si="45"/>
        <v/>
      </c>
      <c r="AF48" s="190"/>
      <c r="AG48" s="190"/>
      <c r="AH48" s="190"/>
      <c r="AI48" s="192" t="str">
        <f t="shared" si="51"/>
        <v/>
      </c>
      <c r="AJ48" s="193" t="str">
        <f t="shared" si="2"/>
        <v/>
      </c>
      <c r="AK48" s="191" t="str">
        <f t="shared" si="46"/>
        <v/>
      </c>
      <c r="AL48" s="193" t="str">
        <f>IFERROR(IF(AM48="","",IF(AM48&lt;=0.2,"Leve",IF(AM48&lt;=0.4,"Menor",IF(AM48&lt;=0.6,"Moderado",IF(AM48&lt;=0.8,"Mayor","Catastrófico"))))),"")</f>
        <v/>
      </c>
      <c r="AM48" s="191" t="str">
        <f t="shared" si="13"/>
        <v/>
      </c>
      <c r="AN48" s="194" t="str">
        <f>IFERROR(IF(OR(AND(AJ48="Muy Baja",AL48="Leve"),AND(AJ48="Muy Baja",AL48="Menor"),AND(AJ48="Baja",AL48="Leve")),"Bajo",IF(OR(AND(AJ48="Muy baja",AL48="Moderado"),AND(AJ48="Baja",AL48="Menor"),AND(AJ48="Baja",AL48="Moderado"),AND(AJ48="Media",AL48="Leve"),AND(AJ48="Media",AL48="Menor"),AND(AJ48="Media",AL48="Moderado"),AND(AJ48="Alta",AL48="Leve"),AND(AJ48="Alta",AL48="Menor")),"Moderado",IF(OR(AND(AJ48="Muy Baja",AL48="Mayor"),AND(AJ48="Baja",AL48="Mayor"),AND(AJ48="Media",AL48="Mayor"),AND(AJ48="Alta",AL48="Moderado"),AND(AJ48="Alta",AL48="Mayor"),AND(AJ48="Muy Alta",AL48="Leve"),AND(AJ48="Muy Alta",AL48="Menor"),AND(AJ48="Muy Alta",AL48="Moderado"),AND(AJ48="Muy Alta",AL48="Mayor")),"Alto",IF(OR(AND(AJ48="Muy Baja",AL48="Catastrófico"),AND(AJ48="Baja",AL48="Catastrófico"),AND(AJ48="Media",AL48="Catastrófico"),AND(AJ48="Alta",AL48="Catastrófico"),AND(AJ48="Muy Alta",AL48="Catastrófico")),"Extremo","")))),"")</f>
        <v/>
      </c>
      <c r="AO48" s="195"/>
      <c r="AP48" s="186"/>
      <c r="AQ48" s="196"/>
      <c r="AR48" s="196"/>
      <c r="AS48" s="197"/>
      <c r="AT48" s="329"/>
      <c r="AU48" s="329"/>
      <c r="AV48" s="329"/>
    </row>
    <row r="49" spans="1:48" ht="37.5" customHeight="1" x14ac:dyDescent="0.25">
      <c r="A49" s="340">
        <v>7</v>
      </c>
      <c r="B49" s="333"/>
      <c r="C49" s="333"/>
      <c r="D49" s="348"/>
      <c r="E49" s="333"/>
      <c r="F49" s="333"/>
      <c r="G49" s="321"/>
      <c r="H49" s="321"/>
      <c r="I49" s="321"/>
      <c r="J49" s="321"/>
      <c r="K49" s="321"/>
      <c r="L49" s="321"/>
      <c r="M49" s="321"/>
      <c r="N49" s="321"/>
      <c r="O49" s="321"/>
      <c r="P49" s="321"/>
      <c r="Q49" s="321"/>
      <c r="R49" s="329"/>
      <c r="S49" s="326" t="str">
        <f>IF(R49&lt;=0,"",IF(R49&lt;=2,"Muy Baja",IF(R49&lt;=24,"Baja",IF(R49&lt;=500,"Media",IF(R49&lt;=5000,"Alta","Muy Alta")))))</f>
        <v/>
      </c>
      <c r="T49" s="325" t="str">
        <f>IF(S49="","",IF(S49="Muy Baja",0.2,IF(S49="Baja",0.4,IF(S49="Media",0.6,IF(S49="Alta",0.8,IF(S49="Muy Alta",1,))))))</f>
        <v/>
      </c>
      <c r="U49" s="315"/>
      <c r="V49" s="325">
        <f>IF(NOT(ISERROR(MATCH(U49,'Tabla Impacto'!$B$222:$B$224,0))),'Tabla Impacto'!$F$224&amp;"Por favor no seleccionar los criterios de impacto(Afectación Económica o presupuestal y Pérdida Reputacional)",U49)</f>
        <v>0</v>
      </c>
      <c r="W49" s="326" t="str">
        <f>IF(OR(V49='Tabla Impacto'!$C$12,V49='Tabla Impacto'!$D$12),"Leve",IF(OR(V49='Tabla Impacto'!$C$13,V49='Tabla Impacto'!$D$13),"Menor",IF(OR(V49='Tabla Impacto'!$C$14,V49='Tabla Impacto'!$D$14),"Moderado",IF(OR(V49='Tabla Impacto'!$C$15,V49='Tabla Impacto'!$D$15),"Mayor",IF(OR(V49='Tabla Impacto'!$C$16,V49='Tabla Impacto'!$D$16),"Catastrófico","")))))</f>
        <v/>
      </c>
      <c r="X49" s="325" t="str">
        <f>IF(W49="","",IF(W49="Leve",0.2,IF(W49="Menor",0.4,IF(W49="Moderado",0.6,IF(W49="Mayor",0.8,IF(W49="Catastrófico",1,))))))</f>
        <v/>
      </c>
      <c r="Y49" s="324" t="str">
        <f>IF(OR(AND(S49="Muy Baja",W49="Leve"),AND(S49="Muy Baja",W49="Menor"),AND(S49="Baja",W49="Leve")),"Bajo",IF(OR(AND(S49="Muy baja",W49="Moderado"),AND(S49="Baja",W49="Menor"),AND(S49="Baja",W49="Moderado"),AND(S49="Media",W49="Leve"),AND(S49="Media",W49="Menor"),AND(S49="Media",W49="Moderado"),AND(S49="Alta",W49="Leve"),AND(S49="Alta",W49="Menor")),"Moderado",IF(OR(AND(S49="Muy Baja",W49="Mayor"),AND(S49="Baja",W49="Mayor"),AND(S49="Media",W49="Mayor"),AND(S49="Alta",W49="Moderado"),AND(S49="Alta",W49="Mayor"),AND(S49="Muy Alta",W49="Leve"),AND(S49="Muy Alta",W49="Menor"),AND(S49="Muy Alta",W49="Moderado"),AND(S49="Muy Alta",W49="Mayor")),"Alto",IF(OR(AND(S49="Muy Baja",W49="Catastrófico"),AND(S49="Baja",W49="Catastrófico"),AND(S49="Media",W49="Catastrófico"),AND(S49="Alta",W49="Catastrófico"),AND(S49="Muy Alta",W49="Catastrófico")),"Extremo",""))))</f>
        <v/>
      </c>
      <c r="Z49" s="214">
        <v>1</v>
      </c>
      <c r="AA49" s="199"/>
      <c r="AB49" s="189" t="str">
        <f>IF(OR(AC49="Preventivo",AC49="Detectivo"),"Probabilidad",IF(AC49="Correctivo","Impacto",""))</f>
        <v/>
      </c>
      <c r="AC49" s="190"/>
      <c r="AD49" s="190"/>
      <c r="AE49" s="191" t="str">
        <f>IF(AND(AC49="Preventivo",AD49="Automático"),"50%",IF(AND(AC49="Preventivo",AD49="Manual"),"40%",IF(AND(AC49="Detectivo",AD49="Automático"),"40%",IF(AND(AC49="Detectivo",AD49="Manual"),"30%",IF(AND(AC49="Correctivo",AD49="Automático"),"35%",IF(AND(AC49="Correctivo",AD49="Manual"),"25%",""))))))</f>
        <v/>
      </c>
      <c r="AF49" s="190"/>
      <c r="AG49" s="190"/>
      <c r="AH49" s="190"/>
      <c r="AI49" s="192" t="str">
        <f>IFERROR(IF(AB49="Probabilidad",(T49-(+T49*AE49)),IF(AB49="Impacto",T49,"")),"")</f>
        <v/>
      </c>
      <c r="AJ49" s="193" t="str">
        <f>IFERROR(IF(AI49="","",IF(AI49&lt;=0.2,"Muy Baja",IF(AI49&lt;=0.4,"Baja",IF(AI49&lt;=0.6,"Media",IF(AI49&lt;=0.8,"Alta","Muy Alta"))))),"")</f>
        <v/>
      </c>
      <c r="AK49" s="191" t="str">
        <f>+AI49</f>
        <v/>
      </c>
      <c r="AL49" s="193" t="str">
        <f>IFERROR(IF(AM49="","",IF(AM49&lt;=0.2,"Leve",IF(AM49&lt;=0.4,"Menor",IF(AM49&lt;=0.6,"Moderado",IF(AM49&lt;=0.8,"Mayor","Catastrófico"))))),"")</f>
        <v/>
      </c>
      <c r="AM49" s="191" t="str">
        <f t="shared" ref="AM49" si="53">IFERROR(IF(AB49="Impacto",(X49-(+X49*AE49)),IF(AB49="Probabilidad",X49,"")),"")</f>
        <v/>
      </c>
      <c r="AN49" s="194" t="str">
        <f>IFERROR(IF(OR(AND(AJ49="Muy Baja",AL49="Leve"),AND(AJ49="Muy Baja",AL49="Menor"),AND(AJ49="Baja",AL49="Leve")),"Bajo",IF(OR(AND(AJ49="Muy baja",AL49="Moderado"),AND(AJ49="Baja",AL49="Menor"),AND(AJ49="Baja",AL49="Moderado"),AND(AJ49="Media",AL49="Leve"),AND(AJ49="Media",AL49="Menor"),AND(AJ49="Media",AL49="Moderado"),AND(AJ49="Alta",AL49="Leve"),AND(AJ49="Alta",AL49="Menor")),"Moderado",IF(OR(AND(AJ49="Muy Baja",AL49="Mayor"),AND(AJ49="Baja",AL49="Mayor"),AND(AJ49="Media",AL49="Mayor"),AND(AJ49="Alta",AL49="Moderado"),AND(AJ49="Alta",AL49="Mayor"),AND(AJ49="Muy Alta",AL49="Leve"),AND(AJ49="Muy Alta",AL49="Menor"),AND(AJ49="Muy Alta",AL49="Moderado"),AND(AJ49="Muy Alta",AL49="Mayor")),"Alto",IF(OR(AND(AJ49="Muy Baja",AL49="Catastrófico"),AND(AJ49="Baja",AL49="Catastrófico"),AND(AJ49="Media",AL49="Catastrófico"),AND(AJ49="Alta",AL49="Catastrófico"),AND(AJ49="Muy Alta",AL49="Catastrófico")),"Extremo","")))),"")</f>
        <v/>
      </c>
      <c r="AO49" s="195"/>
      <c r="AP49" s="186"/>
      <c r="AQ49" s="196"/>
      <c r="AR49" s="196"/>
      <c r="AS49" s="197"/>
      <c r="AT49" s="329"/>
      <c r="AU49" s="329"/>
      <c r="AV49" s="329"/>
    </row>
    <row r="50" spans="1:48" ht="37.5" customHeight="1" x14ac:dyDescent="0.25">
      <c r="A50" s="340"/>
      <c r="B50" s="333"/>
      <c r="C50" s="333"/>
      <c r="D50" s="348"/>
      <c r="E50" s="333"/>
      <c r="F50" s="333"/>
      <c r="G50" s="322"/>
      <c r="H50" s="322"/>
      <c r="I50" s="322"/>
      <c r="J50" s="322"/>
      <c r="K50" s="322"/>
      <c r="L50" s="322"/>
      <c r="M50" s="322"/>
      <c r="N50" s="322"/>
      <c r="O50" s="322"/>
      <c r="P50" s="322"/>
      <c r="Q50" s="322"/>
      <c r="R50" s="329"/>
      <c r="S50" s="326"/>
      <c r="T50" s="325"/>
      <c r="U50" s="315"/>
      <c r="V50" s="325">
        <f>IF(NOT(ISERROR(MATCH(U50,_xlfn.ANCHORARRAY(E61),0))),T63&amp;"Por favor no seleccionar los criterios de impacto",U50)</f>
        <v>0</v>
      </c>
      <c r="W50" s="326"/>
      <c r="X50" s="325"/>
      <c r="Y50" s="324"/>
      <c r="Z50" s="214">
        <v>2</v>
      </c>
      <c r="AA50" s="187"/>
      <c r="AB50" s="189" t="str">
        <f>IF(OR(AC50="Preventivo",AC50="Detectivo"),"Probabilidad",IF(AC50="Correctivo","Impacto",""))</f>
        <v/>
      </c>
      <c r="AC50" s="190"/>
      <c r="AD50" s="190"/>
      <c r="AE50" s="191" t="str">
        <f t="shared" ref="AE50:AE54" si="54">IF(AND(AC50="Preventivo",AD50="Automático"),"50%",IF(AND(AC50="Preventivo",AD50="Manual"),"40%",IF(AND(AC50="Detectivo",AD50="Automático"),"40%",IF(AND(AC50="Detectivo",AD50="Manual"),"30%",IF(AND(AC50="Correctivo",AD50="Automático"),"35%",IF(AND(AC50="Correctivo",AD50="Manual"),"25%",""))))))</f>
        <v/>
      </c>
      <c r="AF50" s="190"/>
      <c r="AG50" s="190"/>
      <c r="AH50" s="190"/>
      <c r="AI50" s="192" t="str">
        <f>IFERROR(IF(AND(AB49="Probabilidad",AB50="Probabilidad"),(AK49-(+AK49*AE50)),IF(AB50="Probabilidad",(T49-(+T49*AE50)),IF(AB50="Impacto",AK49,""))),"")</f>
        <v/>
      </c>
      <c r="AJ50" s="193" t="str">
        <f t="shared" si="2"/>
        <v/>
      </c>
      <c r="AK50" s="191" t="str">
        <f t="shared" ref="AK50:AK54" si="55">+AI50</f>
        <v/>
      </c>
      <c r="AL50" s="193" t="str">
        <f t="shared" si="4"/>
        <v/>
      </c>
      <c r="AM50" s="191" t="str">
        <f t="shared" ref="AM50" si="56">IFERROR(IF(AND(AB49="Impacto",AB50="Impacto"),(AM49-(+AM49*AE50)),IF(AB50="Impacto",($X$13-(+$X$13*AE50)),IF(AB50="Probabilidad",AM49,""))),"")</f>
        <v/>
      </c>
      <c r="AN50" s="194" t="str">
        <f t="shared" ref="AN50:AN51" si="57">IFERROR(IF(OR(AND(AJ50="Muy Baja",AL50="Leve"),AND(AJ50="Muy Baja",AL50="Menor"),AND(AJ50="Baja",AL50="Leve")),"Bajo",IF(OR(AND(AJ50="Muy baja",AL50="Moderado"),AND(AJ50="Baja",AL50="Menor"),AND(AJ50="Baja",AL50="Moderado"),AND(AJ50="Media",AL50="Leve"),AND(AJ50="Media",AL50="Menor"),AND(AJ50="Media",AL50="Moderado"),AND(AJ50="Alta",AL50="Leve"),AND(AJ50="Alta",AL50="Menor")),"Moderado",IF(OR(AND(AJ50="Muy Baja",AL50="Mayor"),AND(AJ50="Baja",AL50="Mayor"),AND(AJ50="Media",AL50="Mayor"),AND(AJ50="Alta",AL50="Moderado"),AND(AJ50="Alta",AL50="Mayor"),AND(AJ50="Muy Alta",AL50="Leve"),AND(AJ50="Muy Alta",AL50="Menor"),AND(AJ50="Muy Alta",AL50="Moderado"),AND(AJ50="Muy Alta",AL50="Mayor")),"Alto",IF(OR(AND(AJ50="Muy Baja",AL50="Catastrófico"),AND(AJ50="Baja",AL50="Catastrófico"),AND(AJ50="Media",AL50="Catastrófico"),AND(AJ50="Alta",AL50="Catastrófico"),AND(AJ50="Muy Alta",AL50="Catastrófico")),"Extremo","")))),"")</f>
        <v/>
      </c>
      <c r="AO50" s="195"/>
      <c r="AP50" s="186"/>
      <c r="AQ50" s="196"/>
      <c r="AR50" s="196"/>
      <c r="AS50" s="197"/>
      <c r="AT50" s="329"/>
      <c r="AU50" s="329"/>
      <c r="AV50" s="329"/>
    </row>
    <row r="51" spans="1:48" ht="37.5" customHeight="1" x14ac:dyDescent="0.25">
      <c r="A51" s="340"/>
      <c r="B51" s="333"/>
      <c r="C51" s="333"/>
      <c r="D51" s="348"/>
      <c r="E51" s="333"/>
      <c r="F51" s="333"/>
      <c r="G51" s="322"/>
      <c r="H51" s="322"/>
      <c r="I51" s="322"/>
      <c r="J51" s="322"/>
      <c r="K51" s="322"/>
      <c r="L51" s="322"/>
      <c r="M51" s="322"/>
      <c r="N51" s="322"/>
      <c r="O51" s="322"/>
      <c r="P51" s="322"/>
      <c r="Q51" s="322"/>
      <c r="R51" s="329"/>
      <c r="S51" s="326"/>
      <c r="T51" s="325"/>
      <c r="U51" s="315"/>
      <c r="V51" s="325">
        <f>IF(NOT(ISERROR(MATCH(U51,_xlfn.ANCHORARRAY(E62),0))),T64&amp;"Por favor no seleccionar los criterios de impacto",U51)</f>
        <v>0</v>
      </c>
      <c r="W51" s="326"/>
      <c r="X51" s="325"/>
      <c r="Y51" s="324"/>
      <c r="Z51" s="214">
        <v>3</v>
      </c>
      <c r="AA51" s="188"/>
      <c r="AB51" s="189" t="str">
        <f>IF(OR(AC51="Preventivo",AC51="Detectivo"),"Probabilidad",IF(AC51="Correctivo","Impacto",""))</f>
        <v/>
      </c>
      <c r="AC51" s="190"/>
      <c r="AD51" s="190"/>
      <c r="AE51" s="191" t="str">
        <f t="shared" si="54"/>
        <v/>
      </c>
      <c r="AF51" s="190"/>
      <c r="AG51" s="190"/>
      <c r="AH51" s="190"/>
      <c r="AI51" s="192" t="str">
        <f>IFERROR(IF(AND(AB50="Probabilidad",AB51="Probabilidad"),(AK50-(+AK50*AE51)),IF(AND(AB50="Impacto",AB51="Probabilidad"),(AK49-(+AK49*AE51)),IF(AB51="Impacto",AK50,""))),"")</f>
        <v/>
      </c>
      <c r="AJ51" s="193" t="str">
        <f t="shared" si="2"/>
        <v/>
      </c>
      <c r="AK51" s="191" t="str">
        <f t="shared" si="55"/>
        <v/>
      </c>
      <c r="AL51" s="193" t="str">
        <f t="shared" si="4"/>
        <v/>
      </c>
      <c r="AM51" s="191" t="str">
        <f t="shared" ref="AM51" si="58">IFERROR(IF(AND(AB50="Impacto",AB51="Impacto"),(AM50-(+AM50*AE51)),IF(AND(AB50="Probabilidad",AB51="Impacto"),(AM49-(+AM49*AE51)),IF(AB51="Probabilidad",AM50,""))),"")</f>
        <v/>
      </c>
      <c r="AN51" s="194" t="str">
        <f t="shared" si="57"/>
        <v/>
      </c>
      <c r="AO51" s="195"/>
      <c r="AP51" s="186"/>
      <c r="AQ51" s="196"/>
      <c r="AR51" s="196"/>
      <c r="AS51" s="197"/>
      <c r="AT51" s="329"/>
      <c r="AU51" s="329"/>
      <c r="AV51" s="329"/>
    </row>
    <row r="52" spans="1:48" ht="37.5" customHeight="1" x14ac:dyDescent="0.25">
      <c r="A52" s="340"/>
      <c r="B52" s="333"/>
      <c r="C52" s="333"/>
      <c r="D52" s="348"/>
      <c r="E52" s="333"/>
      <c r="F52" s="333"/>
      <c r="G52" s="322"/>
      <c r="H52" s="322"/>
      <c r="I52" s="322"/>
      <c r="J52" s="322"/>
      <c r="K52" s="322"/>
      <c r="L52" s="322"/>
      <c r="M52" s="322"/>
      <c r="N52" s="322"/>
      <c r="O52" s="322"/>
      <c r="P52" s="322"/>
      <c r="Q52" s="322"/>
      <c r="R52" s="329"/>
      <c r="S52" s="326"/>
      <c r="T52" s="325"/>
      <c r="U52" s="315"/>
      <c r="V52" s="325">
        <f>IF(NOT(ISERROR(MATCH(U52,_xlfn.ANCHORARRAY(E63),0))),T65&amp;"Por favor no seleccionar los criterios de impacto",U52)</f>
        <v>0</v>
      </c>
      <c r="W52" s="326"/>
      <c r="X52" s="325"/>
      <c r="Y52" s="324"/>
      <c r="Z52" s="214">
        <v>4</v>
      </c>
      <c r="AA52" s="187"/>
      <c r="AB52" s="189" t="str">
        <f t="shared" ref="AB52:AB54" si="59">IF(OR(AC52="Preventivo",AC52="Detectivo"),"Probabilidad",IF(AC52="Correctivo","Impacto",""))</f>
        <v/>
      </c>
      <c r="AC52" s="190"/>
      <c r="AD52" s="190"/>
      <c r="AE52" s="191" t="str">
        <f t="shared" si="54"/>
        <v/>
      </c>
      <c r="AF52" s="190"/>
      <c r="AG52" s="190"/>
      <c r="AH52" s="190"/>
      <c r="AI52" s="192" t="str">
        <f t="shared" ref="AI52:AI54" si="60">IFERROR(IF(AND(AB51="Probabilidad",AB52="Probabilidad"),(AK51-(+AK51*AE52)),IF(AND(AB51="Impacto",AB52="Probabilidad"),(AK50-(+AK50*AE52)),IF(AB52="Impacto",AK51,""))),"")</f>
        <v/>
      </c>
      <c r="AJ52" s="193" t="str">
        <f t="shared" si="2"/>
        <v/>
      </c>
      <c r="AK52" s="191" t="str">
        <f t="shared" si="55"/>
        <v/>
      </c>
      <c r="AL52" s="193" t="str">
        <f t="shared" si="4"/>
        <v/>
      </c>
      <c r="AM52" s="191" t="str">
        <f t="shared" si="13"/>
        <v/>
      </c>
      <c r="AN52" s="194" t="str">
        <f>IFERROR(IF(OR(AND(AJ52="Muy Baja",AL52="Leve"),AND(AJ52="Muy Baja",AL52="Menor"),AND(AJ52="Baja",AL52="Leve")),"Bajo",IF(OR(AND(AJ52="Muy baja",AL52="Moderado"),AND(AJ52="Baja",AL52="Menor"),AND(AJ52="Baja",AL52="Moderado"),AND(AJ52="Media",AL52="Leve"),AND(AJ52="Media",AL52="Menor"),AND(AJ52="Media",AL52="Moderado"),AND(AJ52="Alta",AL52="Leve"),AND(AJ52="Alta",AL52="Menor")),"Moderado",IF(OR(AND(AJ52="Muy Baja",AL52="Mayor"),AND(AJ52="Baja",AL52="Mayor"),AND(AJ52="Media",AL52="Mayor"),AND(AJ52="Alta",AL52="Moderado"),AND(AJ52="Alta",AL52="Mayor"),AND(AJ52="Muy Alta",AL52="Leve"),AND(AJ52="Muy Alta",AL52="Menor"),AND(AJ52="Muy Alta",AL52="Moderado"),AND(AJ52="Muy Alta",AL52="Mayor")),"Alto",IF(OR(AND(AJ52="Muy Baja",AL52="Catastrófico"),AND(AJ52="Baja",AL52="Catastrófico"),AND(AJ52="Media",AL52="Catastrófico"),AND(AJ52="Alta",AL52="Catastrófico"),AND(AJ52="Muy Alta",AL52="Catastrófico")),"Extremo","")))),"")</f>
        <v/>
      </c>
      <c r="AO52" s="195"/>
      <c r="AP52" s="186"/>
      <c r="AQ52" s="196"/>
      <c r="AR52" s="196"/>
      <c r="AS52" s="197"/>
      <c r="AT52" s="329"/>
      <c r="AU52" s="329"/>
      <c r="AV52" s="329"/>
    </row>
    <row r="53" spans="1:48" ht="37.5" customHeight="1" x14ac:dyDescent="0.25">
      <c r="A53" s="340"/>
      <c r="B53" s="333"/>
      <c r="C53" s="333"/>
      <c r="D53" s="348"/>
      <c r="E53" s="333"/>
      <c r="F53" s="333"/>
      <c r="G53" s="322"/>
      <c r="H53" s="322"/>
      <c r="I53" s="322"/>
      <c r="J53" s="322"/>
      <c r="K53" s="322"/>
      <c r="L53" s="322"/>
      <c r="M53" s="322"/>
      <c r="N53" s="322"/>
      <c r="O53" s="322"/>
      <c r="P53" s="322"/>
      <c r="Q53" s="322"/>
      <c r="R53" s="329"/>
      <c r="S53" s="326"/>
      <c r="T53" s="325"/>
      <c r="U53" s="315"/>
      <c r="V53" s="325">
        <f>IF(NOT(ISERROR(MATCH(U53,_xlfn.ANCHORARRAY(E64),0))),T66&amp;"Por favor no seleccionar los criterios de impacto",U53)</f>
        <v>0</v>
      </c>
      <c r="W53" s="326"/>
      <c r="X53" s="325"/>
      <c r="Y53" s="324"/>
      <c r="Z53" s="214">
        <v>5</v>
      </c>
      <c r="AA53" s="187"/>
      <c r="AB53" s="189" t="str">
        <f t="shared" si="59"/>
        <v/>
      </c>
      <c r="AC53" s="190"/>
      <c r="AD53" s="190"/>
      <c r="AE53" s="191" t="str">
        <f t="shared" si="54"/>
        <v/>
      </c>
      <c r="AF53" s="190"/>
      <c r="AG53" s="190"/>
      <c r="AH53" s="190"/>
      <c r="AI53" s="192" t="str">
        <f t="shared" si="60"/>
        <v/>
      </c>
      <c r="AJ53" s="193" t="str">
        <f t="shared" si="2"/>
        <v/>
      </c>
      <c r="AK53" s="191" t="str">
        <f t="shared" si="55"/>
        <v/>
      </c>
      <c r="AL53" s="193" t="str">
        <f t="shared" si="4"/>
        <v/>
      </c>
      <c r="AM53" s="191" t="str">
        <f t="shared" si="13"/>
        <v/>
      </c>
      <c r="AN53" s="194" t="str">
        <f t="shared" ref="AN53:AN54" si="61">IFERROR(IF(OR(AND(AJ53="Muy Baja",AL53="Leve"),AND(AJ53="Muy Baja",AL53="Menor"),AND(AJ53="Baja",AL53="Leve")),"Bajo",IF(OR(AND(AJ53="Muy baja",AL53="Moderado"),AND(AJ53="Baja",AL53="Menor"),AND(AJ53="Baja",AL53="Moderado"),AND(AJ53="Media",AL53="Leve"),AND(AJ53="Media",AL53="Menor"),AND(AJ53="Media",AL53="Moderado"),AND(AJ53="Alta",AL53="Leve"),AND(AJ53="Alta",AL53="Menor")),"Moderado",IF(OR(AND(AJ53="Muy Baja",AL53="Mayor"),AND(AJ53="Baja",AL53="Mayor"),AND(AJ53="Media",AL53="Mayor"),AND(AJ53="Alta",AL53="Moderado"),AND(AJ53="Alta",AL53="Mayor"),AND(AJ53="Muy Alta",AL53="Leve"),AND(AJ53="Muy Alta",AL53="Menor"),AND(AJ53="Muy Alta",AL53="Moderado"),AND(AJ53="Muy Alta",AL53="Mayor")),"Alto",IF(OR(AND(AJ53="Muy Baja",AL53="Catastrófico"),AND(AJ53="Baja",AL53="Catastrófico"),AND(AJ53="Media",AL53="Catastrófico"),AND(AJ53="Alta",AL53="Catastrófico"),AND(AJ53="Muy Alta",AL53="Catastrófico")),"Extremo","")))),"")</f>
        <v/>
      </c>
      <c r="AO53" s="195"/>
      <c r="AP53" s="186"/>
      <c r="AQ53" s="196"/>
      <c r="AR53" s="196"/>
      <c r="AS53" s="197"/>
      <c r="AT53" s="329"/>
      <c r="AU53" s="329"/>
      <c r="AV53" s="329"/>
    </row>
    <row r="54" spans="1:48" ht="37.5" customHeight="1" x14ac:dyDescent="0.25">
      <c r="A54" s="340"/>
      <c r="B54" s="333"/>
      <c r="C54" s="333"/>
      <c r="D54" s="348"/>
      <c r="E54" s="333"/>
      <c r="F54" s="333"/>
      <c r="G54" s="323"/>
      <c r="H54" s="323"/>
      <c r="I54" s="323"/>
      <c r="J54" s="323"/>
      <c r="K54" s="323"/>
      <c r="L54" s="323"/>
      <c r="M54" s="323"/>
      <c r="N54" s="323"/>
      <c r="O54" s="323"/>
      <c r="P54" s="323"/>
      <c r="Q54" s="323"/>
      <c r="R54" s="329"/>
      <c r="S54" s="326"/>
      <c r="T54" s="325"/>
      <c r="U54" s="315"/>
      <c r="V54" s="325">
        <f>IF(NOT(ISERROR(MATCH(U54,_xlfn.ANCHORARRAY(E65),0))),T67&amp;"Por favor no seleccionar los criterios de impacto",U54)</f>
        <v>0</v>
      </c>
      <c r="W54" s="326"/>
      <c r="X54" s="325"/>
      <c r="Y54" s="324"/>
      <c r="Z54" s="214">
        <v>6</v>
      </c>
      <c r="AA54" s="187"/>
      <c r="AB54" s="189" t="str">
        <f t="shared" si="59"/>
        <v/>
      </c>
      <c r="AC54" s="190"/>
      <c r="AD54" s="190"/>
      <c r="AE54" s="191" t="str">
        <f t="shared" si="54"/>
        <v/>
      </c>
      <c r="AF54" s="190"/>
      <c r="AG54" s="190"/>
      <c r="AH54" s="190"/>
      <c r="AI54" s="192" t="str">
        <f t="shared" si="60"/>
        <v/>
      </c>
      <c r="AJ54" s="193" t="str">
        <f t="shared" si="2"/>
        <v/>
      </c>
      <c r="AK54" s="191" t="str">
        <f t="shared" si="55"/>
        <v/>
      </c>
      <c r="AL54" s="193" t="str">
        <f t="shared" si="4"/>
        <v/>
      </c>
      <c r="AM54" s="191" t="str">
        <f t="shared" si="13"/>
        <v/>
      </c>
      <c r="AN54" s="194" t="str">
        <f t="shared" si="61"/>
        <v/>
      </c>
      <c r="AO54" s="195"/>
      <c r="AP54" s="186"/>
      <c r="AQ54" s="196"/>
      <c r="AR54" s="196"/>
      <c r="AS54" s="197"/>
      <c r="AT54" s="329"/>
      <c r="AU54" s="329"/>
      <c r="AV54" s="329"/>
    </row>
    <row r="55" spans="1:48" ht="37.5" customHeight="1" x14ac:dyDescent="0.25">
      <c r="A55" s="340">
        <v>8</v>
      </c>
      <c r="B55" s="333"/>
      <c r="C55" s="333"/>
      <c r="D55" s="333"/>
      <c r="E55" s="333"/>
      <c r="F55" s="333"/>
      <c r="G55" s="321"/>
      <c r="H55" s="321"/>
      <c r="I55" s="321"/>
      <c r="J55" s="321"/>
      <c r="K55" s="321"/>
      <c r="L55" s="321"/>
      <c r="M55" s="321"/>
      <c r="N55" s="321"/>
      <c r="O55" s="321"/>
      <c r="P55" s="321"/>
      <c r="Q55" s="321"/>
      <c r="R55" s="329"/>
      <c r="S55" s="326" t="str">
        <f>IF(R55&lt;=0,"",IF(R55&lt;=2,"Muy Baja",IF(R55&lt;=24,"Baja",IF(R55&lt;=500,"Media",IF(R55&lt;=5000,"Alta","Muy Alta")))))</f>
        <v/>
      </c>
      <c r="T55" s="325" t="str">
        <f>IF(S55="","",IF(S55="Muy Baja",0.2,IF(S55="Baja",0.4,IF(S55="Media",0.6,IF(S55="Alta",0.8,IF(S55="Muy Alta",1,))))))</f>
        <v/>
      </c>
      <c r="U55" s="315"/>
      <c r="V55" s="325">
        <f>IF(NOT(ISERROR(MATCH(U55,'Tabla Impacto'!$B$222:$B$224,0))),'Tabla Impacto'!$F$224&amp;"Por favor no seleccionar los criterios de impacto(Afectación Económica o presupuestal y Pérdida Reputacional)",U55)</f>
        <v>0</v>
      </c>
      <c r="W55" s="326" t="str">
        <f>IF(OR(V55='Tabla Impacto'!$C$12,V55='Tabla Impacto'!$D$12),"Leve",IF(OR(V55='Tabla Impacto'!$C$13,V55='Tabla Impacto'!$D$13),"Menor",IF(OR(V55='Tabla Impacto'!$C$14,V55='Tabla Impacto'!$D$14),"Moderado",IF(OR(V55='Tabla Impacto'!$C$15,V55='Tabla Impacto'!$D$15),"Mayor",IF(OR(V55='Tabla Impacto'!$C$16,V55='Tabla Impacto'!$D$16),"Catastrófico","")))))</f>
        <v/>
      </c>
      <c r="X55" s="325" t="str">
        <f>IF(W55="","",IF(W55="Leve",0.2,IF(W55="Menor",0.4,IF(W55="Moderado",0.6,IF(W55="Mayor",0.8,IF(W55="Catastrófico",1,))))))</f>
        <v/>
      </c>
      <c r="Y55" s="324" t="str">
        <f>IF(OR(AND(S55="Muy Baja",W55="Leve"),AND(S55="Muy Baja",W55="Menor"),AND(S55="Baja",W55="Leve")),"Bajo",IF(OR(AND(S55="Muy baja",W55="Moderado"),AND(S55="Baja",W55="Menor"),AND(S55="Baja",W55="Moderado"),AND(S55="Media",W55="Leve"),AND(S55="Media",W55="Menor"),AND(S55="Media",W55="Moderado"),AND(S55="Alta",W55="Leve"),AND(S55="Alta",W55="Menor")),"Moderado",IF(OR(AND(S55="Muy Baja",W55="Mayor"),AND(S55="Baja",W55="Mayor"),AND(S55="Media",W55="Mayor"),AND(S55="Alta",W55="Moderado"),AND(S55="Alta",W55="Mayor"),AND(S55="Muy Alta",W55="Leve"),AND(S55="Muy Alta",W55="Menor"),AND(S55="Muy Alta",W55="Moderado"),AND(S55="Muy Alta",W55="Mayor")),"Alto",IF(OR(AND(S55="Muy Baja",W55="Catastrófico"),AND(S55="Baja",W55="Catastrófico"),AND(S55="Media",W55="Catastrófico"),AND(S55="Alta",W55="Catastrófico"),AND(S55="Muy Alta",W55="Catastrófico")),"Extremo",""))))</f>
        <v/>
      </c>
      <c r="Z55" s="214">
        <v>1</v>
      </c>
      <c r="AA55" s="187"/>
      <c r="AB55" s="189" t="str">
        <f>IF(OR(AC55="Preventivo",AC55="Detectivo"),"Probabilidad",IF(AC55="Correctivo","Impacto",""))</f>
        <v/>
      </c>
      <c r="AC55" s="190"/>
      <c r="AD55" s="190"/>
      <c r="AE55" s="191" t="str">
        <f>IF(AND(AC55="Preventivo",AD55="Automático"),"50%",IF(AND(AC55="Preventivo",AD55="Manual"),"40%",IF(AND(AC55="Detectivo",AD55="Automático"),"40%",IF(AND(AC55="Detectivo",AD55="Manual"),"30%",IF(AND(AC55="Correctivo",AD55="Automático"),"35%",IF(AND(AC55="Correctivo",AD55="Manual"),"25%",""))))))</f>
        <v/>
      </c>
      <c r="AF55" s="190"/>
      <c r="AG55" s="190"/>
      <c r="AH55" s="190"/>
      <c r="AI55" s="192" t="str">
        <f>IFERROR(IF(AB55="Probabilidad",(T55-(+T55*AE55)),IF(AB55="Impacto",T55,"")),"")</f>
        <v/>
      </c>
      <c r="AJ55" s="193" t="str">
        <f>IFERROR(IF(AI55="","",IF(AI55&lt;=0.2,"Muy Baja",IF(AI55&lt;=0.4,"Baja",IF(AI55&lt;=0.6,"Media",IF(AI55&lt;=0.8,"Alta","Muy Alta"))))),"")</f>
        <v/>
      </c>
      <c r="AK55" s="191" t="str">
        <f>+AI55</f>
        <v/>
      </c>
      <c r="AL55" s="193" t="str">
        <f>IFERROR(IF(AM55="","",IF(AM55&lt;=0.2,"Leve",IF(AM55&lt;=0.4,"Menor",IF(AM55&lt;=0.6,"Moderado",IF(AM55&lt;=0.8,"Mayor","Catastrófico"))))),"")</f>
        <v/>
      </c>
      <c r="AM55" s="191" t="str">
        <f t="shared" ref="AM55" si="62">IFERROR(IF(AB55="Impacto",(X55-(+X55*AE55)),IF(AB55="Probabilidad",X55,"")),"")</f>
        <v/>
      </c>
      <c r="AN55" s="194" t="str">
        <f>IFERROR(IF(OR(AND(AJ55="Muy Baja",AL55="Leve"),AND(AJ55="Muy Baja",AL55="Menor"),AND(AJ55="Baja",AL55="Leve")),"Bajo",IF(OR(AND(AJ55="Muy baja",AL55="Moderado"),AND(AJ55="Baja",AL55="Menor"),AND(AJ55="Baja",AL55="Moderado"),AND(AJ55="Media",AL55="Leve"),AND(AJ55="Media",AL55="Menor"),AND(AJ55="Media",AL55="Moderado"),AND(AJ55="Alta",AL55="Leve"),AND(AJ55="Alta",AL55="Menor")),"Moderado",IF(OR(AND(AJ55="Muy Baja",AL55="Mayor"),AND(AJ55="Baja",AL55="Mayor"),AND(AJ55="Media",AL55="Mayor"),AND(AJ55="Alta",AL55="Moderado"),AND(AJ55="Alta",AL55="Mayor"),AND(AJ55="Muy Alta",AL55="Leve"),AND(AJ55="Muy Alta",AL55="Menor"),AND(AJ55="Muy Alta",AL55="Moderado"),AND(AJ55="Muy Alta",AL55="Mayor")),"Alto",IF(OR(AND(AJ55="Muy Baja",AL55="Catastrófico"),AND(AJ55="Baja",AL55="Catastrófico"),AND(AJ55="Media",AL55="Catastrófico"),AND(AJ55="Alta",AL55="Catastrófico"),AND(AJ55="Muy Alta",AL55="Catastrófico")),"Extremo","")))),"")</f>
        <v/>
      </c>
      <c r="AO55" s="195"/>
      <c r="AP55" s="186"/>
      <c r="AQ55" s="196"/>
      <c r="AR55" s="196"/>
      <c r="AS55" s="197"/>
      <c r="AT55" s="329"/>
      <c r="AU55" s="329"/>
      <c r="AV55" s="329"/>
    </row>
    <row r="56" spans="1:48" ht="37.5" customHeight="1" x14ac:dyDescent="0.25">
      <c r="A56" s="340"/>
      <c r="B56" s="333"/>
      <c r="C56" s="333"/>
      <c r="D56" s="333"/>
      <c r="E56" s="333"/>
      <c r="F56" s="333"/>
      <c r="G56" s="322"/>
      <c r="H56" s="322"/>
      <c r="I56" s="322"/>
      <c r="J56" s="322"/>
      <c r="K56" s="322"/>
      <c r="L56" s="322"/>
      <c r="M56" s="322"/>
      <c r="N56" s="322"/>
      <c r="O56" s="322"/>
      <c r="P56" s="322"/>
      <c r="Q56" s="322"/>
      <c r="R56" s="329"/>
      <c r="S56" s="326"/>
      <c r="T56" s="325"/>
      <c r="U56" s="315"/>
      <c r="V56" s="325">
        <f>IF(NOT(ISERROR(MATCH(U56,_xlfn.ANCHORARRAY(E67),0))),T69&amp;"Por favor no seleccionar los criterios de impacto",U56)</f>
        <v>0</v>
      </c>
      <c r="W56" s="326"/>
      <c r="X56" s="325"/>
      <c r="Y56" s="324"/>
      <c r="Z56" s="214">
        <v>2</v>
      </c>
      <c r="AA56" s="187"/>
      <c r="AB56" s="189" t="str">
        <f>IF(OR(AC56="Preventivo",AC56="Detectivo"),"Probabilidad",IF(AC56="Correctivo","Impacto",""))</f>
        <v/>
      </c>
      <c r="AC56" s="190"/>
      <c r="AD56" s="190"/>
      <c r="AE56" s="191" t="str">
        <f t="shared" ref="AE56:AE60" si="63">IF(AND(AC56="Preventivo",AD56="Automático"),"50%",IF(AND(AC56="Preventivo",AD56="Manual"),"40%",IF(AND(AC56="Detectivo",AD56="Automático"),"40%",IF(AND(AC56="Detectivo",AD56="Manual"),"30%",IF(AND(AC56="Correctivo",AD56="Automático"),"35%",IF(AND(AC56="Correctivo",AD56="Manual"),"25%",""))))))</f>
        <v/>
      </c>
      <c r="AF56" s="190"/>
      <c r="AG56" s="190"/>
      <c r="AH56" s="190"/>
      <c r="AI56" s="192" t="str">
        <f>IFERROR(IF(AND(AB55="Probabilidad",AB56="Probabilidad"),(AK55-(+AK55*AE56)),IF(AB56="Probabilidad",(T55-(+T55*AE56)),IF(AB56="Impacto",AK55,""))),"")</f>
        <v/>
      </c>
      <c r="AJ56" s="193" t="str">
        <f t="shared" si="2"/>
        <v/>
      </c>
      <c r="AK56" s="191" t="str">
        <f t="shared" ref="AK56:AK60" si="64">+AI56</f>
        <v/>
      </c>
      <c r="AL56" s="193" t="str">
        <f t="shared" si="4"/>
        <v/>
      </c>
      <c r="AM56" s="191" t="str">
        <f t="shared" ref="AM56" si="65">IFERROR(IF(AND(AB55="Impacto",AB56="Impacto"),(AM55-(+AM55*AE56)),IF(AB56="Impacto",($X$13-(+$X$13*AE56)),IF(AB56="Probabilidad",AM55,""))),"")</f>
        <v/>
      </c>
      <c r="AN56" s="194" t="str">
        <f t="shared" ref="AN56:AN57" si="66">IFERROR(IF(OR(AND(AJ56="Muy Baja",AL56="Leve"),AND(AJ56="Muy Baja",AL56="Menor"),AND(AJ56="Baja",AL56="Leve")),"Bajo",IF(OR(AND(AJ56="Muy baja",AL56="Moderado"),AND(AJ56="Baja",AL56="Menor"),AND(AJ56="Baja",AL56="Moderado"),AND(AJ56="Media",AL56="Leve"),AND(AJ56="Media",AL56="Menor"),AND(AJ56="Media",AL56="Moderado"),AND(AJ56="Alta",AL56="Leve"),AND(AJ56="Alta",AL56="Menor")),"Moderado",IF(OR(AND(AJ56="Muy Baja",AL56="Mayor"),AND(AJ56="Baja",AL56="Mayor"),AND(AJ56="Media",AL56="Mayor"),AND(AJ56="Alta",AL56="Moderado"),AND(AJ56="Alta",AL56="Mayor"),AND(AJ56="Muy Alta",AL56="Leve"),AND(AJ56="Muy Alta",AL56="Menor"),AND(AJ56="Muy Alta",AL56="Moderado"),AND(AJ56="Muy Alta",AL56="Mayor")),"Alto",IF(OR(AND(AJ56="Muy Baja",AL56="Catastrófico"),AND(AJ56="Baja",AL56="Catastrófico"),AND(AJ56="Media",AL56="Catastrófico"),AND(AJ56="Alta",AL56="Catastrófico"),AND(AJ56="Muy Alta",AL56="Catastrófico")),"Extremo","")))),"")</f>
        <v/>
      </c>
      <c r="AO56" s="195"/>
      <c r="AP56" s="186"/>
      <c r="AQ56" s="196"/>
      <c r="AR56" s="196"/>
      <c r="AS56" s="197"/>
      <c r="AT56" s="329"/>
      <c r="AU56" s="329"/>
      <c r="AV56" s="329"/>
    </row>
    <row r="57" spans="1:48" ht="37.5" customHeight="1" x14ac:dyDescent="0.25">
      <c r="A57" s="340"/>
      <c r="B57" s="333"/>
      <c r="C57" s="333"/>
      <c r="D57" s="333"/>
      <c r="E57" s="333"/>
      <c r="F57" s="333"/>
      <c r="G57" s="322"/>
      <c r="H57" s="322"/>
      <c r="I57" s="322"/>
      <c r="J57" s="322"/>
      <c r="K57" s="322"/>
      <c r="L57" s="322"/>
      <c r="M57" s="322"/>
      <c r="N57" s="322"/>
      <c r="O57" s="322"/>
      <c r="P57" s="322"/>
      <c r="Q57" s="322"/>
      <c r="R57" s="329"/>
      <c r="S57" s="326"/>
      <c r="T57" s="325"/>
      <c r="U57" s="315"/>
      <c r="V57" s="325">
        <f>IF(NOT(ISERROR(MATCH(U57,_xlfn.ANCHORARRAY(E68),0))),T70&amp;"Por favor no seleccionar los criterios de impacto",U57)</f>
        <v>0</v>
      </c>
      <c r="W57" s="326"/>
      <c r="X57" s="325"/>
      <c r="Y57" s="324"/>
      <c r="Z57" s="214">
        <v>3</v>
      </c>
      <c r="AA57" s="188"/>
      <c r="AB57" s="189" t="str">
        <f>IF(OR(AC57="Preventivo",AC57="Detectivo"),"Probabilidad",IF(AC57="Correctivo","Impacto",""))</f>
        <v/>
      </c>
      <c r="AC57" s="190"/>
      <c r="AD57" s="190"/>
      <c r="AE57" s="191" t="str">
        <f t="shared" si="63"/>
        <v/>
      </c>
      <c r="AF57" s="190"/>
      <c r="AG57" s="190"/>
      <c r="AH57" s="190"/>
      <c r="AI57" s="192" t="str">
        <f>IFERROR(IF(AND(AB56="Probabilidad",AB57="Probabilidad"),(AK56-(+AK56*AE57)),IF(AND(AB56="Impacto",AB57="Probabilidad"),(AK55-(+AK55*AE57)),IF(AB57="Impacto",AK56,""))),"")</f>
        <v/>
      </c>
      <c r="AJ57" s="193" t="str">
        <f t="shared" si="2"/>
        <v/>
      </c>
      <c r="AK57" s="191" t="str">
        <f t="shared" si="64"/>
        <v/>
      </c>
      <c r="AL57" s="193" t="str">
        <f t="shared" si="4"/>
        <v/>
      </c>
      <c r="AM57" s="191" t="str">
        <f t="shared" ref="AM57" si="67">IFERROR(IF(AND(AB56="Impacto",AB57="Impacto"),(AM56-(+AM56*AE57)),IF(AND(AB56="Probabilidad",AB57="Impacto"),(AM55-(+AM55*AE57)),IF(AB57="Probabilidad",AM56,""))),"")</f>
        <v/>
      </c>
      <c r="AN57" s="194" t="str">
        <f t="shared" si="66"/>
        <v/>
      </c>
      <c r="AO57" s="195"/>
      <c r="AP57" s="186"/>
      <c r="AQ57" s="196"/>
      <c r="AR57" s="196"/>
      <c r="AS57" s="197"/>
      <c r="AT57" s="329"/>
      <c r="AU57" s="329"/>
      <c r="AV57" s="329"/>
    </row>
    <row r="58" spans="1:48" ht="37.5" customHeight="1" x14ac:dyDescent="0.25">
      <c r="A58" s="340"/>
      <c r="B58" s="333"/>
      <c r="C58" s="333"/>
      <c r="D58" s="333"/>
      <c r="E58" s="333"/>
      <c r="F58" s="333"/>
      <c r="G58" s="322"/>
      <c r="H58" s="322"/>
      <c r="I58" s="322"/>
      <c r="J58" s="322"/>
      <c r="K58" s="322"/>
      <c r="L58" s="322"/>
      <c r="M58" s="322"/>
      <c r="N58" s="322"/>
      <c r="O58" s="322"/>
      <c r="P58" s="322"/>
      <c r="Q58" s="322"/>
      <c r="R58" s="329"/>
      <c r="S58" s="326"/>
      <c r="T58" s="325"/>
      <c r="U58" s="315"/>
      <c r="V58" s="325">
        <f>IF(NOT(ISERROR(MATCH(U58,_xlfn.ANCHORARRAY(E69),0))),T71&amp;"Por favor no seleccionar los criterios de impacto",U58)</f>
        <v>0</v>
      </c>
      <c r="W58" s="326"/>
      <c r="X58" s="325"/>
      <c r="Y58" s="324"/>
      <c r="Z58" s="214">
        <v>4</v>
      </c>
      <c r="AA58" s="187"/>
      <c r="AB58" s="189" t="str">
        <f t="shared" ref="AB58:AB60" si="68">IF(OR(AC58="Preventivo",AC58="Detectivo"),"Probabilidad",IF(AC58="Correctivo","Impacto",""))</f>
        <v/>
      </c>
      <c r="AC58" s="190"/>
      <c r="AD58" s="190"/>
      <c r="AE58" s="191" t="str">
        <f t="shared" si="63"/>
        <v/>
      </c>
      <c r="AF58" s="190"/>
      <c r="AG58" s="190"/>
      <c r="AH58" s="190"/>
      <c r="AI58" s="192" t="str">
        <f t="shared" ref="AI58:AI60" si="69">IFERROR(IF(AND(AB57="Probabilidad",AB58="Probabilidad"),(AK57-(+AK57*AE58)),IF(AND(AB57="Impacto",AB58="Probabilidad"),(AK56-(+AK56*AE58)),IF(AB58="Impacto",AK57,""))),"")</f>
        <v/>
      </c>
      <c r="AJ58" s="193" t="str">
        <f t="shared" si="2"/>
        <v/>
      </c>
      <c r="AK58" s="191" t="str">
        <f t="shared" si="64"/>
        <v/>
      </c>
      <c r="AL58" s="193" t="str">
        <f t="shared" si="4"/>
        <v/>
      </c>
      <c r="AM58" s="191" t="str">
        <f t="shared" si="13"/>
        <v/>
      </c>
      <c r="AN58" s="194" t="str">
        <f>IFERROR(IF(OR(AND(AJ58="Muy Baja",AL58="Leve"),AND(AJ58="Muy Baja",AL58="Menor"),AND(AJ58="Baja",AL58="Leve")),"Bajo",IF(OR(AND(AJ58="Muy baja",AL58="Moderado"),AND(AJ58="Baja",AL58="Menor"),AND(AJ58="Baja",AL58="Moderado"),AND(AJ58="Media",AL58="Leve"),AND(AJ58="Media",AL58="Menor"),AND(AJ58="Media",AL58="Moderado"),AND(AJ58="Alta",AL58="Leve"),AND(AJ58="Alta",AL58="Menor")),"Moderado",IF(OR(AND(AJ58="Muy Baja",AL58="Mayor"),AND(AJ58="Baja",AL58="Mayor"),AND(AJ58="Media",AL58="Mayor"),AND(AJ58="Alta",AL58="Moderado"),AND(AJ58="Alta",AL58="Mayor"),AND(AJ58="Muy Alta",AL58="Leve"),AND(AJ58="Muy Alta",AL58="Menor"),AND(AJ58="Muy Alta",AL58="Moderado"),AND(AJ58="Muy Alta",AL58="Mayor")),"Alto",IF(OR(AND(AJ58="Muy Baja",AL58="Catastrófico"),AND(AJ58="Baja",AL58="Catastrófico"),AND(AJ58="Media",AL58="Catastrófico"),AND(AJ58="Alta",AL58="Catastrófico"),AND(AJ58="Muy Alta",AL58="Catastrófico")),"Extremo","")))),"")</f>
        <v/>
      </c>
      <c r="AO58" s="195"/>
      <c r="AP58" s="186"/>
      <c r="AQ58" s="196"/>
      <c r="AR58" s="196"/>
      <c r="AS58" s="197"/>
      <c r="AT58" s="329"/>
      <c r="AU58" s="329"/>
      <c r="AV58" s="329"/>
    </row>
    <row r="59" spans="1:48" ht="37.5" customHeight="1" x14ac:dyDescent="0.25">
      <c r="A59" s="340"/>
      <c r="B59" s="333"/>
      <c r="C59" s="333"/>
      <c r="D59" s="333"/>
      <c r="E59" s="333"/>
      <c r="F59" s="333"/>
      <c r="G59" s="322"/>
      <c r="H59" s="322"/>
      <c r="I59" s="322"/>
      <c r="J59" s="322"/>
      <c r="K59" s="322"/>
      <c r="L59" s="322"/>
      <c r="M59" s="322"/>
      <c r="N59" s="322"/>
      <c r="O59" s="322"/>
      <c r="P59" s="322"/>
      <c r="Q59" s="322"/>
      <c r="R59" s="329"/>
      <c r="S59" s="326"/>
      <c r="T59" s="325"/>
      <c r="U59" s="315"/>
      <c r="V59" s="325">
        <f>IF(NOT(ISERROR(MATCH(U59,_xlfn.ANCHORARRAY(E70),0))),T72&amp;"Por favor no seleccionar los criterios de impacto",U59)</f>
        <v>0</v>
      </c>
      <c r="W59" s="326"/>
      <c r="X59" s="325"/>
      <c r="Y59" s="324"/>
      <c r="Z59" s="214">
        <v>5</v>
      </c>
      <c r="AA59" s="187"/>
      <c r="AB59" s="189" t="str">
        <f t="shared" si="68"/>
        <v/>
      </c>
      <c r="AC59" s="190"/>
      <c r="AD59" s="190"/>
      <c r="AE59" s="191" t="str">
        <f t="shared" si="63"/>
        <v/>
      </c>
      <c r="AF59" s="190"/>
      <c r="AG59" s="190"/>
      <c r="AH59" s="190"/>
      <c r="AI59" s="192" t="str">
        <f t="shared" si="69"/>
        <v/>
      </c>
      <c r="AJ59" s="193" t="str">
        <f t="shared" si="2"/>
        <v/>
      </c>
      <c r="AK59" s="191" t="str">
        <f t="shared" si="64"/>
        <v/>
      </c>
      <c r="AL59" s="193" t="str">
        <f t="shared" si="4"/>
        <v/>
      </c>
      <c r="AM59" s="191" t="str">
        <f t="shared" si="13"/>
        <v/>
      </c>
      <c r="AN59" s="194" t="str">
        <f t="shared" ref="AN59:AN60" si="70">IFERROR(IF(OR(AND(AJ59="Muy Baja",AL59="Leve"),AND(AJ59="Muy Baja",AL59="Menor"),AND(AJ59="Baja",AL59="Leve")),"Bajo",IF(OR(AND(AJ59="Muy baja",AL59="Moderado"),AND(AJ59="Baja",AL59="Menor"),AND(AJ59="Baja",AL59="Moderado"),AND(AJ59="Media",AL59="Leve"),AND(AJ59="Media",AL59="Menor"),AND(AJ59="Media",AL59="Moderado"),AND(AJ59="Alta",AL59="Leve"),AND(AJ59="Alta",AL59="Menor")),"Moderado",IF(OR(AND(AJ59="Muy Baja",AL59="Mayor"),AND(AJ59="Baja",AL59="Mayor"),AND(AJ59="Media",AL59="Mayor"),AND(AJ59="Alta",AL59="Moderado"),AND(AJ59="Alta",AL59="Mayor"),AND(AJ59="Muy Alta",AL59="Leve"),AND(AJ59="Muy Alta",AL59="Menor"),AND(AJ59="Muy Alta",AL59="Moderado"),AND(AJ59="Muy Alta",AL59="Mayor")),"Alto",IF(OR(AND(AJ59="Muy Baja",AL59="Catastrófico"),AND(AJ59="Baja",AL59="Catastrófico"),AND(AJ59="Media",AL59="Catastrófico"),AND(AJ59="Alta",AL59="Catastrófico"),AND(AJ59="Muy Alta",AL59="Catastrófico")),"Extremo","")))),"")</f>
        <v/>
      </c>
      <c r="AO59" s="195"/>
      <c r="AP59" s="186"/>
      <c r="AQ59" s="196"/>
      <c r="AR59" s="196"/>
      <c r="AS59" s="197"/>
      <c r="AT59" s="329"/>
      <c r="AU59" s="329"/>
      <c r="AV59" s="329"/>
    </row>
    <row r="60" spans="1:48" ht="37.5" customHeight="1" x14ac:dyDescent="0.25">
      <c r="A60" s="340"/>
      <c r="B60" s="333"/>
      <c r="C60" s="333"/>
      <c r="D60" s="333"/>
      <c r="E60" s="333"/>
      <c r="F60" s="333"/>
      <c r="G60" s="323"/>
      <c r="H60" s="323"/>
      <c r="I60" s="323"/>
      <c r="J60" s="323"/>
      <c r="K60" s="323"/>
      <c r="L60" s="323"/>
      <c r="M60" s="323"/>
      <c r="N60" s="323"/>
      <c r="O60" s="323"/>
      <c r="P60" s="323"/>
      <c r="Q60" s="323"/>
      <c r="R60" s="329"/>
      <c r="S60" s="326"/>
      <c r="T60" s="325"/>
      <c r="U60" s="315"/>
      <c r="V60" s="325">
        <f>IF(NOT(ISERROR(MATCH(U60,_xlfn.ANCHORARRAY(E71),0))),U73&amp;"Por favor no seleccionar los criterios de impacto",U60)</f>
        <v>0</v>
      </c>
      <c r="W60" s="326"/>
      <c r="X60" s="325"/>
      <c r="Y60" s="324"/>
      <c r="Z60" s="214">
        <v>6</v>
      </c>
      <c r="AA60" s="187"/>
      <c r="AB60" s="189" t="str">
        <f t="shared" si="68"/>
        <v/>
      </c>
      <c r="AC60" s="190"/>
      <c r="AD60" s="190"/>
      <c r="AE60" s="191" t="str">
        <f t="shared" si="63"/>
        <v/>
      </c>
      <c r="AF60" s="190"/>
      <c r="AG60" s="190"/>
      <c r="AH60" s="190"/>
      <c r="AI60" s="192" t="str">
        <f t="shared" si="69"/>
        <v/>
      </c>
      <c r="AJ60" s="193" t="str">
        <f t="shared" si="2"/>
        <v/>
      </c>
      <c r="AK60" s="191" t="str">
        <f t="shared" si="64"/>
        <v/>
      </c>
      <c r="AL60" s="193" t="str">
        <f t="shared" si="4"/>
        <v/>
      </c>
      <c r="AM60" s="191" t="str">
        <f t="shared" si="13"/>
        <v/>
      </c>
      <c r="AN60" s="194" t="str">
        <f t="shared" si="70"/>
        <v/>
      </c>
      <c r="AO60" s="195"/>
      <c r="AP60" s="186"/>
      <c r="AQ60" s="196"/>
      <c r="AR60" s="196"/>
      <c r="AS60" s="197"/>
      <c r="AT60" s="329"/>
      <c r="AU60" s="329"/>
      <c r="AV60" s="329"/>
    </row>
    <row r="61" spans="1:48" ht="37.5" customHeight="1" x14ac:dyDescent="0.25">
      <c r="A61" s="340">
        <v>9</v>
      </c>
      <c r="B61" s="333"/>
      <c r="C61" s="333"/>
      <c r="D61" s="333"/>
      <c r="E61" s="333"/>
      <c r="F61" s="333"/>
      <c r="G61" s="321"/>
      <c r="H61" s="321"/>
      <c r="I61" s="321"/>
      <c r="J61" s="321"/>
      <c r="K61" s="321"/>
      <c r="L61" s="321"/>
      <c r="M61" s="221"/>
      <c r="N61" s="221"/>
      <c r="O61" s="221"/>
      <c r="P61" s="321"/>
      <c r="Q61" s="321"/>
      <c r="R61" s="329"/>
      <c r="S61" s="326" t="str">
        <f>IF(R61&lt;=0,"",IF(R61&lt;=2,"Muy Baja",IF(R61&lt;=24,"Baja",IF(R61&lt;=500,"Media",IF(R61&lt;=5000,"Alta","Muy Alta")))))</f>
        <v/>
      </c>
      <c r="T61" s="325" t="str">
        <f>IF(S61="","",IF(S61="Muy Baja",0.2,IF(S61="Baja",0.4,IF(S61="Media",0.6,IF(S61="Alta",0.8,IF(S61="Muy Alta",1,))))))</f>
        <v/>
      </c>
      <c r="U61" s="315"/>
      <c r="V61" s="325">
        <f>IF(NOT(ISERROR(MATCH(U61,'Tabla Impacto'!$B$222:$B$224,0))),'Tabla Impacto'!$F$224&amp;"Por favor no seleccionar los criterios de impacto(Afectación Económica o presupuestal y Pérdida Reputacional)",U61)</f>
        <v>0</v>
      </c>
      <c r="W61" s="326" t="str">
        <f>IF(OR(V61='Tabla Impacto'!$C$12,V61='Tabla Impacto'!$D$12),"Leve",IF(OR(V61='Tabla Impacto'!$C$13,V61='Tabla Impacto'!$D$13),"Menor",IF(OR(V61='Tabla Impacto'!$C$14,V61='Tabla Impacto'!$D$14),"Moderado",IF(OR(V61='Tabla Impacto'!$C$15,V61='Tabla Impacto'!$D$15),"Mayor",IF(OR(V61='Tabla Impacto'!$C$16,V61='Tabla Impacto'!$D$16),"Catastrófico","")))))</f>
        <v/>
      </c>
      <c r="X61" s="325" t="str">
        <f>IF(W61="","",IF(W61="Leve",0.2,IF(W61="Menor",0.4,IF(W61="Moderado",0.6,IF(W61="Mayor",0.8,IF(W61="Catastrófico",1,))))))</f>
        <v/>
      </c>
      <c r="Y61" s="324" t="str">
        <f>IF(OR(AND(S61="Muy Baja",W61="Leve"),AND(S61="Muy Baja",W61="Menor"),AND(S61="Baja",W61="Leve")),"Bajo",IF(OR(AND(S61="Muy baja",W61="Moderado"),AND(S61="Baja",W61="Menor"),AND(S61="Baja",W61="Moderado"),AND(S61="Media",W61="Leve"),AND(S61="Media",W61="Menor"),AND(S61="Media",W61="Moderado"),AND(S61="Alta",W61="Leve"),AND(S61="Alta",W61="Menor")),"Moderado",IF(OR(AND(S61="Muy Baja",W61="Mayor"),AND(S61="Baja",W61="Mayor"),AND(S61="Media",W61="Mayor"),AND(S61="Alta",W61="Moderado"),AND(S61="Alta",W61="Mayor"),AND(S61="Muy Alta",W61="Leve"),AND(S61="Muy Alta",W61="Menor"),AND(S61="Muy Alta",W61="Moderado"),AND(S61="Muy Alta",W61="Mayor")),"Alto",IF(OR(AND(S61="Muy Baja",W61="Catastrófico"),AND(S61="Baja",W61="Catastrófico"),AND(S61="Media",W61="Catastrófico"),AND(S61="Alta",W61="Catastrófico"),AND(S61="Muy Alta",W61="Catastrófico")),"Extremo",""))))</f>
        <v/>
      </c>
      <c r="Z61" s="214">
        <v>1</v>
      </c>
      <c r="AA61" s="187"/>
      <c r="AB61" s="189" t="str">
        <f>IF(OR(AC61="Preventivo",AC61="Detectivo"),"Probabilidad",IF(AC61="Correctivo","Impacto",""))</f>
        <v/>
      </c>
      <c r="AC61" s="190"/>
      <c r="AD61" s="190"/>
      <c r="AE61" s="191" t="str">
        <f>IF(AND(AC61="Preventivo",AD61="Automático"),"50%",IF(AND(AC61="Preventivo",AD61="Manual"),"40%",IF(AND(AC61="Detectivo",AD61="Automático"),"40%",IF(AND(AC61="Detectivo",AD61="Manual"),"30%",IF(AND(AC61="Correctivo",AD61="Automático"),"35%",IF(AND(AC61="Correctivo",AD61="Manual"),"25%",""))))))</f>
        <v/>
      </c>
      <c r="AF61" s="190"/>
      <c r="AG61" s="190"/>
      <c r="AH61" s="190"/>
      <c r="AI61" s="192" t="str">
        <f>IFERROR(IF(AB61="Probabilidad",(T61-(+T61*AE61)),IF(AB61="Impacto",T61,"")),"")</f>
        <v/>
      </c>
      <c r="AJ61" s="193" t="str">
        <f>IFERROR(IF(AI61="","",IF(AI61&lt;=0.2,"Muy Baja",IF(AI61&lt;=0.4,"Baja",IF(AI61&lt;=0.6,"Media",IF(AI61&lt;=0.8,"Alta","Muy Alta"))))),"")</f>
        <v/>
      </c>
      <c r="AK61" s="191" t="str">
        <f>+AI61</f>
        <v/>
      </c>
      <c r="AL61" s="193" t="str">
        <f>IFERROR(IF(AM61="","",IF(AM61&lt;=0.2,"Leve",IF(AM61&lt;=0.4,"Menor",IF(AM61&lt;=0.6,"Moderado",IF(AM61&lt;=0.8,"Mayor","Catastrófico"))))),"")</f>
        <v/>
      </c>
      <c r="AM61" s="191" t="str">
        <f t="shared" ref="AM61" si="71">IFERROR(IF(AB61="Impacto",(X61-(+X61*AE61)),IF(AB61="Probabilidad",X61,"")),"")</f>
        <v/>
      </c>
      <c r="AN61" s="194" t="str">
        <f>IFERROR(IF(OR(AND(AJ61="Muy Baja",AL61="Leve"),AND(AJ61="Muy Baja",AL61="Menor"),AND(AJ61="Baja",AL61="Leve")),"Bajo",IF(OR(AND(AJ61="Muy baja",AL61="Moderado"),AND(AJ61="Baja",AL61="Menor"),AND(AJ61="Baja",AL61="Moderado"),AND(AJ61="Media",AL61="Leve"),AND(AJ61="Media",AL61="Menor"),AND(AJ61="Media",AL61="Moderado"),AND(AJ61="Alta",AL61="Leve"),AND(AJ61="Alta",AL61="Menor")),"Moderado",IF(OR(AND(AJ61="Muy Baja",AL61="Mayor"),AND(AJ61="Baja",AL61="Mayor"),AND(AJ61="Media",AL61="Mayor"),AND(AJ61="Alta",AL61="Moderado"),AND(AJ61="Alta",AL61="Mayor"),AND(AJ61="Muy Alta",AL61="Leve"),AND(AJ61="Muy Alta",AL61="Menor"),AND(AJ61="Muy Alta",AL61="Moderado"),AND(AJ61="Muy Alta",AL61="Mayor")),"Alto",IF(OR(AND(AJ61="Muy Baja",AL61="Catastrófico"),AND(AJ61="Baja",AL61="Catastrófico"),AND(AJ61="Media",AL61="Catastrófico"),AND(AJ61="Alta",AL61="Catastrófico"),AND(AJ61="Muy Alta",AL61="Catastrófico")),"Extremo","")))),"")</f>
        <v/>
      </c>
      <c r="AO61" s="195"/>
      <c r="AP61" s="186"/>
      <c r="AQ61" s="196"/>
      <c r="AR61" s="196"/>
      <c r="AS61" s="197"/>
      <c r="AT61" s="329"/>
      <c r="AU61" s="329"/>
      <c r="AV61" s="329"/>
    </row>
    <row r="62" spans="1:48" ht="37.5" customHeight="1" x14ac:dyDescent="0.25">
      <c r="A62" s="340"/>
      <c r="B62" s="333"/>
      <c r="C62" s="333"/>
      <c r="D62" s="333"/>
      <c r="E62" s="333"/>
      <c r="F62" s="333"/>
      <c r="G62" s="322"/>
      <c r="H62" s="322"/>
      <c r="I62" s="322"/>
      <c r="J62" s="322"/>
      <c r="K62" s="322"/>
      <c r="L62" s="322"/>
      <c r="M62" s="222"/>
      <c r="N62" s="222"/>
      <c r="O62" s="222"/>
      <c r="P62" s="322"/>
      <c r="Q62" s="322"/>
      <c r="R62" s="329"/>
      <c r="S62" s="326"/>
      <c r="T62" s="325"/>
      <c r="U62" s="315"/>
      <c r="V62" s="325">
        <f>IF(NOT(ISERROR(MATCH(U62,_xlfn.ANCHORARRAY(F73),0))),U75&amp;"Por favor no seleccionar los criterios de impacto",U62)</f>
        <v>0</v>
      </c>
      <c r="W62" s="326"/>
      <c r="X62" s="325"/>
      <c r="Y62" s="324"/>
      <c r="Z62" s="214">
        <v>2</v>
      </c>
      <c r="AA62" s="187"/>
      <c r="AB62" s="189" t="str">
        <f>IF(OR(AC62="Preventivo",AC62="Detectivo"),"Probabilidad",IF(AC62="Correctivo","Impacto",""))</f>
        <v/>
      </c>
      <c r="AC62" s="190"/>
      <c r="AD62" s="190"/>
      <c r="AE62" s="191" t="str">
        <f t="shared" ref="AE62:AE66" si="72">IF(AND(AC62="Preventivo",AD62="Automático"),"50%",IF(AND(AC62="Preventivo",AD62="Manual"),"40%",IF(AND(AC62="Detectivo",AD62="Automático"),"40%",IF(AND(AC62="Detectivo",AD62="Manual"),"30%",IF(AND(AC62="Correctivo",AD62="Automático"),"35%",IF(AND(AC62="Correctivo",AD62="Manual"),"25%",""))))))</f>
        <v/>
      </c>
      <c r="AF62" s="190"/>
      <c r="AG62" s="190"/>
      <c r="AH62" s="190"/>
      <c r="AI62" s="192" t="str">
        <f>IFERROR(IF(AND(AB61="Probabilidad",AB62="Probabilidad"),(AK61-(+AK61*AE62)),IF(AB62="Probabilidad",(T61-(+T61*AE62)),IF(AB62="Impacto",AK61,""))),"")</f>
        <v/>
      </c>
      <c r="AJ62" s="193" t="str">
        <f t="shared" si="2"/>
        <v/>
      </c>
      <c r="AK62" s="191" t="str">
        <f t="shared" ref="AK62:AK66" si="73">+AI62</f>
        <v/>
      </c>
      <c r="AL62" s="193" t="str">
        <f t="shared" si="4"/>
        <v/>
      </c>
      <c r="AM62" s="191" t="str">
        <f t="shared" ref="AM62" si="74">IFERROR(IF(AND(AB61="Impacto",AB62="Impacto"),(AM61-(+AM61*AE62)),IF(AB62="Impacto",($X$13-(+$X$13*AE62)),IF(AB62="Probabilidad",AM61,""))),"")</f>
        <v/>
      </c>
      <c r="AN62" s="194" t="str">
        <f t="shared" ref="AN62:AN63" si="75">IFERROR(IF(OR(AND(AJ62="Muy Baja",AL62="Leve"),AND(AJ62="Muy Baja",AL62="Menor"),AND(AJ62="Baja",AL62="Leve")),"Bajo",IF(OR(AND(AJ62="Muy baja",AL62="Moderado"),AND(AJ62="Baja",AL62="Menor"),AND(AJ62="Baja",AL62="Moderado"),AND(AJ62="Media",AL62="Leve"),AND(AJ62="Media",AL62="Menor"),AND(AJ62="Media",AL62="Moderado"),AND(AJ62="Alta",AL62="Leve"),AND(AJ62="Alta",AL62="Menor")),"Moderado",IF(OR(AND(AJ62="Muy Baja",AL62="Mayor"),AND(AJ62="Baja",AL62="Mayor"),AND(AJ62="Media",AL62="Mayor"),AND(AJ62="Alta",AL62="Moderado"),AND(AJ62="Alta",AL62="Mayor"),AND(AJ62="Muy Alta",AL62="Leve"),AND(AJ62="Muy Alta",AL62="Menor"),AND(AJ62="Muy Alta",AL62="Moderado"),AND(AJ62="Muy Alta",AL62="Mayor")),"Alto",IF(OR(AND(AJ62="Muy Baja",AL62="Catastrófico"),AND(AJ62="Baja",AL62="Catastrófico"),AND(AJ62="Media",AL62="Catastrófico"),AND(AJ62="Alta",AL62="Catastrófico"),AND(AJ62="Muy Alta",AL62="Catastrófico")),"Extremo","")))),"")</f>
        <v/>
      </c>
      <c r="AO62" s="195"/>
      <c r="AP62" s="186"/>
      <c r="AQ62" s="196"/>
      <c r="AR62" s="196"/>
      <c r="AS62" s="197"/>
      <c r="AT62" s="329"/>
      <c r="AU62" s="329"/>
      <c r="AV62" s="329"/>
    </row>
    <row r="63" spans="1:48" ht="37.5" customHeight="1" x14ac:dyDescent="0.25">
      <c r="A63" s="340"/>
      <c r="B63" s="333"/>
      <c r="C63" s="333"/>
      <c r="D63" s="333"/>
      <c r="E63" s="333"/>
      <c r="F63" s="333"/>
      <c r="G63" s="322"/>
      <c r="H63" s="322"/>
      <c r="I63" s="322"/>
      <c r="J63" s="322"/>
      <c r="K63" s="322"/>
      <c r="L63" s="322"/>
      <c r="M63" s="222"/>
      <c r="N63" s="222"/>
      <c r="O63" s="222"/>
      <c r="P63" s="322"/>
      <c r="Q63" s="322"/>
      <c r="R63" s="329"/>
      <c r="S63" s="326"/>
      <c r="T63" s="325"/>
      <c r="U63" s="315"/>
      <c r="V63" s="325">
        <f>IF(NOT(ISERROR(MATCH(U63,_xlfn.ANCHORARRAY(F74),0))),U76&amp;"Por favor no seleccionar los criterios de impacto",U63)</f>
        <v>0</v>
      </c>
      <c r="W63" s="326"/>
      <c r="X63" s="325"/>
      <c r="Y63" s="324"/>
      <c r="Z63" s="214">
        <v>3</v>
      </c>
      <c r="AA63" s="187"/>
      <c r="AB63" s="189" t="str">
        <f>IF(OR(AC63="Preventivo",AC63="Detectivo"),"Probabilidad",IF(AC63="Correctivo","Impacto",""))</f>
        <v/>
      </c>
      <c r="AC63" s="190"/>
      <c r="AD63" s="190"/>
      <c r="AE63" s="191" t="str">
        <f t="shared" si="72"/>
        <v/>
      </c>
      <c r="AF63" s="190"/>
      <c r="AG63" s="190"/>
      <c r="AH63" s="190"/>
      <c r="AI63" s="192" t="str">
        <f>IFERROR(IF(AND(AB62="Probabilidad",AB63="Probabilidad"),(AK62-(+AK62*AE63)),IF(AND(AB62="Impacto",AB63="Probabilidad"),(AK61-(+AK61*AE63)),IF(AB63="Impacto",AK62,""))),"")</f>
        <v/>
      </c>
      <c r="AJ63" s="193" t="str">
        <f t="shared" si="2"/>
        <v/>
      </c>
      <c r="AK63" s="191" t="str">
        <f t="shared" si="73"/>
        <v/>
      </c>
      <c r="AL63" s="193" t="str">
        <f t="shared" si="4"/>
        <v/>
      </c>
      <c r="AM63" s="191" t="str">
        <f t="shared" ref="AM63" si="76">IFERROR(IF(AND(AB62="Impacto",AB63="Impacto"),(AM62-(+AM62*AE63)),IF(AND(AB62="Probabilidad",AB63="Impacto"),(AM61-(+AM61*AE63)),IF(AB63="Probabilidad",AM62,""))),"")</f>
        <v/>
      </c>
      <c r="AN63" s="194" t="str">
        <f t="shared" si="75"/>
        <v/>
      </c>
      <c r="AO63" s="195"/>
      <c r="AP63" s="186"/>
      <c r="AQ63" s="196"/>
      <c r="AR63" s="196"/>
      <c r="AS63" s="197"/>
      <c r="AT63" s="329"/>
      <c r="AU63" s="329"/>
      <c r="AV63" s="329"/>
    </row>
    <row r="64" spans="1:48" ht="37.5" customHeight="1" x14ac:dyDescent="0.25">
      <c r="A64" s="340"/>
      <c r="B64" s="333"/>
      <c r="C64" s="333"/>
      <c r="D64" s="333"/>
      <c r="E64" s="333"/>
      <c r="F64" s="333"/>
      <c r="G64" s="322"/>
      <c r="H64" s="322"/>
      <c r="I64" s="322"/>
      <c r="J64" s="322"/>
      <c r="K64" s="322"/>
      <c r="L64" s="322"/>
      <c r="M64" s="222"/>
      <c r="N64" s="222"/>
      <c r="O64" s="222"/>
      <c r="P64" s="322"/>
      <c r="Q64" s="322"/>
      <c r="R64" s="329"/>
      <c r="S64" s="326"/>
      <c r="T64" s="325"/>
      <c r="U64" s="315"/>
      <c r="V64" s="325">
        <f>IF(NOT(ISERROR(MATCH(U64,_xlfn.ANCHORARRAY(F75),0))),U77&amp;"Por favor no seleccionar los criterios de impacto",U64)</f>
        <v>0</v>
      </c>
      <c r="W64" s="326"/>
      <c r="X64" s="325"/>
      <c r="Y64" s="324"/>
      <c r="Z64" s="214">
        <v>4</v>
      </c>
      <c r="AA64" s="187"/>
      <c r="AB64" s="189" t="str">
        <f t="shared" ref="AB64:AB66" si="77">IF(OR(AC64="Preventivo",AC64="Detectivo"),"Probabilidad",IF(AC64="Correctivo","Impacto",""))</f>
        <v/>
      </c>
      <c r="AC64" s="190"/>
      <c r="AD64" s="190"/>
      <c r="AE64" s="191" t="str">
        <f t="shared" si="72"/>
        <v/>
      </c>
      <c r="AF64" s="190"/>
      <c r="AG64" s="190"/>
      <c r="AH64" s="190"/>
      <c r="AI64" s="192" t="str">
        <f t="shared" ref="AI64:AI66" si="78">IFERROR(IF(AND(AB63="Probabilidad",AB64="Probabilidad"),(AK63-(+AK63*AE64)),IF(AND(AB63="Impacto",AB64="Probabilidad"),(AK62-(+AK62*AE64)),IF(AB64="Impacto",AK63,""))),"")</f>
        <v/>
      </c>
      <c r="AJ64" s="193" t="str">
        <f t="shared" si="2"/>
        <v/>
      </c>
      <c r="AK64" s="191" t="str">
        <f t="shared" si="73"/>
        <v/>
      </c>
      <c r="AL64" s="193" t="str">
        <f t="shared" si="4"/>
        <v/>
      </c>
      <c r="AM64" s="191" t="str">
        <f t="shared" si="13"/>
        <v/>
      </c>
      <c r="AN64" s="194" t="str">
        <f>IFERROR(IF(OR(AND(AJ64="Muy Baja",AL64="Leve"),AND(AJ64="Muy Baja",AL64="Menor"),AND(AJ64="Baja",AL64="Leve")),"Bajo",IF(OR(AND(AJ64="Muy baja",AL64="Moderado"),AND(AJ64="Baja",AL64="Menor"),AND(AJ64="Baja",AL64="Moderado"),AND(AJ64="Media",AL64="Leve"),AND(AJ64="Media",AL64="Menor"),AND(AJ64="Media",AL64="Moderado"),AND(AJ64="Alta",AL64="Leve"),AND(AJ64="Alta",AL64="Menor")),"Moderado",IF(OR(AND(AJ64="Muy Baja",AL64="Mayor"),AND(AJ64="Baja",AL64="Mayor"),AND(AJ64="Media",AL64="Mayor"),AND(AJ64="Alta",AL64="Moderado"),AND(AJ64="Alta",AL64="Mayor"),AND(AJ64="Muy Alta",AL64="Leve"),AND(AJ64="Muy Alta",AL64="Menor"),AND(AJ64="Muy Alta",AL64="Moderado"),AND(AJ64="Muy Alta",AL64="Mayor")),"Alto",IF(OR(AND(AJ64="Muy Baja",AL64="Catastrófico"),AND(AJ64="Baja",AL64="Catastrófico"),AND(AJ64="Media",AL64="Catastrófico"),AND(AJ64="Alta",AL64="Catastrófico"),AND(AJ64="Muy Alta",AL64="Catastrófico")),"Extremo","")))),"")</f>
        <v/>
      </c>
      <c r="AO64" s="195"/>
      <c r="AP64" s="186"/>
      <c r="AQ64" s="196"/>
      <c r="AR64" s="196"/>
      <c r="AS64" s="197"/>
      <c r="AT64" s="329"/>
      <c r="AU64" s="329"/>
      <c r="AV64" s="329"/>
    </row>
    <row r="65" spans="1:48" ht="37.5" customHeight="1" x14ac:dyDescent="0.25">
      <c r="A65" s="340"/>
      <c r="B65" s="333"/>
      <c r="C65" s="333"/>
      <c r="D65" s="333"/>
      <c r="E65" s="333"/>
      <c r="F65" s="333"/>
      <c r="G65" s="322"/>
      <c r="H65" s="322"/>
      <c r="I65" s="322"/>
      <c r="J65" s="322"/>
      <c r="K65" s="322"/>
      <c r="L65" s="322"/>
      <c r="M65" s="222"/>
      <c r="N65" s="222"/>
      <c r="O65" s="222"/>
      <c r="P65" s="322"/>
      <c r="Q65" s="322"/>
      <c r="R65" s="329"/>
      <c r="S65" s="326"/>
      <c r="T65" s="325"/>
      <c r="U65" s="315"/>
      <c r="V65" s="325">
        <f>IF(NOT(ISERROR(MATCH(U65,_xlfn.ANCHORARRAY(F76),0))),U78&amp;"Por favor no seleccionar los criterios de impacto",U65)</f>
        <v>0</v>
      </c>
      <c r="W65" s="326"/>
      <c r="X65" s="325"/>
      <c r="Y65" s="324"/>
      <c r="Z65" s="214">
        <v>5</v>
      </c>
      <c r="AA65" s="187"/>
      <c r="AB65" s="189" t="str">
        <f t="shared" si="77"/>
        <v/>
      </c>
      <c r="AC65" s="190"/>
      <c r="AD65" s="190"/>
      <c r="AE65" s="191" t="str">
        <f t="shared" si="72"/>
        <v/>
      </c>
      <c r="AF65" s="190"/>
      <c r="AG65" s="190"/>
      <c r="AH65" s="190"/>
      <c r="AI65" s="192" t="str">
        <f t="shared" si="78"/>
        <v/>
      </c>
      <c r="AJ65" s="193" t="str">
        <f t="shared" si="2"/>
        <v/>
      </c>
      <c r="AK65" s="191" t="str">
        <f t="shared" si="73"/>
        <v/>
      </c>
      <c r="AL65" s="193" t="str">
        <f t="shared" si="4"/>
        <v/>
      </c>
      <c r="AM65" s="191" t="str">
        <f t="shared" si="13"/>
        <v/>
      </c>
      <c r="AN65" s="194" t="str">
        <f t="shared" ref="AN65:AN66" si="79">IFERROR(IF(OR(AND(AJ65="Muy Baja",AL65="Leve"),AND(AJ65="Muy Baja",AL65="Menor"),AND(AJ65="Baja",AL65="Leve")),"Bajo",IF(OR(AND(AJ65="Muy baja",AL65="Moderado"),AND(AJ65="Baja",AL65="Menor"),AND(AJ65="Baja",AL65="Moderado"),AND(AJ65="Media",AL65="Leve"),AND(AJ65="Media",AL65="Menor"),AND(AJ65="Media",AL65="Moderado"),AND(AJ65="Alta",AL65="Leve"),AND(AJ65="Alta",AL65="Menor")),"Moderado",IF(OR(AND(AJ65="Muy Baja",AL65="Mayor"),AND(AJ65="Baja",AL65="Mayor"),AND(AJ65="Media",AL65="Mayor"),AND(AJ65="Alta",AL65="Moderado"),AND(AJ65="Alta",AL65="Mayor"),AND(AJ65="Muy Alta",AL65="Leve"),AND(AJ65="Muy Alta",AL65="Menor"),AND(AJ65="Muy Alta",AL65="Moderado"),AND(AJ65="Muy Alta",AL65="Mayor")),"Alto",IF(OR(AND(AJ65="Muy Baja",AL65="Catastrófico"),AND(AJ65="Baja",AL65="Catastrófico"),AND(AJ65="Media",AL65="Catastrófico"),AND(AJ65="Alta",AL65="Catastrófico"),AND(AJ65="Muy Alta",AL65="Catastrófico")),"Extremo","")))),"")</f>
        <v/>
      </c>
      <c r="AO65" s="195"/>
      <c r="AP65" s="186"/>
      <c r="AQ65" s="196"/>
      <c r="AR65" s="196"/>
      <c r="AS65" s="197"/>
      <c r="AT65" s="329"/>
      <c r="AU65" s="329"/>
      <c r="AV65" s="329"/>
    </row>
    <row r="66" spans="1:48" ht="37.5" customHeight="1" x14ac:dyDescent="0.25">
      <c r="A66" s="340"/>
      <c r="B66" s="333"/>
      <c r="C66" s="333"/>
      <c r="D66" s="333"/>
      <c r="E66" s="333"/>
      <c r="F66" s="333"/>
      <c r="G66" s="323"/>
      <c r="H66" s="323"/>
      <c r="I66" s="323"/>
      <c r="J66" s="323"/>
      <c r="K66" s="323"/>
      <c r="L66" s="323"/>
      <c r="M66" s="223"/>
      <c r="N66" s="223"/>
      <c r="O66" s="223"/>
      <c r="P66" s="323"/>
      <c r="Q66" s="323"/>
      <c r="R66" s="329"/>
      <c r="S66" s="326"/>
      <c r="T66" s="325"/>
      <c r="U66" s="315"/>
      <c r="V66" s="325">
        <f>IF(NOT(ISERROR(MATCH(U66,_xlfn.ANCHORARRAY(F77),0))),U79&amp;"Por favor no seleccionar los criterios de impacto",U66)</f>
        <v>0</v>
      </c>
      <c r="W66" s="326"/>
      <c r="X66" s="325"/>
      <c r="Y66" s="324"/>
      <c r="Z66" s="214">
        <v>6</v>
      </c>
      <c r="AA66" s="187"/>
      <c r="AB66" s="189" t="str">
        <f t="shared" si="77"/>
        <v/>
      </c>
      <c r="AC66" s="190"/>
      <c r="AD66" s="190"/>
      <c r="AE66" s="191" t="str">
        <f t="shared" si="72"/>
        <v/>
      </c>
      <c r="AF66" s="190"/>
      <c r="AG66" s="190"/>
      <c r="AH66" s="190"/>
      <c r="AI66" s="192" t="str">
        <f t="shared" si="78"/>
        <v/>
      </c>
      <c r="AJ66" s="193" t="str">
        <f t="shared" si="2"/>
        <v/>
      </c>
      <c r="AK66" s="191" t="str">
        <f t="shared" si="73"/>
        <v/>
      </c>
      <c r="AL66" s="193" t="str">
        <f t="shared" si="4"/>
        <v/>
      </c>
      <c r="AM66" s="191" t="str">
        <f t="shared" si="13"/>
        <v/>
      </c>
      <c r="AN66" s="194" t="str">
        <f t="shared" si="79"/>
        <v/>
      </c>
      <c r="AO66" s="195"/>
      <c r="AP66" s="186"/>
      <c r="AQ66" s="196"/>
      <c r="AR66" s="196"/>
      <c r="AS66" s="197"/>
      <c r="AT66" s="329"/>
      <c r="AU66" s="329"/>
      <c r="AV66" s="329"/>
    </row>
    <row r="67" spans="1:48" ht="37.5" customHeight="1" x14ac:dyDescent="0.25">
      <c r="A67" s="340">
        <v>10</v>
      </c>
      <c r="B67" s="333"/>
      <c r="C67" s="333"/>
      <c r="D67" s="333"/>
      <c r="E67" s="333"/>
      <c r="F67" s="333"/>
      <c r="G67" s="321"/>
      <c r="H67" s="321"/>
      <c r="I67" s="321"/>
      <c r="J67" s="321"/>
      <c r="K67" s="321"/>
      <c r="L67" s="321"/>
      <c r="M67" s="221"/>
      <c r="N67" s="221"/>
      <c r="O67" s="221"/>
      <c r="P67" s="321"/>
      <c r="Q67" s="321"/>
      <c r="R67" s="329"/>
      <c r="S67" s="326" t="str">
        <f>IF(R67&lt;=0,"",IF(R67&lt;=2,"Muy Baja",IF(R67&lt;=24,"Baja",IF(R67&lt;=500,"Media",IF(R67&lt;=5000,"Alta","Muy Alta")))))</f>
        <v/>
      </c>
      <c r="T67" s="325" t="str">
        <f>IF(S67="","",IF(S67="Muy Baja",0.2,IF(S67="Baja",0.4,IF(S67="Media",0.6,IF(S67="Alta",0.8,IF(S67="Muy Alta",1,))))))</f>
        <v/>
      </c>
      <c r="U67" s="315"/>
      <c r="V67" s="325">
        <f>IF(NOT(ISERROR(MATCH(U67,'Tabla Impacto'!$B$222:$B$224,0))),'Tabla Impacto'!$F$224&amp;"Por favor no seleccionar los criterios de impacto(Afectación Económica o presupuestal y Pérdida Reputacional)",U67)</f>
        <v>0</v>
      </c>
      <c r="W67" s="326" t="str">
        <f>IF(OR(V67='Tabla Impacto'!$C$12,V67='Tabla Impacto'!$D$12),"Leve",IF(OR(V67='Tabla Impacto'!$C$13,V67='Tabla Impacto'!$D$13),"Menor",IF(OR(V67='Tabla Impacto'!$C$14,V67='Tabla Impacto'!$D$14),"Moderado",IF(OR(V67='Tabla Impacto'!$C$15,V67='Tabla Impacto'!$D$15),"Mayor",IF(OR(V67='Tabla Impacto'!$C$16,V67='Tabla Impacto'!$D$16),"Catastrófico","")))))</f>
        <v/>
      </c>
      <c r="X67" s="325" t="str">
        <f>IF(W67="","",IF(W67="Leve",0.2,IF(W67="Menor",0.4,IF(W67="Moderado",0.6,IF(W67="Mayor",0.8,IF(W67="Catastrófico",1,))))))</f>
        <v/>
      </c>
      <c r="Y67" s="324" t="str">
        <f>IF(OR(AND(S67="Muy Baja",W67="Leve"),AND(S67="Muy Baja",W67="Menor"),AND(S67="Baja",W67="Leve")),"Bajo",IF(OR(AND(S67="Muy baja",W67="Moderado"),AND(S67="Baja",W67="Menor"),AND(S67="Baja",W67="Moderado"),AND(S67="Media",W67="Leve"),AND(S67="Media",W67="Menor"),AND(S67="Media",W67="Moderado"),AND(S67="Alta",W67="Leve"),AND(S67="Alta",W67="Menor")),"Moderado",IF(OR(AND(S67="Muy Baja",W67="Mayor"),AND(S67="Baja",W67="Mayor"),AND(S67="Media",W67="Mayor"),AND(S67="Alta",W67="Moderado"),AND(S67="Alta",W67="Mayor"),AND(S67="Muy Alta",W67="Leve"),AND(S67="Muy Alta",W67="Menor"),AND(S67="Muy Alta",W67="Moderado"),AND(S67="Muy Alta",W67="Mayor")),"Alto",IF(OR(AND(S67="Muy Baja",W67="Catastrófico"),AND(S67="Baja",W67="Catastrófico"),AND(S67="Media",W67="Catastrófico"),AND(S67="Alta",W67="Catastrófico"),AND(S67="Muy Alta",W67="Catastrófico")),"Extremo",""))))</f>
        <v/>
      </c>
      <c r="Z67" s="214">
        <v>1</v>
      </c>
      <c r="AA67" s="187"/>
      <c r="AB67" s="189" t="str">
        <f>IF(OR(AC67="Preventivo",AC67="Detectivo"),"Probabilidad",IF(AC67="Correctivo","Impacto",""))</f>
        <v/>
      </c>
      <c r="AC67" s="190"/>
      <c r="AD67" s="190"/>
      <c r="AE67" s="191" t="str">
        <f>IF(AND(AC67="Preventivo",AD67="Automático"),"50%",IF(AND(AC67="Preventivo",AD67="Manual"),"40%",IF(AND(AC67="Detectivo",AD67="Automático"),"40%",IF(AND(AC67="Detectivo",AD67="Manual"),"30%",IF(AND(AC67="Correctivo",AD67="Automático"),"35%",IF(AND(AC67="Correctivo",AD67="Manual"),"25%",""))))))</f>
        <v/>
      </c>
      <c r="AF67" s="190"/>
      <c r="AG67" s="190"/>
      <c r="AH67" s="190"/>
      <c r="AI67" s="192" t="str">
        <f>IFERROR(IF(AB67="Probabilidad",(T67-(+T67*AE67)),IF(AB67="Impacto",T67,"")),"")</f>
        <v/>
      </c>
      <c r="AJ67" s="193" t="str">
        <f>IFERROR(IF(AI67="","",IF(AI67&lt;=0.2,"Muy Baja",IF(AI67&lt;=0.4,"Baja",IF(AI67&lt;=0.6,"Media",IF(AI67&lt;=0.8,"Alta","Muy Alta"))))),"")</f>
        <v/>
      </c>
      <c r="AK67" s="191" t="str">
        <f>+AI67</f>
        <v/>
      </c>
      <c r="AL67" s="193" t="str">
        <f>IFERROR(IF(AM67="","",IF(AM67&lt;=0.2,"Leve",IF(AM67&lt;=0.4,"Menor",IF(AM67&lt;=0.6,"Moderado",IF(AM67&lt;=0.8,"Mayor","Catastrófico"))))),"")</f>
        <v/>
      </c>
      <c r="AM67" s="191" t="str">
        <f t="shared" ref="AM67" si="80">IFERROR(IF(AB67="Impacto",(X67-(+X67*AE67)),IF(AB67="Probabilidad",X67,"")),"")</f>
        <v/>
      </c>
      <c r="AN67" s="194" t="str">
        <f>IFERROR(IF(OR(AND(AJ67="Muy Baja",AL67="Leve"),AND(AJ67="Muy Baja",AL67="Menor"),AND(AJ67="Baja",AL67="Leve")),"Bajo",IF(OR(AND(AJ67="Muy baja",AL67="Moderado"),AND(AJ67="Baja",AL67="Menor"),AND(AJ67="Baja",AL67="Moderado"),AND(AJ67="Media",AL67="Leve"),AND(AJ67="Media",AL67="Menor"),AND(AJ67="Media",AL67="Moderado"),AND(AJ67="Alta",AL67="Leve"),AND(AJ67="Alta",AL67="Menor")),"Moderado",IF(OR(AND(AJ67="Muy Baja",AL67="Mayor"),AND(AJ67="Baja",AL67="Mayor"),AND(AJ67="Media",AL67="Mayor"),AND(AJ67="Alta",AL67="Moderado"),AND(AJ67="Alta",AL67="Mayor"),AND(AJ67="Muy Alta",AL67="Leve"),AND(AJ67="Muy Alta",AL67="Menor"),AND(AJ67="Muy Alta",AL67="Moderado"),AND(AJ67="Muy Alta",AL67="Mayor")),"Alto",IF(OR(AND(AJ67="Muy Baja",AL67="Catastrófico"),AND(AJ67="Baja",AL67="Catastrófico"),AND(AJ67="Media",AL67="Catastrófico"),AND(AJ67="Alta",AL67="Catastrófico"),AND(AJ67="Muy Alta",AL67="Catastrófico")),"Extremo","")))),"")</f>
        <v/>
      </c>
      <c r="AO67" s="195"/>
      <c r="AP67" s="186"/>
      <c r="AQ67" s="196"/>
      <c r="AR67" s="196"/>
      <c r="AS67" s="197"/>
      <c r="AT67" s="329"/>
      <c r="AU67" s="329"/>
      <c r="AV67" s="329"/>
    </row>
    <row r="68" spans="1:48" ht="37.5" customHeight="1" x14ac:dyDescent="0.25">
      <c r="A68" s="340"/>
      <c r="B68" s="333"/>
      <c r="C68" s="333"/>
      <c r="D68" s="333"/>
      <c r="E68" s="333"/>
      <c r="F68" s="333"/>
      <c r="G68" s="322"/>
      <c r="H68" s="322"/>
      <c r="I68" s="322"/>
      <c r="J68" s="322"/>
      <c r="K68" s="322"/>
      <c r="L68" s="322"/>
      <c r="M68" s="222"/>
      <c r="N68" s="222"/>
      <c r="O68" s="222"/>
      <c r="P68" s="322"/>
      <c r="Q68" s="322"/>
      <c r="R68" s="329"/>
      <c r="S68" s="326"/>
      <c r="T68" s="325"/>
      <c r="U68" s="315"/>
      <c r="V68" s="325">
        <f>IF(NOT(ISERROR(MATCH(U68,_xlfn.ANCHORARRAY(F79),0))),U81&amp;"Por favor no seleccionar los criterios de impacto",U68)</f>
        <v>0</v>
      </c>
      <c r="W68" s="326"/>
      <c r="X68" s="325"/>
      <c r="Y68" s="324"/>
      <c r="Z68" s="214">
        <v>2</v>
      </c>
      <c r="AA68" s="187"/>
      <c r="AB68" s="189" t="str">
        <f>IF(OR(AC68="Preventivo",AC68="Detectivo"),"Probabilidad",IF(AC68="Correctivo","Impacto",""))</f>
        <v/>
      </c>
      <c r="AC68" s="190"/>
      <c r="AD68" s="190"/>
      <c r="AE68" s="191" t="str">
        <f t="shared" ref="AE68:AE72" si="81">IF(AND(AC68="Preventivo",AD68="Automático"),"50%",IF(AND(AC68="Preventivo",AD68="Manual"),"40%",IF(AND(AC68="Detectivo",AD68="Automático"),"40%",IF(AND(AC68="Detectivo",AD68="Manual"),"30%",IF(AND(AC68="Correctivo",AD68="Automático"),"35%",IF(AND(AC68="Correctivo",AD68="Manual"),"25%",""))))))</f>
        <v/>
      </c>
      <c r="AF68" s="190"/>
      <c r="AG68" s="190"/>
      <c r="AH68" s="190"/>
      <c r="AI68" s="192" t="str">
        <f>IFERROR(IF(AND(AB67="Probabilidad",AB68="Probabilidad"),(AK67-(+AK67*AE68)),IF(AB68="Probabilidad",(T67-(+T67*AE68)),IF(AB68="Impacto",AK67,""))),"")</f>
        <v/>
      </c>
      <c r="AJ68" s="193" t="str">
        <f t="shared" si="2"/>
        <v/>
      </c>
      <c r="AK68" s="191" t="str">
        <f t="shared" ref="AK68:AK72" si="82">+AI68</f>
        <v/>
      </c>
      <c r="AL68" s="193" t="str">
        <f t="shared" si="4"/>
        <v/>
      </c>
      <c r="AM68" s="191" t="str">
        <f t="shared" ref="AM68" si="83">IFERROR(IF(AND(AB67="Impacto",AB68="Impacto"),(AM67-(+AM67*AE68)),IF(AB68="Impacto",($X$13-(+$X$13*AE68)),IF(AB68="Probabilidad",AM67,""))),"")</f>
        <v/>
      </c>
      <c r="AN68" s="194" t="str">
        <f t="shared" ref="AN68:AN69" si="84">IFERROR(IF(OR(AND(AJ68="Muy Baja",AL68="Leve"),AND(AJ68="Muy Baja",AL68="Menor"),AND(AJ68="Baja",AL68="Leve")),"Bajo",IF(OR(AND(AJ68="Muy baja",AL68="Moderado"),AND(AJ68="Baja",AL68="Menor"),AND(AJ68="Baja",AL68="Moderado"),AND(AJ68="Media",AL68="Leve"),AND(AJ68="Media",AL68="Menor"),AND(AJ68="Media",AL68="Moderado"),AND(AJ68="Alta",AL68="Leve"),AND(AJ68="Alta",AL68="Menor")),"Moderado",IF(OR(AND(AJ68="Muy Baja",AL68="Mayor"),AND(AJ68="Baja",AL68="Mayor"),AND(AJ68="Media",AL68="Mayor"),AND(AJ68="Alta",AL68="Moderado"),AND(AJ68="Alta",AL68="Mayor"),AND(AJ68="Muy Alta",AL68="Leve"),AND(AJ68="Muy Alta",AL68="Menor"),AND(AJ68="Muy Alta",AL68="Moderado"),AND(AJ68="Muy Alta",AL68="Mayor")),"Alto",IF(OR(AND(AJ68="Muy Baja",AL68="Catastrófico"),AND(AJ68="Baja",AL68="Catastrófico"),AND(AJ68="Media",AL68="Catastrófico"),AND(AJ68="Alta",AL68="Catastrófico"),AND(AJ68="Muy Alta",AL68="Catastrófico")),"Extremo","")))),"")</f>
        <v/>
      </c>
      <c r="AO68" s="195"/>
      <c r="AP68" s="186"/>
      <c r="AQ68" s="196"/>
      <c r="AR68" s="196"/>
      <c r="AS68" s="197"/>
      <c r="AT68" s="329"/>
      <c r="AU68" s="329"/>
      <c r="AV68" s="329"/>
    </row>
    <row r="69" spans="1:48" ht="37.5" customHeight="1" x14ac:dyDescent="0.25">
      <c r="A69" s="340"/>
      <c r="B69" s="333"/>
      <c r="C69" s="333"/>
      <c r="D69" s="333"/>
      <c r="E69" s="333"/>
      <c r="F69" s="333"/>
      <c r="G69" s="322"/>
      <c r="H69" s="322"/>
      <c r="I69" s="322"/>
      <c r="J69" s="322"/>
      <c r="K69" s="322"/>
      <c r="L69" s="322"/>
      <c r="M69" s="222"/>
      <c r="N69" s="222"/>
      <c r="O69" s="222"/>
      <c r="P69" s="322"/>
      <c r="Q69" s="322"/>
      <c r="R69" s="329"/>
      <c r="S69" s="326"/>
      <c r="T69" s="325"/>
      <c r="U69" s="315"/>
      <c r="V69" s="325">
        <f>IF(NOT(ISERROR(MATCH(U69,_xlfn.ANCHORARRAY(F80),0))),U82&amp;"Por favor no seleccionar los criterios de impacto",U69)</f>
        <v>0</v>
      </c>
      <c r="W69" s="326"/>
      <c r="X69" s="325"/>
      <c r="Y69" s="324"/>
      <c r="Z69" s="214">
        <v>3</v>
      </c>
      <c r="AA69" s="187"/>
      <c r="AB69" s="189" t="str">
        <f>IF(OR(AC69="Preventivo",AC69="Detectivo"),"Probabilidad",IF(AC69="Correctivo","Impacto",""))</f>
        <v/>
      </c>
      <c r="AC69" s="190"/>
      <c r="AD69" s="190"/>
      <c r="AE69" s="191" t="str">
        <f t="shared" si="81"/>
        <v/>
      </c>
      <c r="AF69" s="190"/>
      <c r="AG69" s="190"/>
      <c r="AH69" s="190"/>
      <c r="AI69" s="192" t="str">
        <f>IFERROR(IF(AND(AB68="Probabilidad",AB69="Probabilidad"),(AK68-(+AK68*AE69)),IF(AND(AB68="Impacto",AB69="Probabilidad"),(AK67-(+AK67*AE69)),IF(AB69="Impacto",AK68,""))),"")</f>
        <v/>
      </c>
      <c r="AJ69" s="193" t="str">
        <f t="shared" si="2"/>
        <v/>
      </c>
      <c r="AK69" s="191" t="str">
        <f t="shared" si="82"/>
        <v/>
      </c>
      <c r="AL69" s="193" t="str">
        <f t="shared" si="4"/>
        <v/>
      </c>
      <c r="AM69" s="191" t="str">
        <f t="shared" ref="AM69" si="85">IFERROR(IF(AND(AB68="Impacto",AB69="Impacto"),(AM68-(+AM68*AE69)),IF(AND(AB68="Probabilidad",AB69="Impacto"),(AM67-(+AM67*AE69)),IF(AB69="Probabilidad",AM68,""))),"")</f>
        <v/>
      </c>
      <c r="AN69" s="194" t="str">
        <f t="shared" si="84"/>
        <v/>
      </c>
      <c r="AO69" s="195"/>
      <c r="AP69" s="186"/>
      <c r="AQ69" s="196"/>
      <c r="AR69" s="196"/>
      <c r="AS69" s="197"/>
      <c r="AT69" s="329"/>
      <c r="AU69" s="329"/>
      <c r="AV69" s="329"/>
    </row>
    <row r="70" spans="1:48" ht="37.5" customHeight="1" x14ac:dyDescent="0.25">
      <c r="A70" s="340"/>
      <c r="B70" s="333"/>
      <c r="C70" s="333"/>
      <c r="D70" s="333"/>
      <c r="E70" s="333"/>
      <c r="F70" s="333"/>
      <c r="G70" s="322"/>
      <c r="H70" s="322"/>
      <c r="I70" s="322"/>
      <c r="J70" s="322"/>
      <c r="K70" s="322"/>
      <c r="L70" s="322"/>
      <c r="M70" s="222"/>
      <c r="N70" s="222"/>
      <c r="O70" s="222"/>
      <c r="P70" s="322"/>
      <c r="Q70" s="322"/>
      <c r="R70" s="329"/>
      <c r="S70" s="326"/>
      <c r="T70" s="325"/>
      <c r="U70" s="315"/>
      <c r="V70" s="325">
        <f>IF(NOT(ISERROR(MATCH(U70,_xlfn.ANCHORARRAY(F81),0))),U83&amp;"Por favor no seleccionar los criterios de impacto",U70)</f>
        <v>0</v>
      </c>
      <c r="W70" s="326"/>
      <c r="X70" s="325"/>
      <c r="Y70" s="324"/>
      <c r="Z70" s="214">
        <v>4</v>
      </c>
      <c r="AA70" s="187"/>
      <c r="AB70" s="189" t="str">
        <f t="shared" ref="AB70:AB72" si="86">IF(OR(AC70="Preventivo",AC70="Detectivo"),"Probabilidad",IF(AC70="Correctivo","Impacto",""))</f>
        <v/>
      </c>
      <c r="AC70" s="190"/>
      <c r="AD70" s="190"/>
      <c r="AE70" s="191" t="str">
        <f t="shared" si="81"/>
        <v/>
      </c>
      <c r="AF70" s="190"/>
      <c r="AG70" s="190"/>
      <c r="AH70" s="190"/>
      <c r="AI70" s="192" t="str">
        <f t="shared" ref="AI70:AI72" si="87">IFERROR(IF(AND(AB69="Probabilidad",AB70="Probabilidad"),(AK69-(+AK69*AE70)),IF(AND(AB69="Impacto",AB70="Probabilidad"),(AK68-(+AK68*AE70)),IF(AB70="Impacto",AK69,""))),"")</f>
        <v/>
      </c>
      <c r="AJ70" s="193" t="str">
        <f t="shared" si="2"/>
        <v/>
      </c>
      <c r="AK70" s="191" t="str">
        <f t="shared" si="82"/>
        <v/>
      </c>
      <c r="AL70" s="193" t="str">
        <f t="shared" si="4"/>
        <v/>
      </c>
      <c r="AM70" s="191" t="str">
        <f t="shared" si="13"/>
        <v/>
      </c>
      <c r="AN70" s="194" t="str">
        <f>IFERROR(IF(OR(AND(AJ70="Muy Baja",AL70="Leve"),AND(AJ70="Muy Baja",AL70="Menor"),AND(AJ70="Baja",AL70="Leve")),"Bajo",IF(OR(AND(AJ70="Muy baja",AL70="Moderado"),AND(AJ70="Baja",AL70="Menor"),AND(AJ70="Baja",AL70="Moderado"),AND(AJ70="Media",AL70="Leve"),AND(AJ70="Media",AL70="Menor"),AND(AJ70="Media",AL70="Moderado"),AND(AJ70="Alta",AL70="Leve"),AND(AJ70="Alta",AL70="Menor")),"Moderado",IF(OR(AND(AJ70="Muy Baja",AL70="Mayor"),AND(AJ70="Baja",AL70="Mayor"),AND(AJ70="Media",AL70="Mayor"),AND(AJ70="Alta",AL70="Moderado"),AND(AJ70="Alta",AL70="Mayor"),AND(AJ70="Muy Alta",AL70="Leve"),AND(AJ70="Muy Alta",AL70="Menor"),AND(AJ70="Muy Alta",AL70="Moderado"),AND(AJ70="Muy Alta",AL70="Mayor")),"Alto",IF(OR(AND(AJ70="Muy Baja",AL70="Catastrófico"),AND(AJ70="Baja",AL70="Catastrófico"),AND(AJ70="Media",AL70="Catastrófico"),AND(AJ70="Alta",AL70="Catastrófico"),AND(AJ70="Muy Alta",AL70="Catastrófico")),"Extremo","")))),"")</f>
        <v/>
      </c>
      <c r="AO70" s="195"/>
      <c r="AP70" s="186"/>
      <c r="AQ70" s="196"/>
      <c r="AR70" s="196"/>
      <c r="AS70" s="197"/>
      <c r="AT70" s="329"/>
      <c r="AU70" s="329"/>
      <c r="AV70" s="329"/>
    </row>
    <row r="71" spans="1:48" ht="37.5" customHeight="1" x14ac:dyDescent="0.25">
      <c r="A71" s="340"/>
      <c r="B71" s="333"/>
      <c r="C71" s="333"/>
      <c r="D71" s="333"/>
      <c r="E71" s="333"/>
      <c r="F71" s="333"/>
      <c r="G71" s="322"/>
      <c r="H71" s="322"/>
      <c r="I71" s="322"/>
      <c r="J71" s="322"/>
      <c r="K71" s="322"/>
      <c r="L71" s="322"/>
      <c r="M71" s="222"/>
      <c r="N71" s="222"/>
      <c r="O71" s="222"/>
      <c r="P71" s="322"/>
      <c r="Q71" s="322"/>
      <c r="R71" s="329"/>
      <c r="S71" s="326"/>
      <c r="T71" s="325"/>
      <c r="U71" s="315"/>
      <c r="V71" s="325">
        <f>IF(NOT(ISERROR(MATCH(U71,_xlfn.ANCHORARRAY(F82),0))),U84&amp;"Por favor no seleccionar los criterios de impacto",U71)</f>
        <v>0</v>
      </c>
      <c r="W71" s="326"/>
      <c r="X71" s="325"/>
      <c r="Y71" s="324"/>
      <c r="Z71" s="214">
        <v>5</v>
      </c>
      <c r="AA71" s="187"/>
      <c r="AB71" s="189" t="str">
        <f t="shared" si="86"/>
        <v/>
      </c>
      <c r="AC71" s="190"/>
      <c r="AD71" s="190"/>
      <c r="AE71" s="191" t="str">
        <f t="shared" si="81"/>
        <v/>
      </c>
      <c r="AF71" s="190"/>
      <c r="AG71" s="190"/>
      <c r="AH71" s="190"/>
      <c r="AI71" s="192" t="str">
        <f t="shared" si="87"/>
        <v/>
      </c>
      <c r="AJ71" s="193" t="str">
        <f t="shared" si="2"/>
        <v/>
      </c>
      <c r="AK71" s="191" t="str">
        <f t="shared" si="82"/>
        <v/>
      </c>
      <c r="AL71" s="193" t="str">
        <f t="shared" si="4"/>
        <v/>
      </c>
      <c r="AM71" s="191" t="str">
        <f t="shared" si="13"/>
        <v/>
      </c>
      <c r="AN71" s="194" t="str">
        <f t="shared" ref="AN71:AN72" si="88">IFERROR(IF(OR(AND(AJ71="Muy Baja",AL71="Leve"),AND(AJ71="Muy Baja",AL71="Menor"),AND(AJ71="Baja",AL71="Leve")),"Bajo",IF(OR(AND(AJ71="Muy baja",AL71="Moderado"),AND(AJ71="Baja",AL71="Menor"),AND(AJ71="Baja",AL71="Moderado"),AND(AJ71="Media",AL71="Leve"),AND(AJ71="Media",AL71="Menor"),AND(AJ71="Media",AL71="Moderado"),AND(AJ71="Alta",AL71="Leve"),AND(AJ71="Alta",AL71="Menor")),"Moderado",IF(OR(AND(AJ71="Muy Baja",AL71="Mayor"),AND(AJ71="Baja",AL71="Mayor"),AND(AJ71="Media",AL71="Mayor"),AND(AJ71="Alta",AL71="Moderado"),AND(AJ71="Alta",AL71="Mayor"),AND(AJ71="Muy Alta",AL71="Leve"),AND(AJ71="Muy Alta",AL71="Menor"),AND(AJ71="Muy Alta",AL71="Moderado"),AND(AJ71="Muy Alta",AL71="Mayor")),"Alto",IF(OR(AND(AJ71="Muy Baja",AL71="Catastrófico"),AND(AJ71="Baja",AL71="Catastrófico"),AND(AJ71="Media",AL71="Catastrófico"),AND(AJ71="Alta",AL71="Catastrófico"),AND(AJ71="Muy Alta",AL71="Catastrófico")),"Extremo","")))),"")</f>
        <v/>
      </c>
      <c r="AO71" s="195"/>
      <c r="AP71" s="186"/>
      <c r="AQ71" s="196"/>
      <c r="AR71" s="196"/>
      <c r="AS71" s="197"/>
      <c r="AT71" s="329"/>
      <c r="AU71" s="329"/>
      <c r="AV71" s="329"/>
    </row>
    <row r="72" spans="1:48" ht="37.5" customHeight="1" x14ac:dyDescent="0.25">
      <c r="A72" s="340"/>
      <c r="B72" s="333"/>
      <c r="C72" s="333"/>
      <c r="D72" s="333"/>
      <c r="E72" s="333"/>
      <c r="F72" s="333"/>
      <c r="G72" s="323"/>
      <c r="H72" s="323"/>
      <c r="I72" s="323"/>
      <c r="J72" s="323"/>
      <c r="K72" s="323"/>
      <c r="L72" s="323"/>
      <c r="M72" s="223"/>
      <c r="N72" s="223"/>
      <c r="O72" s="223"/>
      <c r="P72" s="323"/>
      <c r="Q72" s="323"/>
      <c r="R72" s="329"/>
      <c r="S72" s="326"/>
      <c r="T72" s="325"/>
      <c r="U72" s="315"/>
      <c r="V72" s="325">
        <f>IF(NOT(ISERROR(MATCH(U72,_xlfn.ANCHORARRAY(F83),0))),U85&amp;"Por favor no seleccionar los criterios de impacto",U72)</f>
        <v>0</v>
      </c>
      <c r="W72" s="326"/>
      <c r="X72" s="325"/>
      <c r="Y72" s="324"/>
      <c r="Z72" s="214">
        <v>6</v>
      </c>
      <c r="AA72" s="187"/>
      <c r="AB72" s="189" t="str">
        <f t="shared" si="86"/>
        <v/>
      </c>
      <c r="AC72" s="190"/>
      <c r="AD72" s="190"/>
      <c r="AE72" s="191" t="str">
        <f t="shared" si="81"/>
        <v/>
      </c>
      <c r="AF72" s="190"/>
      <c r="AG72" s="190"/>
      <c r="AH72" s="190"/>
      <c r="AI72" s="192" t="str">
        <f t="shared" si="87"/>
        <v/>
      </c>
      <c r="AJ72" s="193" t="str">
        <f t="shared" si="2"/>
        <v/>
      </c>
      <c r="AK72" s="191" t="str">
        <f t="shared" si="82"/>
        <v/>
      </c>
      <c r="AL72" s="193" t="str">
        <f t="shared" si="4"/>
        <v/>
      </c>
      <c r="AM72" s="191" t="str">
        <f t="shared" si="13"/>
        <v/>
      </c>
      <c r="AN72" s="194" t="str">
        <f t="shared" si="88"/>
        <v/>
      </c>
      <c r="AO72" s="195"/>
      <c r="AP72" s="186"/>
      <c r="AQ72" s="196"/>
      <c r="AR72" s="196"/>
      <c r="AS72" s="197"/>
      <c r="AT72" s="329"/>
      <c r="AU72" s="329"/>
      <c r="AV72" s="329"/>
    </row>
    <row r="73" spans="1:48" ht="49.5" customHeight="1" x14ac:dyDescent="0.25">
      <c r="A73" s="216"/>
      <c r="B73" s="349" t="s">
        <v>292</v>
      </c>
      <c r="C73" s="350"/>
      <c r="D73" s="350"/>
      <c r="E73" s="350"/>
      <c r="F73" s="350"/>
      <c r="G73" s="350"/>
      <c r="H73" s="350"/>
      <c r="I73" s="350"/>
      <c r="J73" s="350"/>
      <c r="K73" s="350"/>
      <c r="L73" s="350"/>
      <c r="M73" s="350"/>
      <c r="N73" s="350"/>
      <c r="O73" s="350"/>
      <c r="P73" s="350"/>
      <c r="Q73" s="350"/>
      <c r="R73" s="350"/>
      <c r="S73" s="350"/>
      <c r="T73" s="350"/>
      <c r="U73" s="350"/>
      <c r="V73" s="350"/>
      <c r="W73" s="350"/>
      <c r="X73" s="350"/>
      <c r="Y73" s="350"/>
      <c r="Z73" s="350"/>
      <c r="AA73" s="350"/>
      <c r="AB73" s="350"/>
      <c r="AC73" s="350"/>
      <c r="AD73" s="350"/>
      <c r="AE73" s="350"/>
      <c r="AF73" s="350"/>
      <c r="AG73" s="350"/>
      <c r="AH73" s="350"/>
      <c r="AI73" s="350"/>
      <c r="AJ73" s="350"/>
      <c r="AK73" s="350"/>
      <c r="AL73" s="350"/>
      <c r="AM73" s="350"/>
      <c r="AN73" s="350"/>
      <c r="AO73" s="350"/>
      <c r="AP73" s="350"/>
      <c r="AQ73" s="350"/>
      <c r="AR73" s="350"/>
      <c r="AS73" s="350"/>
      <c r="AT73" s="350"/>
    </row>
    <row r="75" spans="1:48" ht="15.6" x14ac:dyDescent="0.25">
      <c r="A75" s="198"/>
      <c r="B75" s="206" t="s">
        <v>293</v>
      </c>
      <c r="C75" s="198"/>
      <c r="D75" s="198"/>
      <c r="E75" s="198"/>
      <c r="R75" s="198"/>
    </row>
  </sheetData>
  <dataConsolidate/>
  <mergeCells count="343">
    <mergeCell ref="C6:T6"/>
    <mergeCell ref="W6:Y6"/>
    <mergeCell ref="Z6:AR6"/>
    <mergeCell ref="C7:T7"/>
    <mergeCell ref="Z7:AR7"/>
    <mergeCell ref="C8:T8"/>
    <mergeCell ref="Z8:AR8"/>
    <mergeCell ref="A6:B6"/>
    <mergeCell ref="A7:B7"/>
    <mergeCell ref="A8:B8"/>
    <mergeCell ref="A1:C4"/>
    <mergeCell ref="D1:T2"/>
    <mergeCell ref="X1:AR2"/>
    <mergeCell ref="D3:I3"/>
    <mergeCell ref="J3:T3"/>
    <mergeCell ref="X3:AL3"/>
    <mergeCell ref="AM3:AR3"/>
    <mergeCell ref="D4:T4"/>
    <mergeCell ref="X4:AR4"/>
    <mergeCell ref="K10:O10"/>
    <mergeCell ref="P10:Q10"/>
    <mergeCell ref="T10:Z10"/>
    <mergeCell ref="AA10:AI10"/>
    <mergeCell ref="AJ10:AN10"/>
    <mergeCell ref="AO10:AS10"/>
    <mergeCell ref="AT10:AV10"/>
    <mergeCell ref="A11:A12"/>
    <mergeCell ref="B11:B12"/>
    <mergeCell ref="C11:C12"/>
    <mergeCell ref="D11:D12"/>
    <mergeCell ref="E11:E12"/>
    <mergeCell ref="F11:F12"/>
    <mergeCell ref="K11:K12"/>
    <mergeCell ref="L11:L12"/>
    <mergeCell ref="M11:M12"/>
    <mergeCell ref="I11:I12"/>
    <mergeCell ref="J11:J12"/>
    <mergeCell ref="AS11:AS12"/>
    <mergeCell ref="AT11:AT12"/>
    <mergeCell ref="AU11:AU12"/>
    <mergeCell ref="AA11:AA12"/>
    <mergeCell ref="N11:N12"/>
    <mergeCell ref="O11:O12"/>
    <mergeCell ref="V11:V12"/>
    <mergeCell ref="W11:W12"/>
    <mergeCell ref="R11:R12"/>
    <mergeCell ref="S11:S12"/>
    <mergeCell ref="T11:T12"/>
    <mergeCell ref="U11:U12"/>
    <mergeCell ref="X11:X12"/>
    <mergeCell ref="Y11:Y12"/>
    <mergeCell ref="Z11:Z12"/>
    <mergeCell ref="AM11:AM12"/>
    <mergeCell ref="AN11:AN12"/>
    <mergeCell ref="AO11:AO12"/>
    <mergeCell ref="AB11:AB12"/>
    <mergeCell ref="AC11:AH11"/>
    <mergeCell ref="AI11:AI12"/>
    <mergeCell ref="AJ11:AJ12"/>
    <mergeCell ref="AK11:AK12"/>
    <mergeCell ref="AL11:AL12"/>
    <mergeCell ref="R13:R18"/>
    <mergeCell ref="S13:S18"/>
    <mergeCell ref="T13:T18"/>
    <mergeCell ref="U13:U18"/>
    <mergeCell ref="V13:V18"/>
    <mergeCell ref="Y13:Y18"/>
    <mergeCell ref="AT13:AT18"/>
    <mergeCell ref="AU13:AU18"/>
    <mergeCell ref="A13:A18"/>
    <mergeCell ref="B13:B18"/>
    <mergeCell ref="C13:C18"/>
    <mergeCell ref="D13:D18"/>
    <mergeCell ref="E13:E18"/>
    <mergeCell ref="F13:F18"/>
    <mergeCell ref="G13:G18"/>
    <mergeCell ref="H13:H18"/>
    <mergeCell ref="I13:I18"/>
    <mergeCell ref="J13:J18"/>
    <mergeCell ref="AV11:AV12"/>
    <mergeCell ref="AP11:AP12"/>
    <mergeCell ref="AQ11:AQ12"/>
    <mergeCell ref="AR11:AR12"/>
    <mergeCell ref="K19:K24"/>
    <mergeCell ref="L19:L24"/>
    <mergeCell ref="M19:M24"/>
    <mergeCell ref="N19:N24"/>
    <mergeCell ref="O19:O24"/>
    <mergeCell ref="P19:P24"/>
    <mergeCell ref="AT19:AT24"/>
    <mergeCell ref="AU19:AU24"/>
    <mergeCell ref="AV19:AV24"/>
    <mergeCell ref="Y19:Y24"/>
    <mergeCell ref="K13:K18"/>
    <mergeCell ref="L13:L18"/>
    <mergeCell ref="M13:M18"/>
    <mergeCell ref="N13:N18"/>
    <mergeCell ref="O13:O18"/>
    <mergeCell ref="P13:P18"/>
    <mergeCell ref="W13:W18"/>
    <mergeCell ref="X13:X18"/>
    <mergeCell ref="AV13:AV18"/>
    <mergeCell ref="Q13:Q18"/>
    <mergeCell ref="A19:A24"/>
    <mergeCell ref="B19:B24"/>
    <mergeCell ref="C19:C24"/>
    <mergeCell ref="D19:D24"/>
    <mergeCell ref="E19:E24"/>
    <mergeCell ref="F19:F24"/>
    <mergeCell ref="W19:W24"/>
    <mergeCell ref="X19:X24"/>
    <mergeCell ref="Q19:Q24"/>
    <mergeCell ref="R19:R24"/>
    <mergeCell ref="S19:S24"/>
    <mergeCell ref="T19:T24"/>
    <mergeCell ref="U19:U24"/>
    <mergeCell ref="V19:V24"/>
    <mergeCell ref="G19:G24"/>
    <mergeCell ref="H19:H24"/>
    <mergeCell ref="I19:I24"/>
    <mergeCell ref="J19:J24"/>
    <mergeCell ref="K25:K30"/>
    <mergeCell ref="L25:L30"/>
    <mergeCell ref="M25:M30"/>
    <mergeCell ref="N25:N30"/>
    <mergeCell ref="O25:O30"/>
    <mergeCell ref="P25:P30"/>
    <mergeCell ref="A25:A30"/>
    <mergeCell ref="B25:B30"/>
    <mergeCell ref="C25:C30"/>
    <mergeCell ref="D25:D30"/>
    <mergeCell ref="E25:E30"/>
    <mergeCell ref="F25:F30"/>
    <mergeCell ref="G25:G30"/>
    <mergeCell ref="H25:H30"/>
    <mergeCell ref="I25:I30"/>
    <mergeCell ref="J25:J30"/>
    <mergeCell ref="W25:W30"/>
    <mergeCell ref="X25:X30"/>
    <mergeCell ref="Y25:Y30"/>
    <mergeCell ref="AT25:AT30"/>
    <mergeCell ref="AU25:AU30"/>
    <mergeCell ref="AV25:AV30"/>
    <mergeCell ref="Q25:Q30"/>
    <mergeCell ref="R25:R30"/>
    <mergeCell ref="S25:S30"/>
    <mergeCell ref="T25:T30"/>
    <mergeCell ref="U25:U30"/>
    <mergeCell ref="V25:V30"/>
    <mergeCell ref="K31:K36"/>
    <mergeCell ref="L31:L36"/>
    <mergeCell ref="M31:M36"/>
    <mergeCell ref="N31:N36"/>
    <mergeCell ref="O31:O36"/>
    <mergeCell ref="P31:P36"/>
    <mergeCell ref="A31:A36"/>
    <mergeCell ref="B31:B36"/>
    <mergeCell ref="C31:C36"/>
    <mergeCell ref="D31:D36"/>
    <mergeCell ref="E31:E36"/>
    <mergeCell ref="F31:F36"/>
    <mergeCell ref="G31:G36"/>
    <mergeCell ref="H31:H36"/>
    <mergeCell ref="I31:I36"/>
    <mergeCell ref="J31:J36"/>
    <mergeCell ref="W31:W36"/>
    <mergeCell ref="X31:X36"/>
    <mergeCell ref="Y31:Y36"/>
    <mergeCell ref="AT31:AT36"/>
    <mergeCell ref="AU31:AU36"/>
    <mergeCell ref="AV31:AV36"/>
    <mergeCell ref="Q31:Q36"/>
    <mergeCell ref="R31:R36"/>
    <mergeCell ref="S31:S36"/>
    <mergeCell ref="T31:T36"/>
    <mergeCell ref="U31:U36"/>
    <mergeCell ref="V31:V36"/>
    <mergeCell ref="K37:K42"/>
    <mergeCell ref="L37:L42"/>
    <mergeCell ref="M37:M42"/>
    <mergeCell ref="N37:N42"/>
    <mergeCell ref="O37:O42"/>
    <mergeCell ref="P37:P42"/>
    <mergeCell ref="A37:A42"/>
    <mergeCell ref="B37:B42"/>
    <mergeCell ref="C37:C42"/>
    <mergeCell ref="D37:D42"/>
    <mergeCell ref="E37:E42"/>
    <mergeCell ref="F37:F42"/>
    <mergeCell ref="G37:G42"/>
    <mergeCell ref="H37:H42"/>
    <mergeCell ref="I37:I42"/>
    <mergeCell ref="J37:J42"/>
    <mergeCell ref="W37:W42"/>
    <mergeCell ref="X37:X42"/>
    <mergeCell ref="Y37:Y42"/>
    <mergeCell ref="AT37:AT42"/>
    <mergeCell ref="AU37:AU42"/>
    <mergeCell ref="AV37:AV42"/>
    <mergeCell ref="Q37:Q42"/>
    <mergeCell ref="R37:R42"/>
    <mergeCell ref="S37:S42"/>
    <mergeCell ref="T37:T42"/>
    <mergeCell ref="U37:U42"/>
    <mergeCell ref="V37:V42"/>
    <mergeCell ref="K43:K48"/>
    <mergeCell ref="L43:L48"/>
    <mergeCell ref="M43:M48"/>
    <mergeCell ref="N43:N48"/>
    <mergeCell ref="O43:O48"/>
    <mergeCell ref="P43:P48"/>
    <mergeCell ref="A43:A48"/>
    <mergeCell ref="B43:B48"/>
    <mergeCell ref="C43:C48"/>
    <mergeCell ref="D43:D48"/>
    <mergeCell ref="E43:E48"/>
    <mergeCell ref="F43:F48"/>
    <mergeCell ref="G43:G48"/>
    <mergeCell ref="H43:H48"/>
    <mergeCell ref="I43:I48"/>
    <mergeCell ref="J43:J48"/>
    <mergeCell ref="W43:W48"/>
    <mergeCell ref="X43:X48"/>
    <mergeCell ref="Y43:Y48"/>
    <mergeCell ref="AT43:AT48"/>
    <mergeCell ref="AU43:AU48"/>
    <mergeCell ref="AV43:AV48"/>
    <mergeCell ref="Q43:Q48"/>
    <mergeCell ref="R43:R48"/>
    <mergeCell ref="S43:S48"/>
    <mergeCell ref="T43:T48"/>
    <mergeCell ref="U43:U48"/>
    <mergeCell ref="V43:V48"/>
    <mergeCell ref="K49:K54"/>
    <mergeCell ref="L49:L54"/>
    <mergeCell ref="M49:M54"/>
    <mergeCell ref="N49:N54"/>
    <mergeCell ref="O49:O54"/>
    <mergeCell ref="P49:P54"/>
    <mergeCell ref="A49:A54"/>
    <mergeCell ref="B49:B54"/>
    <mergeCell ref="C49:C54"/>
    <mergeCell ref="D49:D54"/>
    <mergeCell ref="E49:E54"/>
    <mergeCell ref="F49:F54"/>
    <mergeCell ref="G49:G54"/>
    <mergeCell ref="H49:H54"/>
    <mergeCell ref="I49:I54"/>
    <mergeCell ref="J49:J54"/>
    <mergeCell ref="W49:W54"/>
    <mergeCell ref="X49:X54"/>
    <mergeCell ref="Y49:Y54"/>
    <mergeCell ref="AT49:AT54"/>
    <mergeCell ref="AU49:AU54"/>
    <mergeCell ref="AV49:AV54"/>
    <mergeCell ref="Q49:Q54"/>
    <mergeCell ref="R49:R54"/>
    <mergeCell ref="S49:S54"/>
    <mergeCell ref="T49:T54"/>
    <mergeCell ref="U49:U54"/>
    <mergeCell ref="V49:V54"/>
    <mergeCell ref="K55:K60"/>
    <mergeCell ref="L55:L60"/>
    <mergeCell ref="M55:M60"/>
    <mergeCell ref="N55:N60"/>
    <mergeCell ref="O55:O60"/>
    <mergeCell ref="P55:P60"/>
    <mergeCell ref="A55:A60"/>
    <mergeCell ref="B55:B60"/>
    <mergeCell ref="C55:C60"/>
    <mergeCell ref="D55:D60"/>
    <mergeCell ref="E55:E60"/>
    <mergeCell ref="F55:F60"/>
    <mergeCell ref="G55:G60"/>
    <mergeCell ref="H55:H60"/>
    <mergeCell ref="I55:I60"/>
    <mergeCell ref="J55:J60"/>
    <mergeCell ref="W55:W60"/>
    <mergeCell ref="X55:X60"/>
    <mergeCell ref="Y55:Y60"/>
    <mergeCell ref="AT55:AT60"/>
    <mergeCell ref="AU55:AU60"/>
    <mergeCell ref="AV55:AV60"/>
    <mergeCell ref="Q55:Q60"/>
    <mergeCell ref="R55:R60"/>
    <mergeCell ref="S55:S60"/>
    <mergeCell ref="T55:T60"/>
    <mergeCell ref="U55:U60"/>
    <mergeCell ref="V55:V60"/>
    <mergeCell ref="Y61:Y66"/>
    <mergeCell ref="K61:K66"/>
    <mergeCell ref="L61:L66"/>
    <mergeCell ref="P61:P66"/>
    <mergeCell ref="Q61:Q66"/>
    <mergeCell ref="R61:R66"/>
    <mergeCell ref="S61:S66"/>
    <mergeCell ref="A61:A66"/>
    <mergeCell ref="B61:B66"/>
    <mergeCell ref="C61:C66"/>
    <mergeCell ref="D61:D66"/>
    <mergeCell ref="E61:E66"/>
    <mergeCell ref="F61:F66"/>
    <mergeCell ref="D67:D72"/>
    <mergeCell ref="E67:E72"/>
    <mergeCell ref="F67:F72"/>
    <mergeCell ref="K67:K72"/>
    <mergeCell ref="T61:T66"/>
    <mergeCell ref="U61:U66"/>
    <mergeCell ref="V61:V66"/>
    <mergeCell ref="W61:W66"/>
    <mergeCell ref="X61:X66"/>
    <mergeCell ref="G67:G72"/>
    <mergeCell ref="H67:H72"/>
    <mergeCell ref="I67:I72"/>
    <mergeCell ref="J67:J72"/>
    <mergeCell ref="G61:G66"/>
    <mergeCell ref="H61:H66"/>
    <mergeCell ref="I61:I66"/>
    <mergeCell ref="J61:J66"/>
    <mergeCell ref="AU67:AU72"/>
    <mergeCell ref="AV67:AV72"/>
    <mergeCell ref="B73:AT73"/>
    <mergeCell ref="A10:J10"/>
    <mergeCell ref="G11:G12"/>
    <mergeCell ref="H11:H12"/>
    <mergeCell ref="U67:U72"/>
    <mergeCell ref="V67:V72"/>
    <mergeCell ref="W67:W72"/>
    <mergeCell ref="X67:X72"/>
    <mergeCell ref="Y67:Y72"/>
    <mergeCell ref="AT67:AT72"/>
    <mergeCell ref="L67:L72"/>
    <mergeCell ref="P67:P72"/>
    <mergeCell ref="Q67:Q72"/>
    <mergeCell ref="R67:R72"/>
    <mergeCell ref="S67:S72"/>
    <mergeCell ref="T67:T72"/>
    <mergeCell ref="AT61:AT66"/>
    <mergeCell ref="AU61:AU66"/>
    <mergeCell ref="AV61:AV66"/>
    <mergeCell ref="A67:A72"/>
    <mergeCell ref="B67:B72"/>
    <mergeCell ref="C67:C72"/>
  </mergeCells>
  <conditionalFormatting sqref="S13 S19">
    <cfRule type="cellIs" dxfId="238" priority="227" operator="equal">
      <formula>"Muy Alta"</formula>
    </cfRule>
    <cfRule type="cellIs" dxfId="237" priority="228" operator="equal">
      <formula>"Alta"</formula>
    </cfRule>
    <cfRule type="cellIs" dxfId="236" priority="229" operator="equal">
      <formula>"Media"</formula>
    </cfRule>
    <cfRule type="cellIs" dxfId="235" priority="230" operator="equal">
      <formula>"Baja"</formula>
    </cfRule>
    <cfRule type="cellIs" dxfId="234" priority="231" operator="equal">
      <formula>"Muy Baja"</formula>
    </cfRule>
  </conditionalFormatting>
  <conditionalFormatting sqref="W13 W19 W25 W31 W37 W43 W49 W55 W61 W67">
    <cfRule type="cellIs" dxfId="233" priority="222" operator="equal">
      <formula>"Catastrófico"</formula>
    </cfRule>
    <cfRule type="cellIs" dxfId="232" priority="223" operator="equal">
      <formula>"Mayor"</formula>
    </cfRule>
    <cfRule type="cellIs" dxfId="231" priority="224" operator="equal">
      <formula>"Moderado"</formula>
    </cfRule>
    <cfRule type="cellIs" dxfId="230" priority="225" operator="equal">
      <formula>"Menor"</formula>
    </cfRule>
    <cfRule type="cellIs" dxfId="229" priority="226" operator="equal">
      <formula>"Leve"</formula>
    </cfRule>
  </conditionalFormatting>
  <conditionalFormatting sqref="Y13">
    <cfRule type="cellIs" dxfId="228" priority="218" operator="equal">
      <formula>"Extremo"</formula>
    </cfRule>
    <cfRule type="cellIs" dxfId="227" priority="219" operator="equal">
      <formula>"Alto"</formula>
    </cfRule>
    <cfRule type="cellIs" dxfId="226" priority="220" operator="equal">
      <formula>"Moderado"</formula>
    </cfRule>
    <cfRule type="cellIs" dxfId="225" priority="221" operator="equal">
      <formula>"Bajo"</formula>
    </cfRule>
  </conditionalFormatting>
  <conditionalFormatting sqref="AJ13:AJ18">
    <cfRule type="cellIs" dxfId="224" priority="213" operator="equal">
      <formula>"Muy Alta"</formula>
    </cfRule>
    <cfRule type="cellIs" dxfId="223" priority="214" operator="equal">
      <formula>"Alta"</formula>
    </cfRule>
    <cfRule type="cellIs" dxfId="222" priority="215" operator="equal">
      <formula>"Media"</formula>
    </cfRule>
    <cfRule type="cellIs" dxfId="221" priority="216" operator="equal">
      <formula>"Baja"</formula>
    </cfRule>
    <cfRule type="cellIs" dxfId="220" priority="217" operator="equal">
      <formula>"Muy Baja"</formula>
    </cfRule>
  </conditionalFormatting>
  <conditionalFormatting sqref="AL13:AL18">
    <cfRule type="cellIs" dxfId="219" priority="208" operator="equal">
      <formula>"Catastrófico"</formula>
    </cfRule>
    <cfRule type="cellIs" dxfId="218" priority="209" operator="equal">
      <formula>"Mayor"</formula>
    </cfRule>
    <cfRule type="cellIs" dxfId="217" priority="210" operator="equal">
      <formula>"Moderado"</formula>
    </cfRule>
    <cfRule type="cellIs" dxfId="216" priority="211" operator="equal">
      <formula>"Menor"</formula>
    </cfRule>
    <cfRule type="cellIs" dxfId="215" priority="212" operator="equal">
      <formula>"Leve"</formula>
    </cfRule>
  </conditionalFormatting>
  <conditionalFormatting sqref="AN13:AN18">
    <cfRule type="cellIs" dxfId="214" priority="204" operator="equal">
      <formula>"Extremo"</formula>
    </cfRule>
    <cfRule type="cellIs" dxfId="213" priority="205" operator="equal">
      <formula>"Alto"</formula>
    </cfRule>
    <cfRule type="cellIs" dxfId="212" priority="206" operator="equal">
      <formula>"Moderado"</formula>
    </cfRule>
    <cfRule type="cellIs" dxfId="211" priority="207" operator="equal">
      <formula>"Bajo"</formula>
    </cfRule>
  </conditionalFormatting>
  <conditionalFormatting sqref="S61">
    <cfRule type="cellIs" dxfId="210" priority="48" operator="equal">
      <formula>"Muy Alta"</formula>
    </cfRule>
    <cfRule type="cellIs" dxfId="209" priority="49" operator="equal">
      <formula>"Alta"</formula>
    </cfRule>
    <cfRule type="cellIs" dxfId="208" priority="50" operator="equal">
      <formula>"Media"</formula>
    </cfRule>
    <cfRule type="cellIs" dxfId="207" priority="51" operator="equal">
      <formula>"Baja"</formula>
    </cfRule>
    <cfRule type="cellIs" dxfId="206" priority="52" operator="equal">
      <formula>"Muy Baja"</formula>
    </cfRule>
  </conditionalFormatting>
  <conditionalFormatting sqref="Y19">
    <cfRule type="cellIs" dxfId="205" priority="200" operator="equal">
      <formula>"Extremo"</formula>
    </cfRule>
    <cfRule type="cellIs" dxfId="204" priority="201" operator="equal">
      <formula>"Alto"</formula>
    </cfRule>
    <cfRule type="cellIs" dxfId="203" priority="202" operator="equal">
      <formula>"Moderado"</formula>
    </cfRule>
    <cfRule type="cellIs" dxfId="202" priority="203" operator="equal">
      <formula>"Bajo"</formula>
    </cfRule>
  </conditionalFormatting>
  <conditionalFormatting sqref="AJ19:AJ24">
    <cfRule type="cellIs" dxfId="201" priority="195" operator="equal">
      <formula>"Muy Alta"</formula>
    </cfRule>
    <cfRule type="cellIs" dxfId="200" priority="196" operator="equal">
      <formula>"Alta"</formula>
    </cfRule>
    <cfRule type="cellIs" dxfId="199" priority="197" operator="equal">
      <formula>"Media"</formula>
    </cfRule>
    <cfRule type="cellIs" dxfId="198" priority="198" operator="equal">
      <formula>"Baja"</formula>
    </cfRule>
    <cfRule type="cellIs" dxfId="197" priority="199" operator="equal">
      <formula>"Muy Baja"</formula>
    </cfRule>
  </conditionalFormatting>
  <conditionalFormatting sqref="AL19:AL24">
    <cfRule type="cellIs" dxfId="196" priority="190" operator="equal">
      <formula>"Catastrófico"</formula>
    </cfRule>
    <cfRule type="cellIs" dxfId="195" priority="191" operator="equal">
      <formula>"Mayor"</formula>
    </cfRule>
    <cfRule type="cellIs" dxfId="194" priority="192" operator="equal">
      <formula>"Moderado"</formula>
    </cfRule>
    <cfRule type="cellIs" dxfId="193" priority="193" operator="equal">
      <formula>"Menor"</formula>
    </cfRule>
    <cfRule type="cellIs" dxfId="192" priority="194" operator="equal">
      <formula>"Leve"</formula>
    </cfRule>
  </conditionalFormatting>
  <conditionalFormatting sqref="AN19:AN24">
    <cfRule type="cellIs" dxfId="191" priority="186" operator="equal">
      <formula>"Extremo"</formula>
    </cfRule>
    <cfRule type="cellIs" dxfId="190" priority="187" operator="equal">
      <formula>"Alto"</formula>
    </cfRule>
    <cfRule type="cellIs" dxfId="189" priority="188" operator="equal">
      <formula>"Moderado"</formula>
    </cfRule>
    <cfRule type="cellIs" dxfId="188" priority="189" operator="equal">
      <formula>"Bajo"</formula>
    </cfRule>
  </conditionalFormatting>
  <conditionalFormatting sqref="S25">
    <cfRule type="cellIs" dxfId="187" priority="181" operator="equal">
      <formula>"Muy Alta"</formula>
    </cfRule>
    <cfRule type="cellIs" dxfId="186" priority="182" operator="equal">
      <formula>"Alta"</formula>
    </cfRule>
    <cfRule type="cellIs" dxfId="185" priority="183" operator="equal">
      <formula>"Media"</formula>
    </cfRule>
    <cfRule type="cellIs" dxfId="184" priority="184" operator="equal">
      <formula>"Baja"</formula>
    </cfRule>
    <cfRule type="cellIs" dxfId="183" priority="185" operator="equal">
      <formula>"Muy Baja"</formula>
    </cfRule>
  </conditionalFormatting>
  <conditionalFormatting sqref="Y25">
    <cfRule type="cellIs" dxfId="182" priority="177" operator="equal">
      <formula>"Extremo"</formula>
    </cfRule>
    <cfRule type="cellIs" dxfId="181" priority="178" operator="equal">
      <formula>"Alto"</formula>
    </cfRule>
    <cfRule type="cellIs" dxfId="180" priority="179" operator="equal">
      <formula>"Moderado"</formula>
    </cfRule>
    <cfRule type="cellIs" dxfId="179" priority="180" operator="equal">
      <formula>"Bajo"</formula>
    </cfRule>
  </conditionalFormatting>
  <conditionalFormatting sqref="AJ25:AJ30">
    <cfRule type="cellIs" dxfId="178" priority="172" operator="equal">
      <formula>"Muy Alta"</formula>
    </cfRule>
    <cfRule type="cellIs" dxfId="177" priority="173" operator="equal">
      <formula>"Alta"</formula>
    </cfRule>
    <cfRule type="cellIs" dxfId="176" priority="174" operator="equal">
      <formula>"Media"</formula>
    </cfRule>
    <cfRule type="cellIs" dxfId="175" priority="175" operator="equal">
      <formula>"Baja"</formula>
    </cfRule>
    <cfRule type="cellIs" dxfId="174" priority="176" operator="equal">
      <formula>"Muy Baja"</formula>
    </cfRule>
  </conditionalFormatting>
  <conditionalFormatting sqref="AL25:AL30">
    <cfRule type="cellIs" dxfId="173" priority="167" operator="equal">
      <formula>"Catastrófico"</formula>
    </cfRule>
    <cfRule type="cellIs" dxfId="172" priority="168" operator="equal">
      <formula>"Mayor"</formula>
    </cfRule>
    <cfRule type="cellIs" dxfId="171" priority="169" operator="equal">
      <formula>"Moderado"</formula>
    </cfRule>
    <cfRule type="cellIs" dxfId="170" priority="170" operator="equal">
      <formula>"Menor"</formula>
    </cfRule>
    <cfRule type="cellIs" dxfId="169" priority="171" operator="equal">
      <formula>"Leve"</formula>
    </cfRule>
  </conditionalFormatting>
  <conditionalFormatting sqref="AN25:AN30">
    <cfRule type="cellIs" dxfId="168" priority="163" operator="equal">
      <formula>"Extremo"</formula>
    </cfRule>
    <cfRule type="cellIs" dxfId="167" priority="164" operator="equal">
      <formula>"Alto"</formula>
    </cfRule>
    <cfRule type="cellIs" dxfId="166" priority="165" operator="equal">
      <formula>"Moderado"</formula>
    </cfRule>
    <cfRule type="cellIs" dxfId="165" priority="166" operator="equal">
      <formula>"Bajo"</formula>
    </cfRule>
  </conditionalFormatting>
  <conditionalFormatting sqref="S31">
    <cfRule type="cellIs" dxfId="164" priority="158" operator="equal">
      <formula>"Muy Alta"</formula>
    </cfRule>
    <cfRule type="cellIs" dxfId="163" priority="159" operator="equal">
      <formula>"Alta"</formula>
    </cfRule>
    <cfRule type="cellIs" dxfId="162" priority="160" operator="equal">
      <formula>"Media"</formula>
    </cfRule>
    <cfRule type="cellIs" dxfId="161" priority="161" operator="equal">
      <formula>"Baja"</formula>
    </cfRule>
    <cfRule type="cellIs" dxfId="160" priority="162" operator="equal">
      <formula>"Muy Baja"</formula>
    </cfRule>
  </conditionalFormatting>
  <conditionalFormatting sqref="Y31">
    <cfRule type="cellIs" dxfId="159" priority="154" operator="equal">
      <formula>"Extremo"</formula>
    </cfRule>
    <cfRule type="cellIs" dxfId="158" priority="155" operator="equal">
      <formula>"Alto"</formula>
    </cfRule>
    <cfRule type="cellIs" dxfId="157" priority="156" operator="equal">
      <formula>"Moderado"</formula>
    </cfRule>
    <cfRule type="cellIs" dxfId="156" priority="157" operator="equal">
      <formula>"Bajo"</formula>
    </cfRule>
  </conditionalFormatting>
  <conditionalFormatting sqref="AJ31:AJ36">
    <cfRule type="cellIs" dxfId="155" priority="149" operator="equal">
      <formula>"Muy Alta"</formula>
    </cfRule>
    <cfRule type="cellIs" dxfId="154" priority="150" operator="equal">
      <formula>"Alta"</formula>
    </cfRule>
    <cfRule type="cellIs" dxfId="153" priority="151" operator="equal">
      <formula>"Media"</formula>
    </cfRule>
    <cfRule type="cellIs" dxfId="152" priority="152" operator="equal">
      <formula>"Baja"</formula>
    </cfRule>
    <cfRule type="cellIs" dxfId="151" priority="153" operator="equal">
      <formula>"Muy Baja"</formula>
    </cfRule>
  </conditionalFormatting>
  <conditionalFormatting sqref="AL31:AL36">
    <cfRule type="cellIs" dxfId="150" priority="144" operator="equal">
      <formula>"Catastrófico"</formula>
    </cfRule>
    <cfRule type="cellIs" dxfId="149" priority="145" operator="equal">
      <formula>"Mayor"</formula>
    </cfRule>
    <cfRule type="cellIs" dxfId="148" priority="146" operator="equal">
      <formula>"Moderado"</formula>
    </cfRule>
    <cfRule type="cellIs" dxfId="147" priority="147" operator="equal">
      <formula>"Menor"</formula>
    </cfRule>
    <cfRule type="cellIs" dxfId="146" priority="148" operator="equal">
      <formula>"Leve"</formula>
    </cfRule>
  </conditionalFormatting>
  <conditionalFormatting sqref="AN31:AN36">
    <cfRule type="cellIs" dxfId="145" priority="140" operator="equal">
      <formula>"Extremo"</formula>
    </cfRule>
    <cfRule type="cellIs" dxfId="144" priority="141" operator="equal">
      <formula>"Alto"</formula>
    </cfRule>
    <cfRule type="cellIs" dxfId="143" priority="142" operator="equal">
      <formula>"Moderado"</formula>
    </cfRule>
    <cfRule type="cellIs" dxfId="142" priority="143" operator="equal">
      <formula>"Bajo"</formula>
    </cfRule>
  </conditionalFormatting>
  <conditionalFormatting sqref="S37">
    <cfRule type="cellIs" dxfId="141" priority="135" operator="equal">
      <formula>"Muy Alta"</formula>
    </cfRule>
    <cfRule type="cellIs" dxfId="140" priority="136" operator="equal">
      <formula>"Alta"</formula>
    </cfRule>
    <cfRule type="cellIs" dxfId="139" priority="137" operator="equal">
      <formula>"Media"</formula>
    </cfRule>
    <cfRule type="cellIs" dxfId="138" priority="138" operator="equal">
      <formula>"Baja"</formula>
    </cfRule>
    <cfRule type="cellIs" dxfId="137" priority="139" operator="equal">
      <formula>"Muy Baja"</formula>
    </cfRule>
  </conditionalFormatting>
  <conditionalFormatting sqref="Y37">
    <cfRule type="cellIs" dxfId="136" priority="131" operator="equal">
      <formula>"Extremo"</formula>
    </cfRule>
    <cfRule type="cellIs" dxfId="135" priority="132" operator="equal">
      <formula>"Alto"</formula>
    </cfRule>
    <cfRule type="cellIs" dxfId="134" priority="133" operator="equal">
      <formula>"Moderado"</formula>
    </cfRule>
    <cfRule type="cellIs" dxfId="133" priority="134" operator="equal">
      <formula>"Bajo"</formula>
    </cfRule>
  </conditionalFormatting>
  <conditionalFormatting sqref="AJ37:AJ42">
    <cfRule type="cellIs" dxfId="132" priority="126" operator="equal">
      <formula>"Muy Alta"</formula>
    </cfRule>
    <cfRule type="cellIs" dxfId="131" priority="127" operator="equal">
      <formula>"Alta"</formula>
    </cfRule>
    <cfRule type="cellIs" dxfId="130" priority="128" operator="equal">
      <formula>"Media"</formula>
    </cfRule>
    <cfRule type="cellIs" dxfId="129" priority="129" operator="equal">
      <formula>"Baja"</formula>
    </cfRule>
    <cfRule type="cellIs" dxfId="128" priority="130" operator="equal">
      <formula>"Muy Baja"</formula>
    </cfRule>
  </conditionalFormatting>
  <conditionalFormatting sqref="AL37:AL42">
    <cfRule type="cellIs" dxfId="127" priority="121" operator="equal">
      <formula>"Catastrófico"</formula>
    </cfRule>
    <cfRule type="cellIs" dxfId="126" priority="122" operator="equal">
      <formula>"Mayor"</formula>
    </cfRule>
    <cfRule type="cellIs" dxfId="125" priority="123" operator="equal">
      <formula>"Moderado"</formula>
    </cfRule>
    <cfRule type="cellIs" dxfId="124" priority="124" operator="equal">
      <formula>"Menor"</formula>
    </cfRule>
    <cfRule type="cellIs" dxfId="123" priority="125" operator="equal">
      <formula>"Leve"</formula>
    </cfRule>
  </conditionalFormatting>
  <conditionalFormatting sqref="AN37:AN42">
    <cfRule type="cellIs" dxfId="122" priority="117" operator="equal">
      <formula>"Extremo"</formula>
    </cfRule>
    <cfRule type="cellIs" dxfId="121" priority="118" operator="equal">
      <formula>"Alto"</formula>
    </cfRule>
    <cfRule type="cellIs" dxfId="120" priority="119" operator="equal">
      <formula>"Moderado"</formula>
    </cfRule>
    <cfRule type="cellIs" dxfId="119" priority="120" operator="equal">
      <formula>"Bajo"</formula>
    </cfRule>
  </conditionalFormatting>
  <conditionalFormatting sqref="S43">
    <cfRule type="cellIs" dxfId="118" priority="112" operator="equal">
      <formula>"Muy Alta"</formula>
    </cfRule>
    <cfRule type="cellIs" dxfId="117" priority="113" operator="equal">
      <formula>"Alta"</formula>
    </cfRule>
    <cfRule type="cellIs" dxfId="116" priority="114" operator="equal">
      <formula>"Media"</formula>
    </cfRule>
    <cfRule type="cellIs" dxfId="115" priority="115" operator="equal">
      <formula>"Baja"</formula>
    </cfRule>
    <cfRule type="cellIs" dxfId="114" priority="116" operator="equal">
      <formula>"Muy Baja"</formula>
    </cfRule>
  </conditionalFormatting>
  <conditionalFormatting sqref="Y43">
    <cfRule type="cellIs" dxfId="113" priority="108" operator="equal">
      <formula>"Extremo"</formula>
    </cfRule>
    <cfRule type="cellIs" dxfId="112" priority="109" operator="equal">
      <formula>"Alto"</formula>
    </cfRule>
    <cfRule type="cellIs" dxfId="111" priority="110" operator="equal">
      <formula>"Moderado"</formula>
    </cfRule>
    <cfRule type="cellIs" dxfId="110" priority="111" operator="equal">
      <formula>"Bajo"</formula>
    </cfRule>
  </conditionalFormatting>
  <conditionalFormatting sqref="AJ43:AJ48">
    <cfRule type="cellIs" dxfId="109" priority="103" operator="equal">
      <formula>"Muy Alta"</formula>
    </cfRule>
    <cfRule type="cellIs" dxfId="108" priority="104" operator="equal">
      <formula>"Alta"</formula>
    </cfRule>
    <cfRule type="cellIs" dxfId="107" priority="105" operator="equal">
      <formula>"Media"</formula>
    </cfRule>
    <cfRule type="cellIs" dxfId="106" priority="106" operator="equal">
      <formula>"Baja"</formula>
    </cfRule>
    <cfRule type="cellIs" dxfId="105" priority="107" operator="equal">
      <formula>"Muy Baja"</formula>
    </cfRule>
  </conditionalFormatting>
  <conditionalFormatting sqref="AL43:AL48">
    <cfRule type="cellIs" dxfId="104" priority="98" operator="equal">
      <formula>"Catastrófico"</formula>
    </cfRule>
    <cfRule type="cellIs" dxfId="103" priority="99" operator="equal">
      <formula>"Mayor"</formula>
    </cfRule>
    <cfRule type="cellIs" dxfId="102" priority="100" operator="equal">
      <formula>"Moderado"</formula>
    </cfRule>
    <cfRule type="cellIs" dxfId="101" priority="101" operator="equal">
      <formula>"Menor"</formula>
    </cfRule>
    <cfRule type="cellIs" dxfId="100" priority="102" operator="equal">
      <formula>"Leve"</formula>
    </cfRule>
  </conditionalFormatting>
  <conditionalFormatting sqref="AN43:AN48">
    <cfRule type="cellIs" dxfId="99" priority="94" operator="equal">
      <formula>"Extremo"</formula>
    </cfRule>
    <cfRule type="cellIs" dxfId="98" priority="95" operator="equal">
      <formula>"Alto"</formula>
    </cfRule>
    <cfRule type="cellIs" dxfId="97" priority="96" operator="equal">
      <formula>"Moderado"</formula>
    </cfRule>
    <cfRule type="cellIs" dxfId="96" priority="97" operator="equal">
      <formula>"Bajo"</formula>
    </cfRule>
  </conditionalFormatting>
  <conditionalFormatting sqref="S49">
    <cfRule type="cellIs" dxfId="95" priority="89" operator="equal">
      <formula>"Muy Alta"</formula>
    </cfRule>
    <cfRule type="cellIs" dxfId="94" priority="90" operator="equal">
      <formula>"Alta"</formula>
    </cfRule>
    <cfRule type="cellIs" dxfId="93" priority="91" operator="equal">
      <formula>"Media"</formula>
    </cfRule>
    <cfRule type="cellIs" dxfId="92" priority="92" operator="equal">
      <formula>"Baja"</formula>
    </cfRule>
    <cfRule type="cellIs" dxfId="91" priority="93" operator="equal">
      <formula>"Muy Baja"</formula>
    </cfRule>
  </conditionalFormatting>
  <conditionalFormatting sqref="Y49">
    <cfRule type="cellIs" dxfId="90" priority="85" operator="equal">
      <formula>"Extremo"</formula>
    </cfRule>
    <cfRule type="cellIs" dxfId="89" priority="86" operator="equal">
      <formula>"Alto"</formula>
    </cfRule>
    <cfRule type="cellIs" dxfId="88" priority="87" operator="equal">
      <formula>"Moderado"</formula>
    </cfRule>
    <cfRule type="cellIs" dxfId="87" priority="88" operator="equal">
      <formula>"Bajo"</formula>
    </cfRule>
  </conditionalFormatting>
  <conditionalFormatting sqref="AJ49:AJ54">
    <cfRule type="cellIs" dxfId="86" priority="80" operator="equal">
      <formula>"Muy Alta"</formula>
    </cfRule>
    <cfRule type="cellIs" dxfId="85" priority="81" operator="equal">
      <formula>"Alta"</formula>
    </cfRule>
    <cfRule type="cellIs" dxfId="84" priority="82" operator="equal">
      <formula>"Media"</formula>
    </cfRule>
    <cfRule type="cellIs" dxfId="83" priority="83" operator="equal">
      <formula>"Baja"</formula>
    </cfRule>
    <cfRule type="cellIs" dxfId="82" priority="84" operator="equal">
      <formula>"Muy Baja"</formula>
    </cfRule>
  </conditionalFormatting>
  <conditionalFormatting sqref="AL49:AL54">
    <cfRule type="cellIs" dxfId="81" priority="75" operator="equal">
      <formula>"Catastrófico"</formula>
    </cfRule>
    <cfRule type="cellIs" dxfId="80" priority="76" operator="equal">
      <formula>"Mayor"</formula>
    </cfRule>
    <cfRule type="cellIs" dxfId="79" priority="77" operator="equal">
      <formula>"Moderado"</formula>
    </cfRule>
    <cfRule type="cellIs" dxfId="78" priority="78" operator="equal">
      <formula>"Menor"</formula>
    </cfRule>
    <cfRule type="cellIs" dxfId="77" priority="79" operator="equal">
      <formula>"Leve"</formula>
    </cfRule>
  </conditionalFormatting>
  <conditionalFormatting sqref="AN49:AN54">
    <cfRule type="cellIs" dxfId="76" priority="71" operator="equal">
      <formula>"Extremo"</formula>
    </cfRule>
    <cfRule type="cellIs" dxfId="75" priority="72" operator="equal">
      <formula>"Alto"</formula>
    </cfRule>
    <cfRule type="cellIs" dxfId="74" priority="73" operator="equal">
      <formula>"Moderado"</formula>
    </cfRule>
    <cfRule type="cellIs" dxfId="73" priority="74" operator="equal">
      <formula>"Bajo"</formula>
    </cfRule>
  </conditionalFormatting>
  <conditionalFormatting sqref="Y55">
    <cfRule type="cellIs" dxfId="72" priority="67" operator="equal">
      <formula>"Extremo"</formula>
    </cfRule>
    <cfRule type="cellIs" dxfId="71" priority="68" operator="equal">
      <formula>"Alto"</formula>
    </cfRule>
    <cfRule type="cellIs" dxfId="70" priority="69" operator="equal">
      <formula>"Moderado"</formula>
    </cfRule>
    <cfRule type="cellIs" dxfId="69" priority="70" operator="equal">
      <formula>"Bajo"</formula>
    </cfRule>
  </conditionalFormatting>
  <conditionalFormatting sqref="AJ55:AJ60">
    <cfRule type="cellIs" dxfId="68" priority="62" operator="equal">
      <formula>"Muy Alta"</formula>
    </cfRule>
    <cfRule type="cellIs" dxfId="67" priority="63" operator="equal">
      <formula>"Alta"</formula>
    </cfRule>
    <cfRule type="cellIs" dxfId="66" priority="64" operator="equal">
      <formula>"Media"</formula>
    </cfRule>
    <cfRule type="cellIs" dxfId="65" priority="65" operator="equal">
      <formula>"Baja"</formula>
    </cfRule>
    <cfRule type="cellIs" dxfId="64" priority="66" operator="equal">
      <formula>"Muy Baja"</formula>
    </cfRule>
  </conditionalFormatting>
  <conditionalFormatting sqref="AL55:AL60">
    <cfRule type="cellIs" dxfId="63" priority="57" operator="equal">
      <formula>"Catastrófico"</formula>
    </cfRule>
    <cfRule type="cellIs" dxfId="62" priority="58" operator="equal">
      <formula>"Mayor"</formula>
    </cfRule>
    <cfRule type="cellIs" dxfId="61" priority="59" operator="equal">
      <formula>"Moderado"</formula>
    </cfRule>
    <cfRule type="cellIs" dxfId="60" priority="60" operator="equal">
      <formula>"Menor"</formula>
    </cfRule>
    <cfRule type="cellIs" dxfId="59" priority="61" operator="equal">
      <formula>"Leve"</formula>
    </cfRule>
  </conditionalFormatting>
  <conditionalFormatting sqref="AN55:AN60">
    <cfRule type="cellIs" dxfId="58" priority="53" operator="equal">
      <formula>"Extremo"</formula>
    </cfRule>
    <cfRule type="cellIs" dxfId="57" priority="54" operator="equal">
      <formula>"Alto"</formula>
    </cfRule>
    <cfRule type="cellIs" dxfId="56" priority="55" operator="equal">
      <formula>"Moderado"</formula>
    </cfRule>
    <cfRule type="cellIs" dxfId="55" priority="56" operator="equal">
      <formula>"Bajo"</formula>
    </cfRule>
  </conditionalFormatting>
  <conditionalFormatting sqref="Y61">
    <cfRule type="cellIs" dxfId="54" priority="44" operator="equal">
      <formula>"Extremo"</formula>
    </cfRule>
    <cfRule type="cellIs" dxfId="53" priority="45" operator="equal">
      <formula>"Alto"</formula>
    </cfRule>
    <cfRule type="cellIs" dxfId="52" priority="46" operator="equal">
      <formula>"Moderado"</formula>
    </cfRule>
    <cfRule type="cellIs" dxfId="51" priority="47" operator="equal">
      <formula>"Bajo"</formula>
    </cfRule>
  </conditionalFormatting>
  <conditionalFormatting sqref="AJ61:AJ66">
    <cfRule type="cellIs" dxfId="50" priority="39" operator="equal">
      <formula>"Muy Alta"</formula>
    </cfRule>
    <cfRule type="cellIs" dxfId="49" priority="40" operator="equal">
      <formula>"Alta"</formula>
    </cfRule>
    <cfRule type="cellIs" dxfId="48" priority="41" operator="equal">
      <formula>"Media"</formula>
    </cfRule>
    <cfRule type="cellIs" dxfId="47" priority="42" operator="equal">
      <formula>"Baja"</formula>
    </cfRule>
    <cfRule type="cellIs" dxfId="46" priority="43" operator="equal">
      <formula>"Muy Baja"</formula>
    </cfRule>
  </conditionalFormatting>
  <conditionalFormatting sqref="AL61:AL66">
    <cfRule type="cellIs" dxfId="45" priority="34" operator="equal">
      <formula>"Catastrófico"</formula>
    </cfRule>
    <cfRule type="cellIs" dxfId="44" priority="35" operator="equal">
      <formula>"Mayor"</formula>
    </cfRule>
    <cfRule type="cellIs" dxfId="43" priority="36" operator="equal">
      <formula>"Moderado"</formula>
    </cfRule>
    <cfRule type="cellIs" dxfId="42" priority="37" operator="equal">
      <formula>"Menor"</formula>
    </cfRule>
    <cfRule type="cellIs" dxfId="41" priority="38" operator="equal">
      <formula>"Leve"</formula>
    </cfRule>
  </conditionalFormatting>
  <conditionalFormatting sqref="AN61:AN66">
    <cfRule type="cellIs" dxfId="40" priority="30" operator="equal">
      <formula>"Extremo"</formula>
    </cfRule>
    <cfRule type="cellIs" dxfId="39" priority="31" operator="equal">
      <formula>"Alto"</formula>
    </cfRule>
    <cfRule type="cellIs" dxfId="38" priority="32" operator="equal">
      <formula>"Moderado"</formula>
    </cfRule>
    <cfRule type="cellIs" dxfId="37" priority="33" operator="equal">
      <formula>"Bajo"</formula>
    </cfRule>
  </conditionalFormatting>
  <conditionalFormatting sqref="S67">
    <cfRule type="cellIs" dxfId="36" priority="25" operator="equal">
      <formula>"Muy Alta"</formula>
    </cfRule>
    <cfRule type="cellIs" dxfId="35" priority="26" operator="equal">
      <formula>"Alta"</formula>
    </cfRule>
    <cfRule type="cellIs" dxfId="34" priority="27" operator="equal">
      <formula>"Media"</formula>
    </cfRule>
    <cfRule type="cellIs" dxfId="33" priority="28" operator="equal">
      <formula>"Baja"</formula>
    </cfRule>
    <cfRule type="cellIs" dxfId="32" priority="29" operator="equal">
      <formula>"Muy Baja"</formula>
    </cfRule>
  </conditionalFormatting>
  <conditionalFormatting sqref="Y67">
    <cfRule type="cellIs" dxfId="31" priority="21" operator="equal">
      <formula>"Extremo"</formula>
    </cfRule>
    <cfRule type="cellIs" dxfId="30" priority="22" operator="equal">
      <formula>"Alto"</formula>
    </cfRule>
    <cfRule type="cellIs" dxfId="29" priority="23" operator="equal">
      <formula>"Moderado"</formula>
    </cfRule>
    <cfRule type="cellIs" dxfId="28" priority="24" operator="equal">
      <formula>"Bajo"</formula>
    </cfRule>
  </conditionalFormatting>
  <conditionalFormatting sqref="AJ67:AJ72">
    <cfRule type="cellIs" dxfId="27" priority="16" operator="equal">
      <formula>"Muy Alta"</formula>
    </cfRule>
    <cfRule type="cellIs" dxfId="26" priority="17" operator="equal">
      <formula>"Alta"</formula>
    </cfRule>
    <cfRule type="cellIs" dxfId="25" priority="18" operator="equal">
      <formula>"Media"</formula>
    </cfRule>
    <cfRule type="cellIs" dxfId="24" priority="19" operator="equal">
      <formula>"Baja"</formula>
    </cfRule>
    <cfRule type="cellIs" dxfId="23" priority="20" operator="equal">
      <formula>"Muy Baja"</formula>
    </cfRule>
  </conditionalFormatting>
  <conditionalFormatting sqref="AL67:AL72">
    <cfRule type="cellIs" dxfId="22" priority="11" operator="equal">
      <formula>"Catastrófico"</formula>
    </cfRule>
    <cfRule type="cellIs" dxfId="21" priority="12" operator="equal">
      <formula>"Mayor"</formula>
    </cfRule>
    <cfRule type="cellIs" dxfId="20" priority="13" operator="equal">
      <formula>"Moderado"</formula>
    </cfRule>
    <cfRule type="cellIs" dxfId="19" priority="14" operator="equal">
      <formula>"Menor"</formula>
    </cfRule>
    <cfRule type="cellIs" dxfId="18" priority="15" operator="equal">
      <formula>"Leve"</formula>
    </cfRule>
  </conditionalFormatting>
  <conditionalFormatting sqref="AN67:AN72">
    <cfRule type="cellIs" dxfId="17" priority="7" operator="equal">
      <formula>"Extremo"</formula>
    </cfRule>
    <cfRule type="cellIs" dxfId="16" priority="8" operator="equal">
      <formula>"Alto"</formula>
    </cfRule>
    <cfRule type="cellIs" dxfId="15" priority="9" operator="equal">
      <formula>"Moderado"</formula>
    </cfRule>
    <cfRule type="cellIs" dxfId="14" priority="10" operator="equal">
      <formula>"Bajo"</formula>
    </cfRule>
  </conditionalFormatting>
  <conditionalFormatting sqref="V13:V72">
    <cfRule type="containsText" dxfId="13" priority="6" operator="containsText" text="❌">
      <formula>NOT(ISERROR(SEARCH("❌",V13)))</formula>
    </cfRule>
  </conditionalFormatting>
  <conditionalFormatting sqref="S55">
    <cfRule type="cellIs" dxfId="12" priority="1" operator="equal">
      <formula>"Muy Alta"</formula>
    </cfRule>
    <cfRule type="cellIs" dxfId="11" priority="2" operator="equal">
      <formula>"Alta"</formula>
    </cfRule>
    <cfRule type="cellIs" dxfId="10" priority="3" operator="equal">
      <formula>"Media"</formula>
    </cfRule>
    <cfRule type="cellIs" dxfId="9" priority="4" operator="equal">
      <formula>"Baja"</formula>
    </cfRule>
    <cfRule type="cellIs" dxfId="8" priority="5" operator="equal">
      <formula>"Muy Baja"</formula>
    </cfRule>
  </conditionalFormatting>
  <pageMargins left="0.70866141732283472" right="0.70866141732283472" top="0.74803149606299213" bottom="0.74803149606299213" header="0.31496062992125984" footer="0.31496062992125984"/>
  <pageSetup scale="31" orientation="landscape" r:id="rId1"/>
  <headerFooter>
    <oddFooter>&amp;LAvenida Calle 26 No. 69-76,Edificio Elemento ,   Torre Aire , Piso 3, CP-111071
PBX:(+57) 601-3779555 - Información: Línea 195
Sede Operativa - Atención al Ciudadano: Calle 22D No. 120-40 
www.umv.gov.co&amp;CDESI-FM-018
Página &amp;P de &amp;N</oddFooter>
  </headerFooter>
  <rowBreaks count="2" manualBreakCount="2">
    <brk id="24" max="40" man="1"/>
    <brk id="30" max="37" man="1"/>
  </rowBreaks>
  <colBreaks count="1" manualBreakCount="1">
    <brk id="26" max="23" man="1"/>
  </colBreaks>
  <drawing r:id="rId2"/>
  <extLst>
    <ext xmlns:x14="http://schemas.microsoft.com/office/spreadsheetml/2009/9/main" uri="{CCE6A557-97BC-4b89-ADB6-D9C93CAAB3DF}">
      <x14:dataValidations xmlns:xm="http://schemas.microsoft.com/office/excel/2006/main" disablePrompts="1" count="16">
        <x14:dataValidation type="list" allowBlank="1" showInputMessage="1" showErrorMessage="1">
          <x14:formula1>
            <xm:f>Listas!$H$14:$H$18</xm:f>
          </x14:formula1>
          <xm:sqref>Q13:Q72</xm:sqref>
        </x14:dataValidation>
        <x14:dataValidation type="list" allowBlank="1" showInputMessage="1" showErrorMessage="1">
          <x14:formula1>
            <xm:f>Listas!$H$8:$H$12</xm:f>
          </x14:formula1>
          <xm:sqref>P13:P72</xm:sqref>
        </x14:dataValidation>
        <x14:dataValidation type="list" allowBlank="1" showInputMessage="1" showErrorMessage="1">
          <x14:formula1>
            <xm:f>Intructivo!$C$300:$C$316</xm:f>
          </x14:formula1>
          <xm:sqref>C6:Z6</xm:sqref>
        </x14:dataValidation>
        <x14:dataValidation type="list" allowBlank="1" showInputMessage="1" showErrorMessage="1">
          <x14:formula1>
            <xm:f>Listas!$F$8:$F$9</xm:f>
          </x14:formula1>
          <xm:sqref>K13:K72</xm:sqref>
        </x14:dataValidation>
        <x14:dataValidation type="list" allowBlank="1" showInputMessage="1" showErrorMessage="1">
          <x14:formula1>
            <xm:f>Listas!$B$20:$B$22</xm:f>
          </x14:formula1>
          <xm:sqref>F13:F72</xm:sqref>
        </x14:dataValidation>
        <x14:dataValidation type="custom" allowBlank="1" showInputMessage="1" showErrorMessage="1" error="Recuerde que las acciones se generan bajo la medida de mitigar el riesgo">
          <x14:formula1>
            <xm:f>IF(OR(#REF!=Listas!$B$2,#REF!=Listas!$B$3,#REF!=Listas!$B$4),ISBLANK(#REF!),ISTEXT(#REF!))</xm:f>
          </x14:formula1>
          <xm:sqref>AT19:AV19 AT67:AV67 AT61:AV61 AT55:AV55 AT49:AV49 AT43:AV43 AT37:AV37 AT31:AV31 AT25:AV25</xm:sqref>
        </x14:dataValidation>
        <x14:dataValidation type="list" allowBlank="1" showInputMessage="1" showErrorMessage="1">
          <x14:formula1>
            <xm:f>'Tabla Impacto'!$F$211:$F$222</xm:f>
          </x14:formula1>
          <xm:sqref>U13:U72</xm:sqref>
        </x14:dataValidation>
        <x14:dataValidation type="list" allowBlank="1" showInputMessage="1" showErrorMessage="1">
          <x14:formula1>
            <xm:f>Listas!$B$2:$B$5</xm:f>
          </x14:formula1>
          <xm:sqref>AO13:AO72</xm:sqref>
        </x14:dataValidation>
        <x14:dataValidation type="list" allowBlank="1" showInputMessage="1" showErrorMessage="1">
          <x14:formula1>
            <xm:f>Listas!$E$2:$E$4</xm:f>
          </x14:formula1>
          <xm:sqref>B13:B72</xm:sqref>
        </x14:dataValidation>
        <x14:dataValidation type="list" allowBlank="1" showInputMessage="1" showErrorMessage="1">
          <x14:formula1>
            <xm:f>'Tabla Valoración controles'!$D$13:$D$14</xm:f>
          </x14:formula1>
          <xm:sqref>AH13:AH72</xm:sqref>
        </x14:dataValidation>
        <x14:dataValidation type="list" allowBlank="1" showInputMessage="1" showErrorMessage="1">
          <x14:formula1>
            <xm:f>'Tabla Valoración controles'!$D$11:$D$12</xm:f>
          </x14:formula1>
          <xm:sqref>AG13:AG72</xm:sqref>
        </x14:dataValidation>
        <x14:dataValidation type="list" allowBlank="1" showInputMessage="1" showErrorMessage="1">
          <x14:formula1>
            <xm:f>'Tabla Valoración controles'!$D$9:$D$10</xm:f>
          </x14:formula1>
          <xm:sqref>AF13:AF72</xm:sqref>
        </x14:dataValidation>
        <x14:dataValidation type="list" allowBlank="1" showInputMessage="1" showErrorMessage="1">
          <x14:formula1>
            <xm:f>'Tabla Valoración controles'!$D$7:$D$8</xm:f>
          </x14:formula1>
          <xm:sqref>AD13:AD72</xm:sqref>
        </x14:dataValidation>
        <x14:dataValidation type="list" allowBlank="1" showInputMessage="1" showErrorMessage="1">
          <x14:formula1>
            <xm:f>'Tabla Valoración controles'!$D$4:$D$6</xm:f>
          </x14:formula1>
          <xm:sqref>AC13:AC72</xm:sqref>
        </x14:dataValidation>
        <x14:dataValidation type="list" allowBlank="1" showInputMessage="1" showErrorMessage="1">
          <x14:formula1>
            <xm:f>Amenazas!$C$2:$C$11</xm:f>
          </x14:formula1>
          <xm:sqref>G13:G72</xm:sqref>
        </x14:dataValidation>
        <x14:dataValidation type="list" allowBlank="1" showInputMessage="1" showErrorMessage="1">
          <x14:formula1>
            <xm:f>Listas!$B$25:$B$32</xm:f>
          </x14:formula1>
          <xm:sqref>I13:I72</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haredWithUsers xmlns="f7a02df7-de8f-4c48-b238-a1ac80ef7990">
      <UserInfo>
        <DisplayName>Stefany Ospino Cuellar</DisplayName>
        <AccountId>1659</AccountId>
        <AccountType/>
      </UserInfo>
      <UserInfo>
        <DisplayName>German Andres Hernandez Matiz</DisplayName>
        <AccountId>571</AccountId>
        <AccountType/>
      </UserInfo>
    </SharedWithUsers>
    <TaxCatchAll xmlns="f7a02df7-de8f-4c48-b238-a1ac80ef7990" xsi:nil="true"/>
    <lcf76f155ced4ddcb4097134ff3c332f xmlns="4ab5e4fe-998f-4424-a00c-127c505be1d6">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44A772FB98E7BA4B9E1B07CC8F693443" ma:contentTypeVersion="17" ma:contentTypeDescription="Crear nuevo documento." ma:contentTypeScope="" ma:versionID="2b779474dba64742438205b145c5f80a">
  <xsd:schema xmlns:xsd="http://www.w3.org/2001/XMLSchema" xmlns:xs="http://www.w3.org/2001/XMLSchema" xmlns:p="http://schemas.microsoft.com/office/2006/metadata/properties" xmlns:ns2="4ab5e4fe-998f-4424-a00c-127c505be1d6" xmlns:ns3="f7a02df7-de8f-4c48-b238-a1ac80ef7990" targetNamespace="http://schemas.microsoft.com/office/2006/metadata/properties" ma:root="true" ma:fieldsID="e5db9b9e1e349003db2943b60b4da755" ns2:_="" ns3:_="">
    <xsd:import namespace="4ab5e4fe-998f-4424-a00c-127c505be1d6"/>
    <xsd:import namespace="f7a02df7-de8f-4c48-b238-a1ac80ef7990"/>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b5e4fe-998f-4424-a00c-127c505be1d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Etiquetas de imagen" ma:readOnly="false" ma:fieldId="{5cf76f15-5ced-4ddc-b409-7134ff3c332f}" ma:taxonomyMulti="true" ma:sspId="ca5960cb-9bf6-480a-8d5d-5a94d253b0e7"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description="" ma:indexed="true" ma:internalName="MediaServiceLocation"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7a02df7-de8f-4c48-b238-a1ac80ef7990" elementFormDefault="qualified">
    <xsd:import namespace="http://schemas.microsoft.com/office/2006/documentManagement/types"/>
    <xsd:import namespace="http://schemas.microsoft.com/office/infopath/2007/PartnerControls"/>
    <xsd:element name="SharedWithUsers" ma:index="17"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Detalles de uso compartido" ma:internalName="SharedWithDetails" ma:readOnly="true">
      <xsd:simpleType>
        <xsd:restriction base="dms:Note">
          <xsd:maxLength value="255"/>
        </xsd:restriction>
      </xsd:simpleType>
    </xsd:element>
    <xsd:element name="TaxCatchAll" ma:index="22" nillable="true" ma:displayName="Taxonomy Catch All Column" ma:hidden="true" ma:list="{715fde6a-5240-44f1-969d-ccc84abf2fbe}" ma:internalName="TaxCatchAll" ma:showField="CatchAllData" ma:web="f7a02df7-de8f-4c48-b238-a1ac80ef799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238E702-99CD-4A3A-A328-D1F3ADA68EBC}">
  <ds:schemaRefs>
    <ds:schemaRef ds:uri="http://schemas.microsoft.com/sharepoint/v3/contenttype/forms"/>
  </ds:schemaRefs>
</ds:datastoreItem>
</file>

<file path=customXml/itemProps2.xml><?xml version="1.0" encoding="utf-8"?>
<ds:datastoreItem xmlns:ds="http://schemas.openxmlformats.org/officeDocument/2006/customXml" ds:itemID="{D3D5E4EF-2809-49C9-8DCF-B2E4E5208101}">
  <ds:schemaRefs>
    <ds:schemaRef ds:uri="4ab5e4fe-998f-4424-a00c-127c505be1d6"/>
    <ds:schemaRef ds:uri="http://purl.org/dc/elements/1.1/"/>
    <ds:schemaRef ds:uri="http://schemas.microsoft.com/office/2006/documentManagement/types"/>
    <ds:schemaRef ds:uri="http://schemas.microsoft.com/office/infopath/2007/PartnerControls"/>
    <ds:schemaRef ds:uri="http://purl.org/dc/dcmitype/"/>
    <ds:schemaRef ds:uri="http://schemas.openxmlformats.org/package/2006/metadata/core-properties"/>
    <ds:schemaRef ds:uri="f7a02df7-de8f-4c48-b238-a1ac80ef7990"/>
    <ds:schemaRef ds:uri="http://schemas.microsoft.com/office/2006/metadata/properties"/>
    <ds:schemaRef ds:uri="http://www.w3.org/XML/1998/namespace"/>
    <ds:schemaRef ds:uri="http://purl.org/dc/terms/"/>
  </ds:schemaRefs>
</ds:datastoreItem>
</file>

<file path=customXml/itemProps3.xml><?xml version="1.0" encoding="utf-8"?>
<ds:datastoreItem xmlns:ds="http://schemas.openxmlformats.org/officeDocument/2006/customXml" ds:itemID="{AE395C4F-0AC4-4003-80CA-3AF2FD001A5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ab5e4fe-998f-4424-a00c-127c505be1d6"/>
    <ds:schemaRef ds:uri="f7a02df7-de8f-4c48-b238-a1ac80ef799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7</vt:i4>
      </vt:variant>
    </vt:vector>
  </HeadingPairs>
  <TitlesOfParts>
    <vt:vector size="23" baseType="lpstr">
      <vt:lpstr>Intructivo</vt:lpstr>
      <vt:lpstr>Revisión DOFA</vt:lpstr>
      <vt:lpstr>Listas</vt:lpstr>
      <vt:lpstr>Riesgos de Gestión</vt:lpstr>
      <vt:lpstr>Matriz Calor Inherente</vt:lpstr>
      <vt:lpstr>Matriz Calor Residual</vt:lpstr>
      <vt:lpstr>Riesgos de Corrupción</vt:lpstr>
      <vt:lpstr>Impacto Corrupción </vt:lpstr>
      <vt:lpstr>Riesgos de Seguridad</vt:lpstr>
      <vt:lpstr>Tabla probabilidad</vt:lpstr>
      <vt:lpstr>Tabla Impacto</vt:lpstr>
      <vt:lpstr>Tipo de riesgos</vt:lpstr>
      <vt:lpstr>Amenazas</vt:lpstr>
      <vt:lpstr>Ejemplos de riesgos</vt:lpstr>
      <vt:lpstr>Tabla Valoración controles</vt:lpstr>
      <vt:lpstr>Hoja1</vt:lpstr>
      <vt:lpstr>'Impacto Corrupción '!Área_de_impresión</vt:lpstr>
      <vt:lpstr>'Riesgos de Corrupción'!Área_de_impresión</vt:lpstr>
      <vt:lpstr>'Riesgos de Gestión'!Área_de_impresión</vt:lpstr>
      <vt:lpstr>'Riesgos de Seguridad'!Área_de_impresión</vt:lpstr>
      <vt:lpstr>'Riesgos de Corrupción'!Títulos_a_imprimir</vt:lpstr>
      <vt:lpstr>'Riesgos de Gestión'!Títulos_a_imprimir</vt:lpstr>
      <vt:lpstr>'Riesgos de Seguridad'!Títulos_a_imprimir</vt:lpstr>
    </vt:vector>
  </TitlesOfParts>
  <Manager/>
  <Company>Hewlett-Packard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Myrian Cubillos Benavides</dc:creator>
  <cp:keywords/>
  <dc:description/>
  <cp:lastModifiedBy>Paula Ruiz Camacho</cp:lastModifiedBy>
  <cp:revision/>
  <dcterms:created xsi:type="dcterms:W3CDTF">2020-03-24T23:12:47Z</dcterms:created>
  <dcterms:modified xsi:type="dcterms:W3CDTF">2022-12-26T22:11:57Z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0x01010044A772FB98E7BA4B9E1B07CC8F693443</vt:lpwstr>
  </property>
  <property fmtid="{D5CDD505-2E9C-101B-9397-08002B2CF9AE}" pid="3" name="MediaServiceImageTags">
    <vt:lpwstr/>
  </property>
</Properties>
</file>