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iana\OneDrive - uaermv\2. GDOC PLANEACIÓN ESTRATÉGICA\2.GDOC INSTRUMENTOS DE PLANEACIÓN 2021\Mapa de riesgos\"/>
    </mc:Choice>
  </mc:AlternateContent>
  <bookViews>
    <workbookView xWindow="0" yWindow="0" windowWidth="20490" windowHeight="7050" tabRatio="839" firstSheet="1" activeTab="1"/>
  </bookViews>
  <sheets>
    <sheet name="FORMULAS" sheetId="11" state="hidden" r:id="rId1"/>
    <sheet name="MAPA DE RIESGOS PROCESOS" sheetId="1" r:id="rId2"/>
    <sheet name="TIPOLOGÍA DE RIESGOS" sheetId="17" r:id="rId3"/>
    <sheet name="PROBABILIDAD" sheetId="12" r:id="rId4"/>
    <sheet name="IMPACTO GESTIÓN" sheetId="13" r:id="rId5"/>
    <sheet name="IMPACTO SEGURIDAD I" sheetId="14" r:id="rId6"/>
    <sheet name="IMPACTO CORRUPCIÓN" sheetId="18" r:id="rId7"/>
    <sheet name="IMPACTO SOBORNO" sheetId="20" r:id="rId8"/>
    <sheet name="EJEMPLO CONTROLES" sheetId="15" r:id="rId9"/>
    <sheet name="OPCIONES DE MANEJO DEL RIESGO" sheetId="19" r:id="rId10"/>
    <sheet name="MAPA DE CALOR" sheetId="16" r:id="rId11"/>
  </sheets>
  <externalReferences>
    <externalReference r:id="rId12"/>
    <externalReference r:id="rId13"/>
  </externalReferences>
  <definedNames>
    <definedName name="Acciones_no_autorizadas">FORMULAS!$F$20:$F$21</definedName>
    <definedName name="_xlnm.Print_Area" localSheetId="8">'EJEMPLO CONTROLES'!$A$1:$G$18</definedName>
    <definedName name="_xlnm.Print_Area" localSheetId="6">'IMPACTO CORRUPCIÓN'!$A$1:$G$26</definedName>
    <definedName name="_xlnm.Print_Area" localSheetId="4">'IMPACTO GESTIÓN'!#REF!</definedName>
    <definedName name="_xlnm.Print_Area" localSheetId="5">'IMPACTO SEGURIDAD I'!$A$1:$F$19</definedName>
    <definedName name="_xlnm.Print_Area" localSheetId="7">'IMPACTO SOBORNO'!$A$1:$M$15</definedName>
    <definedName name="_xlnm.Print_Area" localSheetId="10">'MAPA DE CALOR'!$A$1:$I$19</definedName>
    <definedName name="_xlnm.Print_Area" localSheetId="1">'MAPA DE RIESGOS PROCESOS'!$A$1:$BJ$52</definedName>
    <definedName name="_xlnm.Print_Area" localSheetId="9">'OPCIONES DE MANEJO DEL RIESGO'!$A$1:$D$31</definedName>
    <definedName name="_xlnm.Print_Area" localSheetId="3">PROBABILIDAD!$A$1:$G$9</definedName>
    <definedName name="_xlnm.Print_Area" localSheetId="2">'TIPOLOGÍA DE RIESGOS'!$A$1:$D$11</definedName>
    <definedName name="clasificaciónriesgos" localSheetId="5">#REF!</definedName>
    <definedName name="clasificaciónriesgos" localSheetId="7">#REF!</definedName>
    <definedName name="clasificaciónriesgos">#REF!</definedName>
    <definedName name="códigos" localSheetId="5">#REF!</definedName>
    <definedName name="códigos" localSheetId="7">#REF!</definedName>
    <definedName name="códigos">#REF!</definedName>
    <definedName name="Compromiso_de_la_informacion">FORMULAS!$F$13:$F$14</definedName>
    <definedName name="Compromiso_de_las_funciones">FORMULAS!$F$22:$F$23</definedName>
    <definedName name="Corrupcion">FORMULAS!$D$11:$D$12</definedName>
    <definedName name="Daño_fisico">FORMULAS!$F$4:$F$5</definedName>
    <definedName name="Direccionamiento_Estratégico" localSheetId="5">#REF!</definedName>
    <definedName name="Direccionamiento_Estratégico" localSheetId="7">#REF!</definedName>
    <definedName name="Direccionamiento_Estratégico">#REF!</definedName>
    <definedName name="económicos" localSheetId="5">#REF!</definedName>
    <definedName name="económicos" localSheetId="7">#REF!</definedName>
    <definedName name="económicos">#REF!</definedName>
    <definedName name="Eventos_naturales">FORMULAS!$F$6:$F$7</definedName>
    <definedName name="externo" localSheetId="5">#REF!</definedName>
    <definedName name="externo" localSheetId="7">#REF!</definedName>
    <definedName name="externo">#REF!</definedName>
    <definedName name="externos2" localSheetId="5">#REF!</definedName>
    <definedName name="externos2" localSheetId="7">#REF!</definedName>
    <definedName name="externos2">#REF!</definedName>
    <definedName name="factores" localSheetId="5">#REF!</definedName>
    <definedName name="factores" localSheetId="7">#REF!</definedName>
    <definedName name="factores">#REF!</definedName>
    <definedName name="Fallas_tecnicas">FORMULAS!$F$15:$F$19</definedName>
    <definedName name="Gestion">FORMULAS!$D$4:$D$9</definedName>
    <definedName name="impacsoborno">FORMULAS!$I$8:$I$10</definedName>
    <definedName name="impacto" localSheetId="6">#REF!</definedName>
    <definedName name="impacto" localSheetId="4">#REF!</definedName>
    <definedName name="impacto" localSheetId="5">#REF!</definedName>
    <definedName name="impacto" localSheetId="7">#REF!</definedName>
    <definedName name="impacto">FORMULAS!$J$4:$J$8</definedName>
    <definedName name="impactoco" localSheetId="5">#REF!</definedName>
    <definedName name="impactoco" localSheetId="7">#REF!</definedName>
    <definedName name="impactoco">#REF!</definedName>
    <definedName name="impactocorrupcion">FORMULAS!$I$4:$I$6</definedName>
    <definedName name="impactosoborno">FORMULAS!$L$4:$L$8</definedName>
    <definedName name="infraestructura" localSheetId="5">#REF!</definedName>
    <definedName name="infraestructura" localSheetId="7">#REF!</definedName>
    <definedName name="infraestructura">#REF!</definedName>
    <definedName name="interno" localSheetId="5">#REF!</definedName>
    <definedName name="interno" localSheetId="7">#REF!</definedName>
    <definedName name="interno">#REF!</definedName>
    <definedName name="macroprocesos" localSheetId="5">#REF!</definedName>
    <definedName name="macroprocesos" localSheetId="7">#REF!</definedName>
    <definedName name="macroprocesos">#REF!</definedName>
    <definedName name="medio_ambientales" localSheetId="5">#REF!</definedName>
    <definedName name="medio_ambientales" localSheetId="7">#REF!</definedName>
    <definedName name="medio_ambientales">#REF!</definedName>
    <definedName name="opciondelriesgo" localSheetId="8">[1]FORMULAS!$K$4:$K$7</definedName>
    <definedName name="opciondelriesgo" localSheetId="6">[2]FORMULAS!$K$4:$K$7</definedName>
    <definedName name="opciondelriesgo" localSheetId="4">[1]FORMULAS!$K$4:$K$7</definedName>
    <definedName name="opciondelriesgo" localSheetId="5">[1]FORMULAS!$K$4:$K$7</definedName>
    <definedName name="opciondelriesgo" localSheetId="7">[2]FORMULAS!$K$4:$K$7</definedName>
    <definedName name="opciondelriesgo" localSheetId="10">[1]FORMULAS!$K$4:$K$7</definedName>
    <definedName name="opciondelriesgo" localSheetId="9">[2]FORMULAS!$K$4:$K$7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5">#REF!</definedName>
    <definedName name="personal" localSheetId="7">#REF!</definedName>
    <definedName name="personal">#REF!</definedName>
    <definedName name="Perturbacion_debida_a_la_radiacion">FORMULAS!$F$10:$F$11</definedName>
    <definedName name="políticos" localSheetId="5">#REF!</definedName>
    <definedName name="políticos" localSheetId="7">#REF!</definedName>
    <definedName name="políticos">#REF!</definedName>
    <definedName name="probabilidad" localSheetId="8">[1]FORMULAS!$G$4:$G$8</definedName>
    <definedName name="probabilidad" localSheetId="6">#REF!</definedName>
    <definedName name="probabilidad" localSheetId="4">#REF!</definedName>
    <definedName name="probabilidad" localSheetId="5">#REF!</definedName>
    <definedName name="probabilidad" localSheetId="7">#REF!</definedName>
    <definedName name="probabilidad" localSheetId="10">[1]FORMULAS!$G$4:$G$8</definedName>
    <definedName name="probabilidad" localSheetId="9">[2]FORMULAS!$G$4:$G$8</definedName>
    <definedName name="probabilidad" localSheetId="3">[1]FORMULAS!$G$4:$G$8</definedName>
    <definedName name="probabilidad" localSheetId="2">[2]FORMULAS!$G$4:$G$8</definedName>
    <definedName name="probabilidad">FORMULAS!$G$4:$G$8</definedName>
    <definedName name="proceso" localSheetId="5">#REF!</definedName>
    <definedName name="proceso" localSheetId="7">#REF!</definedName>
    <definedName name="proceso">#REF!</definedName>
    <definedName name="procesos" localSheetId="8">[1]FORMULAS!$B$4:$B$20</definedName>
    <definedName name="procesos" localSheetId="6">#REF!</definedName>
    <definedName name="procesos" localSheetId="4">#REF!</definedName>
    <definedName name="procesos" localSheetId="5">#REF!</definedName>
    <definedName name="procesos" localSheetId="7">#REF!</definedName>
    <definedName name="procesos" localSheetId="10">[1]FORMULAS!$B$4:$B$20</definedName>
    <definedName name="procesos" localSheetId="9">[2]FORMULAS!$B$4:$B$20</definedName>
    <definedName name="procesos" localSheetId="3">[1]FORMULAS!$B$4:$B$20</definedName>
    <definedName name="procesos" localSheetId="2">[2]FORMULAS!$B$4:$B$20</definedName>
    <definedName name="procesos">FORMULAS!$B$4:$B$21</definedName>
    <definedName name="Seguridad_de_la_informacion">FORMULAS!$D$14:$D$16</definedName>
    <definedName name="Soborno">FORMULAS!$D$18</definedName>
    <definedName name="sobornoimpacto">FORMULAS!$H$8</definedName>
    <definedName name="sociales" localSheetId="5">#REF!</definedName>
    <definedName name="sociales" localSheetId="7">#REF!</definedName>
    <definedName name="sociales">#REF!</definedName>
    <definedName name="tecnología" localSheetId="5">#REF!</definedName>
    <definedName name="tecnología" localSheetId="7">#REF!</definedName>
    <definedName name="tecnología">#REF!</definedName>
    <definedName name="tecnológicos" localSheetId="5">#REF!</definedName>
    <definedName name="tecnológicos" localSheetId="7">#REF!</definedName>
    <definedName name="tecnológicos">#REF!</definedName>
    <definedName name="tipo_de_amenaza" localSheetId="8">[1]FORMULAS!$E$4:$E$11</definedName>
    <definedName name="tipo_de_amenaza" localSheetId="6">[2]FORMULAS!$E$4:$E$11</definedName>
    <definedName name="tipo_de_amenaza" localSheetId="4">[1]FORMULAS!$E$4:$E$11</definedName>
    <definedName name="tipo_de_amenaza" localSheetId="5">[1]FORMULAS!$E$4:$E$11</definedName>
    <definedName name="tipo_de_amenaza" localSheetId="7">[2]FORMULAS!$E$4:$E$11</definedName>
    <definedName name="tipo_de_amenaza" localSheetId="10">[1]FORMULAS!$E$4:$E$11</definedName>
    <definedName name="tipo_de_amenaza" localSheetId="9">[2]FORMULAS!$E$4:$E$11</definedName>
    <definedName name="tipo_de_amenaza" localSheetId="3">[1]FORMULAS!$E$4:$E$11</definedName>
    <definedName name="tipo_de_amenaza" localSheetId="2">[2]FORMULAS!$E$4:$E$11</definedName>
    <definedName name="tipo_de_amenaza">FORMULAS!$E$4:$E$11</definedName>
    <definedName name="tipo_de_riesgos" localSheetId="8">[1]FORMULAS!$C$4:$C$6</definedName>
    <definedName name="tipo_de_riesgos" localSheetId="6">[2]FORMULAS!$C$4:$C$6</definedName>
    <definedName name="tipo_de_riesgos" localSheetId="4">[1]FORMULAS!$C$4:$C$6</definedName>
    <definedName name="tipo_de_riesgos" localSheetId="5">[1]FORMULAS!$C$4:$C$6</definedName>
    <definedName name="tipo_de_riesgos" localSheetId="7">[2]FORMULAS!$C$4:$C$6</definedName>
    <definedName name="tipo_de_riesgos" localSheetId="10">[1]FORMULAS!$C$4:$C$6</definedName>
    <definedName name="tipo_de_riesgos" localSheetId="9">[2]FORMULAS!$C$4:$C$6</definedName>
    <definedName name="tipo_de_riesgos" localSheetId="3">[1]FORMULAS!$C$4:$C$6</definedName>
    <definedName name="tipo_de_riesgos" localSheetId="2">[2]FORMULAS!$C$4:$C$6</definedName>
    <definedName name="tipo_de_riesgos">FORMULAS!$C$4:$C$6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18" i="1" l="1"/>
  <c r="AD18" i="1"/>
  <c r="AB18" i="1"/>
  <c r="Z18" i="1"/>
  <c r="X18" i="1"/>
  <c r="V18" i="1"/>
  <c r="AF17" i="1"/>
  <c r="AD17" i="1"/>
  <c r="AB17" i="1"/>
  <c r="Z17" i="1"/>
  <c r="X17" i="1"/>
  <c r="V17" i="1"/>
  <c r="AF16" i="1"/>
  <c r="AD16" i="1"/>
  <c r="AB16" i="1"/>
  <c r="Z16" i="1"/>
  <c r="X16" i="1"/>
  <c r="V16" i="1"/>
  <c r="AF15" i="1"/>
  <c r="AD15" i="1"/>
  <c r="AB15" i="1"/>
  <c r="Z15" i="1"/>
  <c r="X15" i="1"/>
  <c r="V15" i="1"/>
  <c r="AF12" i="1" l="1"/>
  <c r="AD12" i="1"/>
  <c r="AB12" i="1"/>
  <c r="Z12" i="1"/>
  <c r="X12" i="1"/>
  <c r="V12" i="1"/>
  <c r="AF11" i="1" l="1"/>
  <c r="AD11" i="1"/>
  <c r="AB11" i="1"/>
  <c r="Z11" i="1"/>
  <c r="X11" i="1"/>
  <c r="V11" i="1"/>
  <c r="P47" i="1" l="1"/>
  <c r="Q47" i="1" s="1"/>
  <c r="M47" i="1"/>
  <c r="P43" i="1"/>
  <c r="Q43" i="1" s="1"/>
  <c r="M43" i="1"/>
  <c r="P39" i="1"/>
  <c r="Q39" i="1" s="1"/>
  <c r="M39" i="1"/>
  <c r="P35" i="1"/>
  <c r="Q35" i="1" s="1"/>
  <c r="M35" i="1"/>
  <c r="P31" i="1"/>
  <c r="Q31" i="1" s="1"/>
  <c r="M31" i="1"/>
  <c r="Q27" i="1"/>
  <c r="P27" i="1"/>
  <c r="M27" i="1"/>
  <c r="P23" i="1"/>
  <c r="Q23" i="1" s="1"/>
  <c r="M23" i="1"/>
  <c r="P19" i="1"/>
  <c r="Q19" i="1" s="1"/>
  <c r="M19" i="1"/>
  <c r="P15" i="1"/>
  <c r="Q15" i="1" s="1"/>
  <c r="M15" i="1"/>
  <c r="M11" i="1"/>
  <c r="C12" i="12" l="1"/>
  <c r="I12" i="12"/>
  <c r="AR3" i="1"/>
  <c r="AR2" i="1"/>
  <c r="U3" i="1"/>
  <c r="U2" i="1"/>
  <c r="E24" i="18"/>
  <c r="C21" i="12"/>
  <c r="C20" i="12"/>
  <c r="C19" i="12"/>
  <c r="C18" i="12"/>
  <c r="C17" i="12"/>
  <c r="C16" i="12"/>
  <c r="C15" i="12"/>
  <c r="C14" i="12"/>
  <c r="C13" i="12"/>
  <c r="J21" i="12"/>
  <c r="J20" i="12"/>
  <c r="J19" i="12"/>
  <c r="J18" i="12"/>
  <c r="J17" i="12"/>
  <c r="J16" i="12"/>
  <c r="J15" i="12"/>
  <c r="J14" i="12"/>
  <c r="J13" i="12"/>
  <c r="J12" i="12"/>
  <c r="AL50" i="1"/>
  <c r="AH50" i="1"/>
  <c r="AF50" i="1"/>
  <c r="AD50" i="1"/>
  <c r="AB50" i="1"/>
  <c r="Z50" i="1"/>
  <c r="X50" i="1"/>
  <c r="V50" i="1"/>
  <c r="AI50" i="1"/>
  <c r="AJ50" i="1"/>
  <c r="AM50" i="1"/>
  <c r="AL49" i="1"/>
  <c r="AH49" i="1"/>
  <c r="AF49" i="1"/>
  <c r="AD49" i="1"/>
  <c r="AB49" i="1"/>
  <c r="Z49" i="1"/>
  <c r="X49" i="1"/>
  <c r="V49" i="1"/>
  <c r="AL48" i="1"/>
  <c r="AH48" i="1"/>
  <c r="AF48" i="1"/>
  <c r="AD48" i="1"/>
  <c r="AB48" i="1"/>
  <c r="Z48" i="1"/>
  <c r="X48" i="1"/>
  <c r="V48" i="1"/>
  <c r="AY47" i="1"/>
  <c r="AL47" i="1"/>
  <c r="AH47" i="1"/>
  <c r="AF47" i="1"/>
  <c r="AD47" i="1"/>
  <c r="AB47" i="1"/>
  <c r="Z47" i="1"/>
  <c r="X47" i="1"/>
  <c r="V47" i="1"/>
  <c r="AL46" i="1"/>
  <c r="AH46" i="1"/>
  <c r="AF46" i="1"/>
  <c r="AD46" i="1"/>
  <c r="AB46" i="1"/>
  <c r="Z46" i="1"/>
  <c r="X46" i="1"/>
  <c r="V46" i="1"/>
  <c r="AL45" i="1"/>
  <c r="AH45" i="1"/>
  <c r="AF45" i="1"/>
  <c r="AD45" i="1"/>
  <c r="AB45" i="1"/>
  <c r="Z45" i="1"/>
  <c r="X45" i="1"/>
  <c r="V45" i="1"/>
  <c r="AL44" i="1"/>
  <c r="AH44" i="1"/>
  <c r="AF44" i="1"/>
  <c r="AD44" i="1"/>
  <c r="AB44" i="1"/>
  <c r="Z44" i="1"/>
  <c r="X44" i="1"/>
  <c r="V44" i="1"/>
  <c r="AY43" i="1"/>
  <c r="AL43" i="1"/>
  <c r="AH43" i="1"/>
  <c r="AF43" i="1"/>
  <c r="AD43" i="1"/>
  <c r="AB43" i="1"/>
  <c r="Z43" i="1"/>
  <c r="X43" i="1"/>
  <c r="V43" i="1"/>
  <c r="AL42" i="1"/>
  <c r="AH42" i="1"/>
  <c r="AF42" i="1"/>
  <c r="AD42" i="1"/>
  <c r="AB42" i="1"/>
  <c r="Z42" i="1"/>
  <c r="X42" i="1"/>
  <c r="V42" i="1"/>
  <c r="AL41" i="1"/>
  <c r="AH41" i="1"/>
  <c r="AF41" i="1"/>
  <c r="AD41" i="1"/>
  <c r="AB41" i="1"/>
  <c r="Z41" i="1"/>
  <c r="X41" i="1"/>
  <c r="V41" i="1"/>
  <c r="AL40" i="1"/>
  <c r="AH40" i="1"/>
  <c r="AF40" i="1"/>
  <c r="AD40" i="1"/>
  <c r="AB40" i="1"/>
  <c r="Z40" i="1"/>
  <c r="X40" i="1"/>
  <c r="V40" i="1"/>
  <c r="AI40" i="1"/>
  <c r="AJ40" i="1"/>
  <c r="AM40" i="1"/>
  <c r="AY39" i="1"/>
  <c r="AL39" i="1"/>
  <c r="AH39" i="1"/>
  <c r="AF39" i="1"/>
  <c r="AD39" i="1"/>
  <c r="AB39" i="1"/>
  <c r="Z39" i="1"/>
  <c r="X39" i="1"/>
  <c r="V39" i="1"/>
  <c r="AL38" i="1"/>
  <c r="AH38" i="1"/>
  <c r="AF38" i="1"/>
  <c r="AD38" i="1"/>
  <c r="AB38" i="1"/>
  <c r="Z38" i="1"/>
  <c r="X38" i="1"/>
  <c r="V38" i="1"/>
  <c r="AL37" i="1"/>
  <c r="AH37" i="1"/>
  <c r="AF37" i="1"/>
  <c r="AD37" i="1"/>
  <c r="AB37" i="1"/>
  <c r="Z37" i="1"/>
  <c r="X37" i="1"/>
  <c r="V37" i="1"/>
  <c r="AL36" i="1"/>
  <c r="AH36" i="1"/>
  <c r="AF36" i="1"/>
  <c r="AD36" i="1"/>
  <c r="AB36" i="1"/>
  <c r="Z36" i="1"/>
  <c r="X36" i="1"/>
  <c r="V36" i="1"/>
  <c r="AY35" i="1"/>
  <c r="AL35" i="1"/>
  <c r="AH35" i="1"/>
  <c r="AF35" i="1"/>
  <c r="AD35" i="1"/>
  <c r="AB35" i="1"/>
  <c r="Z35" i="1"/>
  <c r="X35" i="1"/>
  <c r="V35" i="1"/>
  <c r="AL34" i="1"/>
  <c r="AH34" i="1"/>
  <c r="AF34" i="1"/>
  <c r="AD34" i="1"/>
  <c r="AB34" i="1"/>
  <c r="Z34" i="1"/>
  <c r="X34" i="1"/>
  <c r="V34" i="1"/>
  <c r="AL33" i="1"/>
  <c r="AH33" i="1"/>
  <c r="AF33" i="1"/>
  <c r="AD33" i="1"/>
  <c r="AB33" i="1"/>
  <c r="Z33" i="1"/>
  <c r="X33" i="1"/>
  <c r="V33" i="1"/>
  <c r="AL32" i="1"/>
  <c r="AH32" i="1"/>
  <c r="AF32" i="1"/>
  <c r="AD32" i="1"/>
  <c r="AB32" i="1"/>
  <c r="Z32" i="1"/>
  <c r="X32" i="1"/>
  <c r="V32" i="1"/>
  <c r="AY31" i="1"/>
  <c r="AL31" i="1"/>
  <c r="AH31" i="1"/>
  <c r="AF31" i="1"/>
  <c r="AD31" i="1"/>
  <c r="AB31" i="1"/>
  <c r="Z31" i="1"/>
  <c r="X31" i="1"/>
  <c r="V31" i="1"/>
  <c r="AL30" i="1"/>
  <c r="AH30" i="1"/>
  <c r="AF30" i="1"/>
  <c r="AD30" i="1"/>
  <c r="AB30" i="1"/>
  <c r="Z30" i="1"/>
  <c r="X30" i="1"/>
  <c r="V30" i="1"/>
  <c r="AL29" i="1"/>
  <c r="AH29" i="1"/>
  <c r="AF29" i="1"/>
  <c r="AD29" i="1"/>
  <c r="AB29" i="1"/>
  <c r="Z29" i="1"/>
  <c r="X29" i="1"/>
  <c r="V29" i="1"/>
  <c r="AL28" i="1"/>
  <c r="AH28" i="1"/>
  <c r="AF28" i="1"/>
  <c r="AD28" i="1"/>
  <c r="AB28" i="1"/>
  <c r="Z28" i="1"/>
  <c r="X28" i="1"/>
  <c r="V28" i="1"/>
  <c r="AY27" i="1"/>
  <c r="AL27" i="1"/>
  <c r="AH27" i="1"/>
  <c r="AF27" i="1"/>
  <c r="AD27" i="1"/>
  <c r="AB27" i="1"/>
  <c r="Z27" i="1"/>
  <c r="X27" i="1"/>
  <c r="V27" i="1"/>
  <c r="AL26" i="1"/>
  <c r="AH26" i="1"/>
  <c r="AF26" i="1"/>
  <c r="AD26" i="1"/>
  <c r="AB26" i="1"/>
  <c r="Z26" i="1"/>
  <c r="X26" i="1"/>
  <c r="V26" i="1"/>
  <c r="AL25" i="1"/>
  <c r="AH25" i="1"/>
  <c r="AF25" i="1"/>
  <c r="AD25" i="1"/>
  <c r="AB25" i="1"/>
  <c r="Z25" i="1"/>
  <c r="X25" i="1"/>
  <c r="V25" i="1"/>
  <c r="AL24" i="1"/>
  <c r="AH24" i="1"/>
  <c r="AF24" i="1"/>
  <c r="AD24" i="1"/>
  <c r="AB24" i="1"/>
  <c r="Z24" i="1"/>
  <c r="X24" i="1"/>
  <c r="V24" i="1"/>
  <c r="AY23" i="1"/>
  <c r="AL23" i="1"/>
  <c r="AH23" i="1"/>
  <c r="AF23" i="1"/>
  <c r="AD23" i="1"/>
  <c r="AB23" i="1"/>
  <c r="Z23" i="1"/>
  <c r="X23" i="1"/>
  <c r="V23" i="1"/>
  <c r="AL22" i="1"/>
  <c r="AH22" i="1"/>
  <c r="AF22" i="1"/>
  <c r="AD22" i="1"/>
  <c r="AB22" i="1"/>
  <c r="Z22" i="1"/>
  <c r="X22" i="1"/>
  <c r="V22" i="1"/>
  <c r="AL21" i="1"/>
  <c r="AH21" i="1"/>
  <c r="AF21" i="1"/>
  <c r="AD21" i="1"/>
  <c r="AB21" i="1"/>
  <c r="Z21" i="1"/>
  <c r="X21" i="1"/>
  <c r="V21" i="1"/>
  <c r="AL20" i="1"/>
  <c r="AH20" i="1"/>
  <c r="AF20" i="1"/>
  <c r="AD20" i="1"/>
  <c r="AB20" i="1"/>
  <c r="Z20" i="1"/>
  <c r="X20" i="1"/>
  <c r="V20" i="1"/>
  <c r="AY19" i="1"/>
  <c r="AL19" i="1"/>
  <c r="AH19" i="1"/>
  <c r="AF19" i="1"/>
  <c r="AD19" i="1"/>
  <c r="AB19" i="1"/>
  <c r="Z19" i="1"/>
  <c r="X19" i="1"/>
  <c r="V19" i="1"/>
  <c r="AL18" i="1"/>
  <c r="AH18" i="1"/>
  <c r="AI18" i="1" s="1"/>
  <c r="AJ18" i="1" s="1"/>
  <c r="AL17" i="1"/>
  <c r="AH17" i="1"/>
  <c r="AI17" i="1" s="1"/>
  <c r="AJ17" i="1" s="1"/>
  <c r="AL16" i="1"/>
  <c r="AH16" i="1"/>
  <c r="AI16" i="1" s="1"/>
  <c r="AJ16" i="1" s="1"/>
  <c r="AY15" i="1"/>
  <c r="AZ15" i="1" s="1"/>
  <c r="AL15" i="1"/>
  <c r="AH15" i="1"/>
  <c r="AI24" i="1"/>
  <c r="AJ24" i="1"/>
  <c r="AM24" i="1"/>
  <c r="AI44" i="1"/>
  <c r="AJ44" i="1"/>
  <c r="AM44" i="1"/>
  <c r="AI45" i="1"/>
  <c r="AJ45" i="1"/>
  <c r="AM45" i="1"/>
  <c r="AI46" i="1"/>
  <c r="AJ46" i="1"/>
  <c r="AM46" i="1"/>
  <c r="AI49" i="1"/>
  <c r="AJ49" i="1"/>
  <c r="AM49" i="1"/>
  <c r="AI19" i="1"/>
  <c r="AJ19" i="1"/>
  <c r="AM19" i="1"/>
  <c r="AI23" i="1"/>
  <c r="AJ23" i="1"/>
  <c r="AM23" i="1"/>
  <c r="AI27" i="1"/>
  <c r="AJ27" i="1"/>
  <c r="AM27" i="1"/>
  <c r="AI31" i="1"/>
  <c r="AJ31" i="1"/>
  <c r="AM31" i="1"/>
  <c r="AI35" i="1"/>
  <c r="AJ35" i="1"/>
  <c r="AM35" i="1"/>
  <c r="AI39" i="1"/>
  <c r="AJ39" i="1"/>
  <c r="AM39" i="1"/>
  <c r="AI48" i="1"/>
  <c r="AJ48" i="1"/>
  <c r="AM48" i="1"/>
  <c r="AI43" i="1"/>
  <c r="AJ43" i="1"/>
  <c r="AM43" i="1"/>
  <c r="AI47" i="1"/>
  <c r="AJ47" i="1"/>
  <c r="AM47" i="1"/>
  <c r="AI20" i="1"/>
  <c r="AJ20" i="1"/>
  <c r="AM20" i="1"/>
  <c r="AI21" i="1"/>
  <c r="AJ21" i="1"/>
  <c r="AM21" i="1"/>
  <c r="AI22" i="1"/>
  <c r="AJ22" i="1"/>
  <c r="AM22" i="1"/>
  <c r="AI25" i="1"/>
  <c r="AJ25" i="1"/>
  <c r="AM25" i="1"/>
  <c r="AI26" i="1"/>
  <c r="AJ26" i="1"/>
  <c r="AM26" i="1"/>
  <c r="AI28" i="1"/>
  <c r="AJ28" i="1"/>
  <c r="AM28" i="1"/>
  <c r="AI29" i="1"/>
  <c r="AJ29" i="1"/>
  <c r="AM29" i="1"/>
  <c r="AI30" i="1"/>
  <c r="AJ30" i="1"/>
  <c r="AM30" i="1"/>
  <c r="AI32" i="1"/>
  <c r="AJ32" i="1"/>
  <c r="AM32" i="1"/>
  <c r="AI33" i="1"/>
  <c r="AJ33" i="1"/>
  <c r="AM33" i="1"/>
  <c r="AI34" i="1"/>
  <c r="AJ34" i="1"/>
  <c r="AM34" i="1"/>
  <c r="AI36" i="1"/>
  <c r="AJ36" i="1"/>
  <c r="AM36" i="1"/>
  <c r="AI37" i="1"/>
  <c r="AJ37" i="1"/>
  <c r="AM37" i="1"/>
  <c r="AI38" i="1"/>
  <c r="AJ38" i="1"/>
  <c r="AM38" i="1"/>
  <c r="AI41" i="1"/>
  <c r="AJ41" i="1"/>
  <c r="AM41" i="1"/>
  <c r="AI42" i="1"/>
  <c r="AJ42" i="1"/>
  <c r="AM42" i="1"/>
  <c r="AY11" i="1"/>
  <c r="AZ11" i="1" s="1"/>
  <c r="B96" i="11"/>
  <c r="B97" i="11"/>
  <c r="B98" i="11"/>
  <c r="B99" i="11"/>
  <c r="B100" i="11"/>
  <c r="B101" i="11"/>
  <c r="B102" i="11"/>
  <c r="B95" i="11"/>
  <c r="B77" i="11"/>
  <c r="B78" i="11"/>
  <c r="B76" i="11"/>
  <c r="B74" i="11"/>
  <c r="B75" i="11"/>
  <c r="B73" i="11"/>
  <c r="B71" i="11"/>
  <c r="B72" i="11"/>
  <c r="B70" i="11"/>
  <c r="AL12" i="1"/>
  <c r="AL13" i="1"/>
  <c r="AL14" i="1"/>
  <c r="AL11" i="1"/>
  <c r="AH12" i="1"/>
  <c r="AI12" i="1" s="1"/>
  <c r="AJ12" i="1" s="1"/>
  <c r="AH13" i="1"/>
  <c r="AH14" i="1"/>
  <c r="AH11" i="1"/>
  <c r="AF13" i="1"/>
  <c r="AF14" i="1"/>
  <c r="AD13" i="1"/>
  <c r="AD14" i="1"/>
  <c r="Z13" i="1"/>
  <c r="Z14" i="1"/>
  <c r="X13" i="1"/>
  <c r="X14" i="1"/>
  <c r="AB13" i="1"/>
  <c r="AB14" i="1"/>
  <c r="V13" i="1"/>
  <c r="V14" i="1"/>
  <c r="B59" i="11"/>
  <c r="B60" i="11"/>
  <c r="B61" i="11"/>
  <c r="B62" i="11"/>
  <c r="B58" i="11"/>
  <c r="B54" i="11"/>
  <c r="B55" i="11"/>
  <c r="B56" i="11"/>
  <c r="B57" i="11"/>
  <c r="B53" i="11"/>
  <c r="B49" i="11"/>
  <c r="B50" i="11"/>
  <c r="B51" i="11"/>
  <c r="B52" i="11"/>
  <c r="B48" i="11"/>
  <c r="B44" i="11"/>
  <c r="B45" i="11"/>
  <c r="B46" i="11"/>
  <c r="B47" i="11"/>
  <c r="B43" i="11"/>
  <c r="B39" i="11"/>
  <c r="B40" i="11"/>
  <c r="B41" i="11"/>
  <c r="B42" i="11"/>
  <c r="B38" i="11"/>
  <c r="P11" i="1"/>
  <c r="Q11" i="1" s="1"/>
  <c r="AZ27" i="1"/>
  <c r="AZ43" i="1"/>
  <c r="AZ39" i="1"/>
  <c r="AZ23" i="1"/>
  <c r="AZ47" i="1"/>
  <c r="AZ31" i="1"/>
  <c r="AZ19" i="1"/>
  <c r="AZ35" i="1"/>
  <c r="AN50" i="1"/>
  <c r="AO50" i="1"/>
  <c r="AN45" i="1"/>
  <c r="AO45" i="1"/>
  <c r="AN36" i="1"/>
  <c r="AO36" i="1"/>
  <c r="AN31" i="1"/>
  <c r="AO31" i="1"/>
  <c r="AN25" i="1"/>
  <c r="AO25" i="1"/>
  <c r="AN47" i="1"/>
  <c r="AO47" i="1"/>
  <c r="AN44" i="1"/>
  <c r="AO44" i="1"/>
  <c r="AN37" i="1"/>
  <c r="AO37" i="1"/>
  <c r="AN27" i="1"/>
  <c r="AO27" i="1"/>
  <c r="AN49" i="1"/>
  <c r="AO49" i="1"/>
  <c r="AN40" i="1"/>
  <c r="AO40" i="1"/>
  <c r="AN48" i="1"/>
  <c r="AO48" i="1"/>
  <c r="AN42" i="1"/>
  <c r="AO42" i="1"/>
  <c r="AN20" i="1"/>
  <c r="AO20" i="1"/>
  <c r="AN46" i="1"/>
  <c r="AO46" i="1"/>
  <c r="AN32" i="1"/>
  <c r="AO32" i="1"/>
  <c r="AN30" i="1"/>
  <c r="AO30" i="1"/>
  <c r="AN26" i="1"/>
  <c r="AO26" i="1"/>
  <c r="AN21" i="1"/>
  <c r="AO21" i="1"/>
  <c r="AN19" i="1"/>
  <c r="AO19" i="1"/>
  <c r="AN22" i="1"/>
  <c r="AO22" i="1"/>
  <c r="AN29" i="1"/>
  <c r="AO29" i="1"/>
  <c r="AN35" i="1"/>
  <c r="AO35" i="1"/>
  <c r="AN34" i="1"/>
  <c r="AO34" i="1"/>
  <c r="AN28" i="1"/>
  <c r="AO28" i="1"/>
  <c r="AN39" i="1"/>
  <c r="AO39" i="1"/>
  <c r="AN24" i="1"/>
  <c r="AO24" i="1"/>
  <c r="AN41" i="1"/>
  <c r="AO41" i="1"/>
  <c r="AN23" i="1"/>
  <c r="AO23" i="1"/>
  <c r="AN38" i="1"/>
  <c r="AO38" i="1"/>
  <c r="AN33" i="1"/>
  <c r="AO33" i="1"/>
  <c r="AN43" i="1"/>
  <c r="AO43" i="1"/>
  <c r="AI14" i="1"/>
  <c r="AJ14" i="1"/>
  <c r="AM14" i="1"/>
  <c r="AI11" i="1"/>
  <c r="AJ11" i="1" s="1"/>
  <c r="AI13" i="1"/>
  <c r="AJ13" i="1"/>
  <c r="AM13" i="1"/>
  <c r="AP31" i="1"/>
  <c r="AQ31" i="1"/>
  <c r="AT31" i="1"/>
  <c r="AP35" i="1"/>
  <c r="AQ35" i="1"/>
  <c r="AT35" i="1"/>
  <c r="AP47" i="1"/>
  <c r="AQ47" i="1"/>
  <c r="AT47" i="1"/>
  <c r="AP43" i="1"/>
  <c r="AQ43" i="1"/>
  <c r="AT43" i="1"/>
  <c r="AP39" i="1"/>
  <c r="AQ39" i="1"/>
  <c r="AT39" i="1"/>
  <c r="AP23" i="1"/>
  <c r="AQ23" i="1"/>
  <c r="AT23" i="1"/>
  <c r="AP19" i="1"/>
  <c r="AQ19" i="1"/>
  <c r="AT19" i="1"/>
  <c r="AP27" i="1"/>
  <c r="AQ27" i="1"/>
  <c r="AT27" i="1"/>
  <c r="AN14" i="1"/>
  <c r="AO14" i="1"/>
  <c r="AN13" i="1"/>
  <c r="AO13" i="1"/>
  <c r="AV23" i="1"/>
  <c r="AU23" i="1"/>
  <c r="AV47" i="1"/>
  <c r="AU47" i="1"/>
  <c r="AV19" i="1"/>
  <c r="AU19" i="1"/>
  <c r="AU39" i="1"/>
  <c r="AV39" i="1"/>
  <c r="AU35" i="1"/>
  <c r="AV35" i="1"/>
  <c r="AV27" i="1"/>
  <c r="AU27" i="1"/>
  <c r="AV43" i="1"/>
  <c r="AU43" i="1"/>
  <c r="AU31" i="1"/>
  <c r="AV31" i="1"/>
  <c r="AM18" i="1" l="1"/>
  <c r="AN18" i="1" s="1"/>
  <c r="AO18" i="1" s="1"/>
  <c r="AM17" i="1"/>
  <c r="AN17" i="1" s="1"/>
  <c r="AO17" i="1" s="1"/>
  <c r="AM16" i="1"/>
  <c r="AN16" i="1" s="1"/>
  <c r="AO16" i="1" s="1"/>
  <c r="AI15" i="1"/>
  <c r="AJ15" i="1" s="1"/>
  <c r="AM15" i="1" s="1"/>
  <c r="AN15" i="1" s="1"/>
  <c r="AO15" i="1" s="1"/>
  <c r="AM12" i="1"/>
  <c r="AN12" i="1" s="1"/>
  <c r="AO12" i="1" s="1"/>
  <c r="AM11" i="1"/>
  <c r="AN11" i="1" s="1"/>
  <c r="AO11" i="1" s="1"/>
  <c r="AP15" i="1" l="1"/>
  <c r="AQ15" i="1" s="1"/>
  <c r="AT15" i="1" s="1"/>
  <c r="AV15" i="1" s="1"/>
  <c r="AP11" i="1"/>
  <c r="AQ11" i="1" s="1"/>
  <c r="AT11" i="1" s="1"/>
  <c r="AV11" i="1" s="1"/>
  <c r="AU15" i="1" l="1"/>
  <c r="AU11" i="1"/>
</calcChain>
</file>

<file path=xl/sharedStrings.xml><?xml version="1.0" encoding="utf-8"?>
<sst xmlns="http://schemas.openxmlformats.org/spreadsheetml/2006/main" count="635" uniqueCount="404">
  <si>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</si>
  <si>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</si>
  <si>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</si>
  <si>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</si>
  <si>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</si>
  <si>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</si>
  <si>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</si>
  <si>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</si>
  <si>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</si>
  <si>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</si>
  <si>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</si>
  <si>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</si>
  <si>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</si>
  <si>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</si>
  <si>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</si>
  <si>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</si>
  <si>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</si>
  <si>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</si>
  <si>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</si>
  <si>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</si>
  <si>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</si>
  <si>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</si>
  <si>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</si>
  <si>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</si>
  <si>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</si>
  <si>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</si>
  <si>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</si>
  <si>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</si>
  <si>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</si>
  <si>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</si>
  <si>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</si>
  <si>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</si>
  <si>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</si>
  <si>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</si>
  <si>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</si>
  <si>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</si>
  <si>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</si>
  <si>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</si>
  <si>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</si>
  <si>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</si>
  <si>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</si>
  <si>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</si>
  <si>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</si>
  <si>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</si>
  <si>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</si>
  <si>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</si>
  <si>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</si>
  <si>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</si>
  <si>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</si>
  <si>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</si>
  <si>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</si>
  <si>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</si>
  <si>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</si>
  <si>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</si>
  <si>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</si>
  <si>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</si>
  <si>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</si>
  <si>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</si>
  <si>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</si>
  <si>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</si>
  <si>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</si>
  <si>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</si>
  <si>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</si>
  <si>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</si>
  <si>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</si>
  <si>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</si>
  <si>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</si>
  <si>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</si>
  <si>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</si>
  <si>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</si>
  <si>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</si>
  <si>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</si>
  <si>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</si>
  <si>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</si>
  <si>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</si>
  <si>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</si>
  <si>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</si>
  <si>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</si>
  <si>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</si>
  <si>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</si>
  <si>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</si>
  <si>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</si>
  <si>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</si>
  <si>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</si>
  <si>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</si>
  <si>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</si>
  <si>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</si>
  <si>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</si>
  <si>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</si>
  <si>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</si>
  <si>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</si>
  <si>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</si>
  <si>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</si>
  <si>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</si>
  <si>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</si>
  <si>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</si>
  <si>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</si>
  <si>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</si>
  <si>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</si>
  <si>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</si>
  <si>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</si>
  <si>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</si>
  <si>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</si>
  <si>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</si>
  <si>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</si>
  <si>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</si>
  <si>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</si>
  <si>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</si>
  <si>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</si>
  <si>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</si>
  <si>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</si>
  <si>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</si>
  <si>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</si>
  <si>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</si>
  <si>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</si>
  <si>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</si>
  <si>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</si>
  <si>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</si>
  <si>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</si>
  <si>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</si>
  <si>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</si>
  <si>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</si>
  <si>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</si>
  <si>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</si>
  <si>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</si>
  <si>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</si>
  <si>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</si>
  <si>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</si>
  <si>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</si>
  <si>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</si>
  <si>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</si>
  <si>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</si>
  <si>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</si>
  <si>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</si>
  <si>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</si>
  <si>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</si>
  <si>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</si>
  <si>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</si>
  <si>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</si>
  <si>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</si>
  <si>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</si>
  <si>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</si>
  <si>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</si>
  <si>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</si>
  <si>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</si>
  <si>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</si>
  <si>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</si>
  <si>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</si>
  <si>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</si>
  <si>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</si>
  <si>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</si>
  <si>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</si>
  <si>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</si>
  <si>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</si>
  <si>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</si>
  <si>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</si>
  <si>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</si>
  <si>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</si>
  <si>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</si>
  <si>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</si>
  <si>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</si>
  <si>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</si>
  <si>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</si>
  <si>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</si>
  <si>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</si>
  <si>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</si>
  <si>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</si>
  <si>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</si>
  <si>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</si>
  <si>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</si>
  <si>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</si>
  <si>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</si>
  <si>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</si>
  <si>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</si>
  <si>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</si>
  <si>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</si>
  <si>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</si>
  <si>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</si>
  <si>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</si>
  <si>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</si>
  <si>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</si>
  <si>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</si>
  <si>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</si>
  <si>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</si>
  <si>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</si>
  <si>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</si>
  <si>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</si>
  <si>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</si>
  <si>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</si>
  <si>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</si>
  <si>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</si>
  <si>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</si>
  <si>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</si>
  <si>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</si>
  <si>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</si>
  <si>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</si>
  <si>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</si>
  <si>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P1</t>
  </si>
  <si>
    <t>P2</t>
  </si>
  <si>
    <t>P3</t>
  </si>
  <si>
    <t>P4</t>
  </si>
  <si>
    <t>P5</t>
  </si>
  <si>
    <t>Promedio</t>
  </si>
  <si>
    <t xml:space="preserve">Impacto (consecuencias) 
Cuantitativo </t>
  </si>
  <si>
    <t xml:space="preserve">Interrupción de las operaciones de la Entidad por más de cinco (5) días.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</si>
  <si>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</si>
  <si>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</si>
  <si>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</si>
  <si>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</si>
  <si>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</si>
  <si>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</si>
  <si>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</si>
  <si>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</si>
  <si>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</si>
  <si>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</si>
  <si>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</si>
  <si>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</si>
  <si>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</si>
  <si>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</si>
  <si>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</si>
  <si>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</si>
  <si>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</si>
  <si>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</si>
  <si>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</si>
  <si>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</si>
  <si>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</si>
  <si>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</si>
  <si>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</si>
  <si>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</si>
  <si>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</si>
  <si>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</si>
  <si>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</si>
  <si>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</si>
  <si>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</si>
  <si>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</si>
  <si>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</si>
  <si>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</si>
  <si>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</si>
  <si>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</si>
  <si>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</si>
  <si>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</si>
  <si>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</si>
  <si>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</si>
  <si>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</si>
  <si>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</si>
  <si>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</si>
  <si>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</si>
  <si>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</si>
  <si>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</si>
  <si>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</si>
  <si>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</si>
  <si>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</si>
  <si>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</si>
  <si>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</si>
  <si>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</si>
  <si>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</si>
  <si>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</si>
  <si>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</si>
  <si>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</si>
  <si>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</si>
  <si>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</si>
  <si>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</si>
  <si>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</si>
  <si>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</si>
  <si>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</si>
  <si>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</si>
  <si>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</si>
  <si>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</si>
  <si>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</si>
  <si>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</si>
  <si>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</si>
  <si>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</si>
  <si>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</si>
  <si>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</si>
  <si>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</si>
  <si>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</si>
  <si>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</si>
  <si>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</si>
  <si>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</si>
  <si>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</si>
  <si>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</si>
  <si>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</si>
  <si>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</si>
  <si>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</si>
  <si>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</si>
  <si>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</si>
  <si>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</si>
  <si>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</si>
  <si>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</si>
  <si>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</si>
  <si>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</si>
  <si>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</si>
  <si>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</si>
  <si>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</si>
  <si>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</si>
  <si>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</si>
  <si>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</si>
  <si>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</si>
  <si>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</si>
  <si>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</si>
  <si>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</si>
  <si>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</si>
  <si>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</si>
  <si>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</si>
  <si>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</si>
  <si>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</si>
  <si>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</si>
  <si>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</si>
  <si>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</si>
  <si>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</si>
  <si>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Impacto (consecuencias)</t>
  </si>
  <si>
    <t>Cuantitativo</t>
  </si>
  <si>
    <t>Cualitativo</t>
  </si>
  <si>
    <t>Para el proceso de gestión del laboratorio se deben tener en cuenta adicionalmente los siguientes criterios:</t>
  </si>
  <si>
    <t xml:space="preserve">- No hay interrupción de las operaciones del laboratorio. </t>
  </si>
  <si>
    <t xml:space="preserve"> - No se afecta la imagen del laboratorio a nivel institucional o distrital de forma significativa.</t>
  </si>
  <si>
    <t xml:space="preserve">- Interrupción de las operaciones del laboratorio por algunas horas. </t>
  </si>
  <si>
    <t xml:space="preserve">- Reclamaciones o quejas de los usuarios o clientes internos que implican investigaciones internas disciplinarias. </t>
  </si>
  <si>
    <t>- Imagen del laboratorio afectada institucionalmente por retrasos en la prestación del servicio a los usuarios o clientes internos.</t>
  </si>
  <si>
    <t xml:space="preserve">- Interrupción de las operaciones del laboratorio por un (1) día. </t>
  </si>
  <si>
    <t xml:space="preserve">- Inoportunidad en la información ocasionando retrasos en la atención a los usuarios o clientes internos. </t>
  </si>
  <si>
    <t>- Imagen del laboratorio afectada en el orden institucional o distrital por retrasos en la prestación del servicio a los usuarios o clientes internos.</t>
  </si>
  <si>
    <t>- Imagen institucional afectada en el orden nacional o regional por incumplimientos en la prestación del servicio a los usuarios o ciudadanos.</t>
  </si>
  <si>
    <t xml:space="preserve">- Interrupción de las operaciones del laboratorio por más de dos (2) días. </t>
  </si>
  <si>
    <t xml:space="preserve">- Incumplimiento en las metas y objetivos del laboratorio afectando el cumplimiento en las metas del proceso. </t>
  </si>
  <si>
    <t>- Imagen del laboratorio afectada en el orden institucional o distrital por incumplimientos en la prestación del servicio a los usuarios o clientes internos.</t>
  </si>
  <si>
    <t xml:space="preserve">-Impacto que afecte la ejecución presupuestal en un valor ≥50% - Pérdida de cobertura en la prestación de los servicios de la entidad ≥50%. </t>
  </si>
  <si>
    <t xml:space="preserve">-Interrupción de las operaciones del laboratorio por más de cinco (5) días. </t>
  </si>
  <si>
    <t xml:space="preserve">- Pérdida de Información crítica para el laboratorio que no se puede recuperar. </t>
  </si>
  <si>
    <t xml:space="preserve">- Incumplimiento en las metas y objetivos del laboratorio.                                                                                 </t>
  </si>
  <si>
    <t xml:space="preserve">Total </t>
  </si>
  <si>
    <t>Soborno</t>
  </si>
  <si>
    <r>
      <t xml:space="preserve">OPCIÓN DE MANEJO </t>
    </r>
    <r>
      <rPr>
        <b/>
        <sz val="9"/>
        <color theme="9" tint="-0.249977111117893"/>
        <rFont val="Arial"/>
        <family val="2"/>
      </rPr>
      <t xml:space="preserve">-
</t>
    </r>
  </si>
  <si>
    <t>Corrupción</t>
  </si>
  <si>
    <t xml:space="preserve">PREGUNTAS ORIENTADORAS </t>
  </si>
  <si>
    <t>RESPUESTAS</t>
  </si>
  <si>
    <t>¿Existen cargos que, por su naturaleza y funciones orgánicas, están expuestos a un riesgo de soborno?</t>
  </si>
  <si>
    <t>¿Existen cargos que, dado el proceso en el que se desempeñan, están expuestos a un riesgo de soborno?</t>
  </si>
  <si>
    <t>¿El proceso está directamente dirigido a clientes externos/terceros?</t>
  </si>
  <si>
    <t xml:space="preserve">¿Las acciones y resultados dispuestos se traducen en una transacción por parte de la entidad? </t>
  </si>
  <si>
    <t>De las actividades mencionadas en el proceso, ¿se establece la realización de transacciones con clientes externos/terceros de la entidad?</t>
  </si>
  <si>
    <t xml:space="preserve">Identificación de puntos criticos </t>
  </si>
  <si>
    <t xml:space="preserve">Punto Critico </t>
  </si>
  <si>
    <t>Descripción del punto critico</t>
  </si>
  <si>
    <t>Señales de alerta</t>
  </si>
  <si>
    <t>IMPACTO SOBORNO</t>
  </si>
  <si>
    <t>Corrupcion</t>
  </si>
  <si>
    <t xml:space="preserve">Inoportunidad en la consulta de los documentos que se encuentran en el archivo de gestión de las dependencias y sus respectivos procesos, por la  inadecuada disposición de los mismos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</si>
  <si>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t>
  </si>
  <si>
    <t>Inadecuada disposición de los archivos de gestión en las dependencias y procesos de la Entidad</t>
  </si>
  <si>
    <t>Deterioro fìsico por inadecuada manipulación o disposición de los documentos al no cumplir con las condiciones ambientales de almacenamiento.</t>
  </si>
  <si>
    <t>Toma de decisiones erradas o sanciones de parte de los entes de control ante la falta de evidencia
Perdida de Información al no tener los expedientes debidamente conformados</t>
  </si>
  <si>
    <t>El servidor público o contratista designado del proceso Gestión Documental, solicitará cuatrimestralmente  a través de correo electrónico los inventarios documentales actualizados a las dependencias de la Entidad, con el fin de velar por la adecuada administración y disposición de los mismos, acorde con la aplicación de las TRD. Asi mismo, el colaborador designado verificará los inventarios  recibidos esten acorde con las TRD, para posteriormente solicitar su publicación en la Intranet de la Entidad. La evidencia son los correos electronicos remitidos a las dependencias solicitando la actualización de los inventarios y correos recibos de respuesta, la publicación de los inventarios en la Intranet UMV.
En caso de evidenciar inconsistencias en los inventarios documentales recibidos, se procederá a requerir por correo electrónico a los responsables de las dependencias, para que se realicen los ajustes correspondientes.</t>
  </si>
  <si>
    <t>Asignado</t>
  </si>
  <si>
    <t>Adecuado</t>
  </si>
  <si>
    <t>Oportuna</t>
  </si>
  <si>
    <t>Prevenir</t>
  </si>
  <si>
    <t>Confiable</t>
  </si>
  <si>
    <t>Se investigan y resuelven oportunamente</t>
  </si>
  <si>
    <t>Completa</t>
  </si>
  <si>
    <t>Siempre se ejecuta</t>
  </si>
  <si>
    <t xml:space="preserve">Realizar el acompañamiento a las dependencias  para la correcta aplicación de las TRD </t>
  </si>
  <si>
    <t xml:space="preserve">Actas de sensibilización y expedientes organizados de acuerdo con las TRD </t>
  </si>
  <si>
    <t>Colaboradores designados proceso GDOC</t>
  </si>
  <si>
    <t xml:space="preserve">Implementar las acciones necesarias para el cumplimiento de los programas del SIC 
 Elaborar  informes de monitoreo de condiciones ambientales </t>
  </si>
  <si>
    <t>Actas de sensibilización e informes de monitoreo a  las condiciones ambientales</t>
  </si>
  <si>
    <t xml:space="preserve">Realizar el requerimiento disciplinario correspondiente por perdida para los responsables de la información. </t>
  </si>
  <si>
    <t xml:space="preserve">Comunicación remitida </t>
  </si>
  <si>
    <t xml:space="preserve">Secretaria General </t>
  </si>
  <si>
    <t xml:space="preserve">Cuando se identifique el riesgo </t>
  </si>
  <si>
    <t>Realizar el proceso correspondiente para la restauración de los documentos que presenten deterioro o perdida de información por manejo inadecuado o condiciones ambientales no optimas</t>
  </si>
  <si>
    <t xml:space="preserve">Documento restaurado </t>
  </si>
  <si>
    <t>Profesional restaurador del proceso de GDOC</t>
  </si>
  <si>
    <t xml:space="preserve">Perdida de documentación y de archivos físicos y electrónicos </t>
  </si>
  <si>
    <t>En el trámite y consulta de los documentos se puede presentar innacesibilidad por pérdida, deterioro o inadecuada disposición, generada por fallas en el proceso de copias de seguridad del aplicativo, incumplimiento o no aplicación de los procedimientos establecidos para el trámite de comunicaciones, o por la inadecuada manipulación, alteración o perdida de la docuemntación física y electrónica de la Entidad, lo que dificulta la toma de decisiones oportuna y puede llegar a derivar en sanciones por parte de los entes de control.</t>
  </si>
  <si>
    <t xml:space="preserve">Fallas en el proceso de copias de seguridad del aplicativo </t>
  </si>
  <si>
    <t xml:space="preserve">Incumplimiento o no aplicación del procedimiento establecido para el trámite de las comunicaciones en la Entidad </t>
  </si>
  <si>
    <t>Inadecuada manipulación, alteración o pérdida de documentación física o electrónica por parte de los colaboradores de la Entidad.</t>
  </si>
  <si>
    <t xml:space="preserve">Perdida de la información digital al no contar con los repositorios necesarios </t>
  </si>
  <si>
    <t xml:space="preserve">El servidor público o colaborador designado del proceso gestión documental  generará mensualmente  un reporte de las estadisticas de finalización de los trámites  en ORFEO  ; Asi mismo, verificará por dependencias el No de radicados sin finalizar, para informar  a los usuarios  a través de correo electrónico las estadisticas de orfeo, con el fin de evidenciar el estado de los trámites  por dependencias y reducir los trámites pendientes de finalización. Como evidencia se dejan los reportes de las estadisticas de trámites en Orfeo, los correos remitidos a los usuarios  informando el número de trámites sin finalizar en ORFEO.
En caso de evidenciar documentos que no esten incluidos en un expediente y que esten pendientes por  finalizar, se informará a los lideres de procesos a través de correo electrónico dichas estadisticas para proceder a realizar mesas de trabajo con los usuarios que  tengan mayor número de radicados sin finalizar con el fin de prestar acompañamiento para el cierre de los mismos. </t>
  </si>
  <si>
    <t>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reposará una matriz de verificación de paz y salvos.</t>
  </si>
  <si>
    <t>Realizar 2 copias de seguridad del aplicativo ORFEO en la nube.</t>
  </si>
  <si>
    <t>Correos  con la información de los Backups de ORFEO /
Actas de verificación</t>
  </si>
  <si>
    <t>Colaboradores designados proceso GDOC y profesionales proceso GSIT</t>
  </si>
  <si>
    <t>Informar  a los usuarios  y  lideres de las dependencias  las estadisticas de finalización de los trámites en Orfeo.</t>
  </si>
  <si>
    <t>Estadisticas de finalización de los trámites Orfeo/ comunicaciones oficiales remitidas a los lideres de las dependencias</t>
  </si>
  <si>
    <t>Colaborador designado proceso GDOC</t>
  </si>
  <si>
    <t>Tramitar los Paz y Salvo, de los colaboradores verificando que el usuario no tenga radicados pendientes en sus carpetas de entrada, salida, internos, devueltos, personales e informados.</t>
  </si>
  <si>
    <t xml:space="preserve">Base de datos Paz y salvos </t>
  </si>
  <si>
    <t xml:space="preserve">Mantener actualizada la base de datos de préstamos y consulta, conforme a lo establecido en el procedimiento Consulta y Préstamo de Documentos </t>
  </si>
  <si>
    <t>Base de Datos Actualizada</t>
  </si>
  <si>
    <t xml:space="preserve">Profesionales proceso GD </t>
  </si>
  <si>
    <t>Se realiza una copia de seguridad en la nube de la entidad diarimente y se realiza una copia de seguridad en otra máquina de la nube que se baja en físico a un servidor de la Entidad semanalmente a las bases de datos.
Se realiza una copia de seguridad en cintas para los archivos y PDF</t>
  </si>
  <si>
    <t xml:space="preserve">Copias de Seguridad de bases de datos en la nube 
Copias de seguridad de archivos y PDF en Cintas </t>
  </si>
  <si>
    <t xml:space="preserve">Secretaria General Proceso de Infraestructura Tecnologica </t>
  </si>
  <si>
    <t>Realizar plan de contingencia para asociar documentos de salida a documentos de entrada</t>
  </si>
  <si>
    <t>Plan de contingencia</t>
  </si>
  <si>
    <t xml:space="preserve">Verificar en la base de datos del aplicativo ORFEO los usuarios activos e inactivos </t>
  </si>
  <si>
    <t>Base de datos con los usuarios que hacen uso del aplicativo ORFEO actualmente.</t>
  </si>
  <si>
    <t>Secretaria General Proceso de Gestión Documental</t>
  </si>
  <si>
    <t>No actividades ejecutadas/No actividades programadas</t>
  </si>
  <si>
    <t>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Para el caso de hacer el préstamo de manera virtual  el  colaborador verificará  a través de la matriz de prestamos que el expendiente se encuentre completo para su respectiva consulta,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</si>
  <si>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t>El profesional designado del proceso gestión documental revisará trimestralmente el monitoreo de las condiciones ambientales de los archivos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</si>
  <si>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El colaborador designado por la Secretaria General del proceso Gestión documental cuatrimestralmente solicitará la generación automática de las copias de seguridad del aplicativo ORFEO al proceso de Infraestructura Tecnológica a través de correo electrónico (mesa de ayuda); Asi mismo, el colaborador designado por el proceso verificará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</si>
</sst>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9"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sz val="12"/>
      <name val="Arial"/>
      <family val="2"/>
    </font>
    <font>
      <b/>
      <sz val="9"/>
      <color theme="9" tint="-0.249977111117893"/>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right style="medium">
        <color auto="1"/>
      </right>
      <top style="medium">
        <color auto="1"/>
      </top>
      <bottom style="thin">
        <color auto="1"/>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273">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3"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2" fontId="13" fillId="0" borderId="0" xfId="1"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4" fillId="0" borderId="0" xfId="3" applyFont="1" applyFill="1" applyBorder="1" applyAlignment="1" applyProtection="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2" fillId="12" borderId="1"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2" fillId="0" borderId="1" xfId="3" applyFont="1" applyFill="1" applyBorder="1" applyAlignment="1" applyProtection="1">
      <alignment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vertical="center" wrapText="1"/>
      <protection locked="0"/>
    </xf>
    <xf numFmtId="0" fontId="25" fillId="0" borderId="0" xfId="0" applyFont="1" applyFill="1" applyAlignment="1" applyProtection="1">
      <alignment horizontal="center" vertical="center" wrapText="1"/>
    </xf>
    <xf numFmtId="0" fontId="18" fillId="9" borderId="22"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4" fillId="0" borderId="22" xfId="0" applyFont="1" applyBorder="1" applyAlignment="1">
      <alignment horizontal="justify" vertical="center" wrapText="1"/>
    </xf>
    <xf numFmtId="0" fontId="0" fillId="0" borderId="22" xfId="0" applyBorder="1" applyAlignment="1">
      <alignment vertical="center" wrapText="1"/>
    </xf>
    <xf numFmtId="0" fontId="0" fillId="0" borderId="25" xfId="0" applyBorder="1" applyAlignment="1">
      <alignment vertical="center" wrapText="1"/>
    </xf>
    <xf numFmtId="0" fontId="20" fillId="0" borderId="22" xfId="0" applyFont="1" applyBorder="1" applyAlignment="1">
      <alignment horizontal="justify" vertical="center" wrapText="1"/>
    </xf>
    <xf numFmtId="0" fontId="22" fillId="0" borderId="22" xfId="0" applyFont="1" applyBorder="1" applyAlignment="1">
      <alignment horizontal="justify" vertical="center" wrapText="1"/>
    </xf>
    <xf numFmtId="0" fontId="20" fillId="0" borderId="25" xfId="0" applyFont="1" applyBorder="1" applyAlignment="1">
      <alignment horizontal="justify" vertical="center" wrapText="1"/>
    </xf>
    <xf numFmtId="0" fontId="27" fillId="0" borderId="22" xfId="0" applyFont="1" applyBorder="1" applyAlignment="1">
      <alignment horizontal="justify" vertical="center" wrapText="1"/>
    </xf>
    <xf numFmtId="0" fontId="4" fillId="0" borderId="25" xfId="0" applyFont="1" applyBorder="1" applyAlignment="1">
      <alignment horizontal="justify" vertical="center" wrapText="1"/>
    </xf>
    <xf numFmtId="0" fontId="22" fillId="0" borderId="1" xfId="3"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vertical="center" wrapText="1"/>
      <protection locked="0"/>
    </xf>
    <xf numFmtId="0" fontId="25" fillId="16" borderId="1"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14" fontId="25" fillId="0" borderId="17" xfId="0" applyNumberFormat="1" applyFont="1" applyFill="1" applyBorder="1" applyAlignment="1" applyProtection="1">
      <alignment horizontal="center" vertical="center" wrapText="1"/>
      <protection locked="0"/>
    </xf>
    <xf numFmtId="0" fontId="25" fillId="16" borderId="1" xfId="3"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25" fillId="16" borderId="12"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14" fontId="25" fillId="0" borderId="12" xfId="0" applyNumberFormat="1" applyFont="1" applyFill="1" applyBorder="1" applyAlignment="1" applyProtection="1">
      <alignment horizontal="center" vertical="center" wrapText="1"/>
      <protection locked="0"/>
    </xf>
    <xf numFmtId="14" fontId="25" fillId="16" borderId="1" xfId="0" applyNumberFormat="1" applyFont="1" applyFill="1" applyBorder="1" applyAlignment="1" applyProtection="1">
      <alignment horizontal="center" vertical="center" wrapText="1"/>
      <protection locked="0"/>
    </xf>
    <xf numFmtId="0" fontId="22" fillId="16" borderId="1" xfId="0" applyFont="1" applyFill="1" applyBorder="1" applyAlignment="1" applyProtection="1">
      <alignment vertical="center" wrapText="1"/>
      <protection locked="0"/>
    </xf>
    <xf numFmtId="0" fontId="22" fillId="16" borderId="1" xfId="0" applyFont="1" applyFill="1" applyBorder="1" applyAlignment="1" applyProtection="1">
      <alignment horizontal="center" vertical="center" wrapText="1"/>
      <protection locked="0"/>
    </xf>
    <xf numFmtId="0" fontId="25" fillId="16" borderId="17" xfId="0"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xf>
    <xf numFmtId="14" fontId="25" fillId="16" borderId="17" xfId="0" applyNumberFormat="1" applyFont="1" applyFill="1" applyBorder="1" applyAlignment="1" applyProtection="1">
      <alignment horizontal="center" vertical="center" wrapText="1"/>
      <protection locked="0"/>
    </xf>
    <xf numFmtId="14" fontId="25" fillId="16" borderId="18" xfId="0" applyNumberFormat="1" applyFont="1" applyFill="1" applyBorder="1" applyAlignment="1" applyProtection="1">
      <alignment horizontal="center" vertical="center" wrapText="1"/>
      <protection locked="0"/>
    </xf>
    <xf numFmtId="14" fontId="25" fillId="16" borderId="9" xfId="0" applyNumberFormat="1"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26" fillId="8" borderId="1" xfId="3" applyFont="1" applyFill="1" applyBorder="1" applyAlignment="1" applyProtection="1">
      <alignment horizontal="center" vertical="center" wrapText="1"/>
      <protection locked="0"/>
    </xf>
    <xf numFmtId="0" fontId="25" fillId="16" borderId="1" xfId="3" applyFont="1" applyFill="1" applyBorder="1" applyAlignment="1" applyProtection="1">
      <alignment horizontal="justify" vertical="center" wrapText="1"/>
      <protection locked="0"/>
    </xf>
    <xf numFmtId="0" fontId="25" fillId="16" borderId="1" xfId="3" applyFont="1" applyFill="1" applyBorder="1" applyAlignment="1" applyProtection="1">
      <alignment horizontal="justify" vertical="top" wrapText="1"/>
      <protection locked="0"/>
    </xf>
    <xf numFmtId="0" fontId="25" fillId="0" borderId="17" xfId="3" applyFont="1" applyFill="1" applyBorder="1" applyAlignment="1" applyProtection="1">
      <alignment horizontal="center" vertical="center" wrapText="1"/>
      <protection locked="0"/>
    </xf>
    <xf numFmtId="0" fontId="25" fillId="0" borderId="18" xfId="3" applyFont="1" applyFill="1" applyBorder="1" applyAlignment="1" applyProtection="1">
      <alignment horizontal="center" vertical="center" wrapText="1"/>
      <protection locked="0"/>
    </xf>
    <xf numFmtId="0" fontId="25" fillId="0" borderId="9" xfId="3"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9" borderId="1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0" fillId="16" borderId="38" xfId="0" applyFont="1" applyFill="1" applyBorder="1" applyAlignment="1">
      <alignment horizontal="left" vertical="center" wrapText="1"/>
    </xf>
    <xf numFmtId="0" fontId="20" fillId="16" borderId="41" xfId="0" applyFont="1" applyFill="1" applyBorder="1" applyAlignment="1">
      <alignment horizontal="left" vertical="center" wrapText="1"/>
    </xf>
    <xf numFmtId="0" fontId="20" fillId="16" borderId="42" xfId="0" applyFont="1" applyFill="1" applyBorder="1" applyAlignment="1">
      <alignment horizontal="left"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20" fillId="16" borderId="8" xfId="0" applyFont="1" applyFill="1" applyBorder="1" applyAlignment="1">
      <alignment horizontal="center" vertical="center"/>
    </xf>
    <xf numFmtId="0" fontId="20" fillId="16" borderId="1" xfId="0" applyFont="1" applyFill="1" applyBorder="1" applyAlignment="1">
      <alignment horizontal="center" vertical="center"/>
    </xf>
    <xf numFmtId="0" fontId="20" fillId="16" borderId="10" xfId="0" applyFont="1" applyFill="1" applyBorder="1" applyAlignment="1">
      <alignment horizontal="center" vertical="center"/>
    </xf>
    <xf numFmtId="0" fontId="20" fillId="16" borderId="11" xfId="0" applyFont="1" applyFill="1" applyBorder="1" applyAlignment="1">
      <alignment horizontal="center" vertical="center"/>
    </xf>
    <xf numFmtId="0" fontId="20" fillId="16" borderId="12" xfId="0" applyFont="1" applyFill="1" applyBorder="1" applyAlignment="1">
      <alignment horizontal="center" vertical="center"/>
    </xf>
    <xf numFmtId="0" fontId="20" fillId="16" borderId="1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20" fillId="16" borderId="45" xfId="0" applyFont="1" applyFill="1" applyBorder="1" applyAlignment="1">
      <alignment horizontal="left" vertical="center" wrapText="1"/>
    </xf>
    <xf numFmtId="0" fontId="20" fillId="16" borderId="46" xfId="0" applyFont="1" applyFill="1" applyBorder="1" applyAlignment="1">
      <alignment horizontal="left" vertical="center" wrapText="1"/>
    </xf>
    <xf numFmtId="0" fontId="20" fillId="16" borderId="47" xfId="0" applyFont="1" applyFill="1" applyBorder="1" applyAlignment="1">
      <alignment horizontal="left" vertical="center" wrapText="1"/>
    </xf>
    <xf numFmtId="0" fontId="6" fillId="16" borderId="48"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6" fillId="16" borderId="49" xfId="0" applyFont="1" applyFill="1" applyBorder="1" applyAlignment="1">
      <alignment horizontal="center" vertical="center" wrapText="1"/>
    </xf>
    <xf numFmtId="0" fontId="18" fillId="16" borderId="27"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6" borderId="28"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2 3" xfId="4"/>
  </cellStyles>
  <dxfs count="224">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9900"/>
      <color rgb="FFFFFFCC"/>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2"/>
  <sheetViews>
    <sheetView topLeftCell="C4" zoomScale="120" zoomScaleNormal="120" workbookViewId="0">
      <selection activeCell="D4" sqref="D4:D9"/>
    </sheetView>
  </sheetViews>
  <sheetFormatPr baseColWidth="10" defaultColWidth="11.42578125"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101</v>
      </c>
      <c r="E2" s="15" t="s">
        <v>102</v>
      </c>
      <c r="F2" s="15" t="s">
        <v>103</v>
      </c>
      <c r="G2" s="15" t="s">
        <v>3</v>
      </c>
      <c r="H2" s="15" t="s">
        <v>131</v>
      </c>
      <c r="I2" s="15" t="s">
        <v>66</v>
      </c>
      <c r="J2" s="15" t="s">
        <v>135</v>
      </c>
      <c r="K2" s="15" t="s">
        <v>163</v>
      </c>
      <c r="L2" s="15" t="s">
        <v>135</v>
      </c>
    </row>
    <row r="4" spans="2:12" ht="31.5" x14ac:dyDescent="0.25">
      <c r="B4" s="14" t="s">
        <v>71</v>
      </c>
      <c r="C4" s="14" t="s">
        <v>89</v>
      </c>
      <c r="D4" s="12" t="s">
        <v>91</v>
      </c>
      <c r="E4" s="15" t="s">
        <v>123</v>
      </c>
      <c r="F4" s="15" t="s">
        <v>104</v>
      </c>
      <c r="G4" s="15" t="s">
        <v>133</v>
      </c>
      <c r="H4" s="15" t="s">
        <v>136</v>
      </c>
      <c r="I4" s="12" t="s">
        <v>23</v>
      </c>
      <c r="J4" s="12" t="s">
        <v>21</v>
      </c>
      <c r="K4" s="15" t="s">
        <v>164</v>
      </c>
      <c r="L4" s="12" t="s">
        <v>21</v>
      </c>
    </row>
    <row r="5" spans="2:12" ht="31.5" x14ac:dyDescent="0.25">
      <c r="B5" s="14" t="s">
        <v>72</v>
      </c>
      <c r="C5" s="14" t="s">
        <v>346</v>
      </c>
      <c r="D5" s="13" t="s">
        <v>92</v>
      </c>
      <c r="E5" s="15" t="s">
        <v>124</v>
      </c>
      <c r="F5" s="15" t="s">
        <v>105</v>
      </c>
      <c r="G5" s="15" t="s">
        <v>17</v>
      </c>
      <c r="H5" s="15" t="s">
        <v>132</v>
      </c>
      <c r="I5" s="12" t="s">
        <v>24</v>
      </c>
      <c r="J5" s="12" t="s">
        <v>22</v>
      </c>
      <c r="K5" s="15" t="s">
        <v>165</v>
      </c>
      <c r="L5" s="12" t="s">
        <v>22</v>
      </c>
    </row>
    <row r="6" spans="2:12" ht="30" x14ac:dyDescent="0.25">
      <c r="B6" s="14" t="s">
        <v>73</v>
      </c>
      <c r="C6" s="14" t="s">
        <v>90</v>
      </c>
      <c r="D6" s="12" t="s">
        <v>93</v>
      </c>
      <c r="E6" s="15" t="s">
        <v>125</v>
      </c>
      <c r="F6" s="15" t="s">
        <v>106</v>
      </c>
      <c r="G6" s="15" t="s">
        <v>18</v>
      </c>
      <c r="H6" s="15" t="s">
        <v>136</v>
      </c>
      <c r="I6" s="12" t="s">
        <v>25</v>
      </c>
      <c r="J6" s="12" t="s">
        <v>23</v>
      </c>
      <c r="K6" s="15" t="s">
        <v>166</v>
      </c>
      <c r="L6" s="12" t="s">
        <v>23</v>
      </c>
    </row>
    <row r="7" spans="2:12" ht="30" x14ac:dyDescent="0.25">
      <c r="B7" s="14" t="s">
        <v>74</v>
      </c>
      <c r="C7" s="14"/>
      <c r="D7" s="12" t="s">
        <v>94</v>
      </c>
      <c r="E7" s="15" t="s">
        <v>126</v>
      </c>
      <c r="F7" s="15" t="s">
        <v>107</v>
      </c>
      <c r="G7" s="15" t="s">
        <v>19</v>
      </c>
      <c r="J7" s="12" t="s">
        <v>24</v>
      </c>
      <c r="K7" s="15" t="s">
        <v>167</v>
      </c>
      <c r="L7" s="12" t="s">
        <v>24</v>
      </c>
    </row>
    <row r="8" spans="2:12" ht="31.5" x14ac:dyDescent="0.25">
      <c r="B8" s="14" t="s">
        <v>75</v>
      </c>
      <c r="C8" s="14"/>
      <c r="D8" s="12" t="s">
        <v>95</v>
      </c>
      <c r="E8" s="15" t="s">
        <v>127</v>
      </c>
      <c r="F8" s="15" t="s">
        <v>108</v>
      </c>
      <c r="G8" s="15" t="s">
        <v>134</v>
      </c>
      <c r="I8" s="12" t="s">
        <v>23</v>
      </c>
      <c r="J8" s="12" t="s">
        <v>25</v>
      </c>
      <c r="L8" s="12" t="s">
        <v>25</v>
      </c>
    </row>
    <row r="9" spans="2:12" ht="30" x14ac:dyDescent="0.25">
      <c r="B9" s="14" t="s">
        <v>76</v>
      </c>
      <c r="C9" s="14"/>
      <c r="D9" s="12" t="s">
        <v>96</v>
      </c>
      <c r="E9" s="15" t="s">
        <v>128</v>
      </c>
      <c r="F9" s="15" t="s">
        <v>109</v>
      </c>
      <c r="I9" s="12" t="s">
        <v>24</v>
      </c>
      <c r="L9" s="12"/>
    </row>
    <row r="10" spans="2:12" ht="31.5" x14ac:dyDescent="0.25">
      <c r="B10" s="14" t="s">
        <v>77</v>
      </c>
      <c r="C10" s="14"/>
      <c r="D10" s="12"/>
      <c r="E10" s="15" t="s">
        <v>129</v>
      </c>
      <c r="F10" s="15" t="s">
        <v>110</v>
      </c>
      <c r="I10" s="12" t="s">
        <v>25</v>
      </c>
    </row>
    <row r="11" spans="2:12" ht="30" x14ac:dyDescent="0.25">
      <c r="B11" s="14" t="s">
        <v>78</v>
      </c>
      <c r="C11" s="14"/>
      <c r="D11" s="15" t="s">
        <v>97</v>
      </c>
      <c r="E11" s="15" t="s">
        <v>130</v>
      </c>
      <c r="F11" s="15" t="s">
        <v>111</v>
      </c>
    </row>
    <row r="12" spans="2:12" ht="15.75" x14ac:dyDescent="0.25">
      <c r="B12" s="14"/>
      <c r="C12" s="14"/>
      <c r="D12" s="15" t="s">
        <v>331</v>
      </c>
    </row>
    <row r="13" spans="2:12" ht="45" x14ac:dyDescent="0.25">
      <c r="B13" s="14" t="s">
        <v>79</v>
      </c>
      <c r="C13" s="14"/>
      <c r="F13" s="15" t="s">
        <v>112</v>
      </c>
    </row>
    <row r="14" spans="2:12" ht="45" x14ac:dyDescent="0.25">
      <c r="B14" s="14" t="s">
        <v>80</v>
      </c>
      <c r="C14" s="14"/>
      <c r="D14" s="15" t="s">
        <v>98</v>
      </c>
      <c r="F14" s="15" t="s">
        <v>113</v>
      </c>
    </row>
    <row r="15" spans="2:12" ht="45" x14ac:dyDescent="0.25">
      <c r="B15" s="14" t="s">
        <v>81</v>
      </c>
      <c r="D15" s="15" t="s">
        <v>99</v>
      </c>
      <c r="F15" s="15" t="s">
        <v>114</v>
      </c>
    </row>
    <row r="16" spans="2:12" ht="45" x14ac:dyDescent="0.25">
      <c r="B16" s="14" t="s">
        <v>82</v>
      </c>
      <c r="C16" s="14"/>
      <c r="D16" s="15" t="s">
        <v>100</v>
      </c>
      <c r="F16" s="15" t="s">
        <v>115</v>
      </c>
    </row>
    <row r="17" spans="2:6" ht="30" x14ac:dyDescent="0.25">
      <c r="B17" s="14" t="s">
        <v>83</v>
      </c>
      <c r="C17" s="14"/>
      <c r="F17" s="15" t="s">
        <v>116</v>
      </c>
    </row>
    <row r="18" spans="2:6" ht="30" x14ac:dyDescent="0.25">
      <c r="B18" s="14" t="s">
        <v>84</v>
      </c>
      <c r="C18" s="14"/>
      <c r="F18" s="15" t="s">
        <v>117</v>
      </c>
    </row>
    <row r="19" spans="2:6" ht="45" x14ac:dyDescent="0.25">
      <c r="B19" s="14" t="s">
        <v>85</v>
      </c>
      <c r="C19" s="14"/>
      <c r="F19" s="15" t="s">
        <v>118</v>
      </c>
    </row>
    <row r="20" spans="2:6" ht="30" x14ac:dyDescent="0.25">
      <c r="B20" s="14" t="s">
        <v>86</v>
      </c>
      <c r="C20" s="14"/>
      <c r="D20" s="15" t="s">
        <v>333</v>
      </c>
      <c r="F20" s="15" t="s">
        <v>119</v>
      </c>
    </row>
    <row r="21" spans="2:6" ht="31.5" x14ac:dyDescent="0.25">
      <c r="B21" s="14" t="s">
        <v>87</v>
      </c>
      <c r="C21" s="14"/>
      <c r="D21" s="15" t="s">
        <v>331</v>
      </c>
      <c r="F21" s="15" t="s">
        <v>120</v>
      </c>
    </row>
    <row r="22" spans="2:6" ht="30" x14ac:dyDescent="0.25">
      <c r="F22" s="15" t="s">
        <v>121</v>
      </c>
    </row>
    <row r="23" spans="2:6" x14ac:dyDescent="0.25">
      <c r="F23" s="15" t="s">
        <v>122</v>
      </c>
    </row>
    <row r="30" spans="2:6" x14ac:dyDescent="0.25">
      <c r="B30" s="15" t="s">
        <v>137</v>
      </c>
      <c r="C30" s="15" t="s">
        <v>136</v>
      </c>
    </row>
    <row r="31" spans="2:6" x14ac:dyDescent="0.25">
      <c r="B31" s="15" t="s">
        <v>133</v>
      </c>
      <c r="C31" s="12" t="s">
        <v>21</v>
      </c>
    </row>
    <row r="32" spans="2:6" x14ac:dyDescent="0.25">
      <c r="B32" s="15" t="s">
        <v>17</v>
      </c>
      <c r="C32" s="12" t="s">
        <v>22</v>
      </c>
    </row>
    <row r="33" spans="2:3" x14ac:dyDescent="0.25">
      <c r="B33" s="15" t="s">
        <v>18</v>
      </c>
      <c r="C33" s="12" t="s">
        <v>23</v>
      </c>
    </row>
    <row r="34" spans="2:3" x14ac:dyDescent="0.25">
      <c r="B34" s="15" t="s">
        <v>19</v>
      </c>
      <c r="C34" s="12" t="s">
        <v>24</v>
      </c>
    </row>
    <row r="35" spans="2:3" x14ac:dyDescent="0.25">
      <c r="B35" s="15" t="s">
        <v>134</v>
      </c>
      <c r="C35" s="12" t="s">
        <v>25</v>
      </c>
    </row>
    <row r="38" spans="2:3" x14ac:dyDescent="0.25">
      <c r="B38" s="15" t="str">
        <f>$B$31&amp;C31</f>
        <v>Rara vezInsignificante</v>
      </c>
      <c r="C38" s="15" t="s">
        <v>138</v>
      </c>
    </row>
    <row r="39" spans="2:3" x14ac:dyDescent="0.25">
      <c r="B39" s="15" t="str">
        <f t="shared" ref="B39:B42" si="0">$B$31&amp;C32</f>
        <v>Rara vezMenor</v>
      </c>
      <c r="C39" s="15" t="s">
        <v>138</v>
      </c>
    </row>
    <row r="40" spans="2:3" x14ac:dyDescent="0.25">
      <c r="B40" s="15" t="str">
        <f t="shared" si="0"/>
        <v>Rara vezModerado</v>
      </c>
      <c r="C40" s="15" t="s">
        <v>139</v>
      </c>
    </row>
    <row r="41" spans="2:3" x14ac:dyDescent="0.25">
      <c r="B41" s="15" t="str">
        <f t="shared" si="0"/>
        <v>Rara vezMayor</v>
      </c>
      <c r="C41" s="15" t="s">
        <v>140</v>
      </c>
    </row>
    <row r="42" spans="2:3" x14ac:dyDescent="0.25">
      <c r="B42" s="15" t="str">
        <f t="shared" si="0"/>
        <v>Rara vezCatastrófico</v>
      </c>
      <c r="C42" s="15" t="s">
        <v>141</v>
      </c>
    </row>
    <row r="43" spans="2:3" x14ac:dyDescent="0.25">
      <c r="B43" s="15" t="str">
        <f>$B$32&amp;C31</f>
        <v>ImprobableInsignificante</v>
      </c>
      <c r="C43" s="15" t="s">
        <v>138</v>
      </c>
    </row>
    <row r="44" spans="2:3" x14ac:dyDescent="0.25">
      <c r="B44" s="15" t="str">
        <f t="shared" ref="B44:B47" si="1">$B$32&amp;C32</f>
        <v>ImprobableMenor</v>
      </c>
      <c r="C44" s="15" t="s">
        <v>138</v>
      </c>
    </row>
    <row r="45" spans="2:3" x14ac:dyDescent="0.25">
      <c r="B45" s="15" t="str">
        <f t="shared" si="1"/>
        <v>ImprobableModerado</v>
      </c>
      <c r="C45" s="15" t="s">
        <v>139</v>
      </c>
    </row>
    <row r="46" spans="2:3" x14ac:dyDescent="0.25">
      <c r="B46" s="15" t="str">
        <f t="shared" si="1"/>
        <v>ImprobableMayor</v>
      </c>
      <c r="C46" s="15" t="s">
        <v>140</v>
      </c>
    </row>
    <row r="47" spans="2:3" x14ac:dyDescent="0.25">
      <c r="B47" s="15" t="str">
        <f t="shared" si="1"/>
        <v>ImprobableCatastrófico</v>
      </c>
      <c r="C47" s="15" t="s">
        <v>141</v>
      </c>
    </row>
    <row r="48" spans="2:3" x14ac:dyDescent="0.25">
      <c r="B48" s="15" t="str">
        <f>$B$33&amp;C31</f>
        <v>PosibleInsignificante</v>
      </c>
      <c r="C48" s="15" t="s">
        <v>138</v>
      </c>
    </row>
    <row r="49" spans="2:3" x14ac:dyDescent="0.25">
      <c r="B49" s="15" t="str">
        <f t="shared" ref="B49:B52" si="2">$B$33&amp;C32</f>
        <v>PosibleMenor</v>
      </c>
      <c r="C49" s="15" t="s">
        <v>139</v>
      </c>
    </row>
    <row r="50" spans="2:3" x14ac:dyDescent="0.25">
      <c r="B50" s="15" t="str">
        <f t="shared" si="2"/>
        <v>PosibleModerado</v>
      </c>
      <c r="C50" s="15" t="s">
        <v>140</v>
      </c>
    </row>
    <row r="51" spans="2:3" x14ac:dyDescent="0.25">
      <c r="B51" s="15" t="str">
        <f t="shared" si="2"/>
        <v>PosibleMayor</v>
      </c>
      <c r="C51" s="15" t="s">
        <v>141</v>
      </c>
    </row>
    <row r="52" spans="2:3" x14ac:dyDescent="0.25">
      <c r="B52" s="15" t="str">
        <f t="shared" si="2"/>
        <v>PosibleCatastrófico</v>
      </c>
      <c r="C52" s="15" t="s">
        <v>141</v>
      </c>
    </row>
    <row r="53" spans="2:3" x14ac:dyDescent="0.25">
      <c r="B53" s="15" t="str">
        <f>$B$34&amp;C31</f>
        <v>ProbableInsignificante</v>
      </c>
      <c r="C53" s="15" t="s">
        <v>139</v>
      </c>
    </row>
    <row r="54" spans="2:3" x14ac:dyDescent="0.25">
      <c r="B54" s="15" t="str">
        <f t="shared" ref="B54:B57" si="3">$B$34&amp;C32</f>
        <v>ProbableMenor</v>
      </c>
      <c r="C54" s="15" t="s">
        <v>140</v>
      </c>
    </row>
    <row r="55" spans="2:3" x14ac:dyDescent="0.25">
      <c r="B55" s="15" t="str">
        <f t="shared" si="3"/>
        <v>ProbableModerado</v>
      </c>
      <c r="C55" s="15" t="s">
        <v>140</v>
      </c>
    </row>
    <row r="56" spans="2:3" x14ac:dyDescent="0.25">
      <c r="B56" s="15" t="str">
        <f t="shared" si="3"/>
        <v>ProbableMayor</v>
      </c>
      <c r="C56" s="15" t="s">
        <v>141</v>
      </c>
    </row>
    <row r="57" spans="2:3" x14ac:dyDescent="0.25">
      <c r="B57" s="15" t="str">
        <f t="shared" si="3"/>
        <v>ProbableCatastrófico</v>
      </c>
      <c r="C57" s="15" t="s">
        <v>141</v>
      </c>
    </row>
    <row r="58" spans="2:3" x14ac:dyDescent="0.25">
      <c r="B58" s="15" t="str">
        <f>$B$35&amp;C31</f>
        <v>Casi seguroInsignificante</v>
      </c>
      <c r="C58" s="15" t="s">
        <v>140</v>
      </c>
    </row>
    <row r="59" spans="2:3" x14ac:dyDescent="0.25">
      <c r="B59" s="15" t="str">
        <f t="shared" ref="B59:B62" si="4">$B$35&amp;C32</f>
        <v>Casi seguroMenor</v>
      </c>
      <c r="C59" s="15" t="s">
        <v>140</v>
      </c>
    </row>
    <row r="60" spans="2:3" x14ac:dyDescent="0.25">
      <c r="B60" s="15" t="str">
        <f t="shared" si="4"/>
        <v>Casi seguroModerado</v>
      </c>
      <c r="C60" s="15" t="s">
        <v>141</v>
      </c>
    </row>
    <row r="61" spans="2:3" x14ac:dyDescent="0.25">
      <c r="B61" s="15" t="str">
        <f t="shared" si="4"/>
        <v>Casi seguroMayor</v>
      </c>
      <c r="C61" s="15" t="s">
        <v>141</v>
      </c>
    </row>
    <row r="62" spans="2:3" x14ac:dyDescent="0.25">
      <c r="B62" s="15" t="str">
        <f t="shared" si="4"/>
        <v>Casi seguroCatastrófico</v>
      </c>
      <c r="C62" s="15" t="s">
        <v>141</v>
      </c>
    </row>
    <row r="65" spans="2:4" x14ac:dyDescent="0.25">
      <c r="B65" s="15" t="s">
        <v>151</v>
      </c>
      <c r="C65" s="15" t="s">
        <v>151</v>
      </c>
    </row>
    <row r="66" spans="2:4" x14ac:dyDescent="0.25">
      <c r="B66" s="15" t="s">
        <v>23</v>
      </c>
      <c r="C66" s="15" t="s">
        <v>23</v>
      </c>
    </row>
    <row r="67" spans="2:4" x14ac:dyDescent="0.25">
      <c r="B67" s="15" t="s">
        <v>152</v>
      </c>
      <c r="C67" s="15" t="s">
        <v>152</v>
      </c>
    </row>
    <row r="70" spans="2:4" x14ac:dyDescent="0.25">
      <c r="B70" s="15" t="str">
        <f>$B$65&amp;C65</f>
        <v>FuerteFuerte</v>
      </c>
      <c r="C70" s="15" t="s">
        <v>153</v>
      </c>
      <c r="D70" s="15" t="s">
        <v>151</v>
      </c>
    </row>
    <row r="71" spans="2:4" x14ac:dyDescent="0.25">
      <c r="B71" s="15" t="str">
        <f t="shared" ref="B71:B72" si="5">$B$65&amp;C66</f>
        <v>FuerteModerado</v>
      </c>
      <c r="C71" s="15" t="s">
        <v>154</v>
      </c>
      <c r="D71" s="15" t="s">
        <v>23</v>
      </c>
    </row>
    <row r="72" spans="2:4" x14ac:dyDescent="0.25">
      <c r="B72" s="15" t="str">
        <f t="shared" si="5"/>
        <v>FuerteDébil</v>
      </c>
      <c r="C72" s="15" t="s">
        <v>154</v>
      </c>
      <c r="D72" s="15" t="s">
        <v>152</v>
      </c>
    </row>
    <row r="73" spans="2:4" x14ac:dyDescent="0.25">
      <c r="B73" s="15" t="str">
        <f>$B$66&amp;C65</f>
        <v>ModeradoFuerte</v>
      </c>
      <c r="C73" s="15" t="s">
        <v>154</v>
      </c>
      <c r="D73" s="15" t="s">
        <v>23</v>
      </c>
    </row>
    <row r="74" spans="2:4" x14ac:dyDescent="0.25">
      <c r="B74" s="15" t="str">
        <f t="shared" ref="B74:B75" si="6">$B$66&amp;C66</f>
        <v>ModeradoModerado</v>
      </c>
      <c r="C74" s="15" t="s">
        <v>154</v>
      </c>
      <c r="D74" s="15" t="s">
        <v>23</v>
      </c>
    </row>
    <row r="75" spans="2:4" x14ac:dyDescent="0.25">
      <c r="B75" s="15" t="str">
        <f t="shared" si="6"/>
        <v>ModeradoDébil</v>
      </c>
      <c r="C75" s="15" t="s">
        <v>154</v>
      </c>
      <c r="D75" s="15" t="s">
        <v>152</v>
      </c>
    </row>
    <row r="76" spans="2:4" x14ac:dyDescent="0.25">
      <c r="B76" s="15" t="str">
        <f>$B$67&amp;C65</f>
        <v>DébilFuerte</v>
      </c>
      <c r="C76" s="15" t="s">
        <v>154</v>
      </c>
      <c r="D76" s="15" t="s">
        <v>152</v>
      </c>
    </row>
    <row r="77" spans="2:4" x14ac:dyDescent="0.25">
      <c r="B77" s="15" t="str">
        <f t="shared" ref="B77:B78" si="7">$B$67&amp;C66</f>
        <v>DébilModerado</v>
      </c>
      <c r="C77" s="15" t="s">
        <v>154</v>
      </c>
      <c r="D77" s="15" t="s">
        <v>152</v>
      </c>
    </row>
    <row r="78" spans="2:4" x14ac:dyDescent="0.25">
      <c r="B78" s="15" t="str">
        <f t="shared" si="7"/>
        <v>DébilDébil</v>
      </c>
      <c r="C78" s="15" t="s">
        <v>154</v>
      </c>
      <c r="D78" s="15" t="s">
        <v>152</v>
      </c>
    </row>
    <row r="81" spans="2:4" x14ac:dyDescent="0.25">
      <c r="B81" s="15" t="s">
        <v>151</v>
      </c>
      <c r="C81" s="15" t="s">
        <v>158</v>
      </c>
      <c r="D81" s="15" t="s">
        <v>158</v>
      </c>
    </row>
    <row r="82" spans="2:4" x14ac:dyDescent="0.25">
      <c r="B82" s="15" t="s">
        <v>23</v>
      </c>
      <c r="C82" s="15" t="s">
        <v>159</v>
      </c>
      <c r="D82" s="15" t="s">
        <v>160</v>
      </c>
    </row>
    <row r="83" spans="2:4" x14ac:dyDescent="0.25">
      <c r="D83" s="15" t="s">
        <v>159</v>
      </c>
    </row>
    <row r="86" spans="2:4" x14ac:dyDescent="0.25">
      <c r="B86" s="15" t="s">
        <v>151</v>
      </c>
      <c r="C86" s="15" t="s">
        <v>158</v>
      </c>
      <c r="D86" s="15" t="s">
        <v>158</v>
      </c>
    </row>
    <row r="87" spans="2:4" x14ac:dyDescent="0.25">
      <c r="B87" s="15" t="s">
        <v>151</v>
      </c>
      <c r="C87" s="15" t="s">
        <v>158</v>
      </c>
      <c r="D87" s="15" t="s">
        <v>160</v>
      </c>
    </row>
    <row r="88" spans="2:4" x14ac:dyDescent="0.25">
      <c r="B88" s="15" t="s">
        <v>151</v>
      </c>
      <c r="C88" s="15" t="s">
        <v>158</v>
      </c>
      <c r="D88" s="15" t="s">
        <v>159</v>
      </c>
    </row>
    <row r="89" spans="2:4" x14ac:dyDescent="0.25">
      <c r="B89" s="15" t="s">
        <v>151</v>
      </c>
      <c r="C89" s="15" t="s">
        <v>159</v>
      </c>
      <c r="D89" s="15" t="s">
        <v>158</v>
      </c>
    </row>
    <row r="90" spans="2:4" x14ac:dyDescent="0.25">
      <c r="B90" s="15" t="s">
        <v>23</v>
      </c>
      <c r="C90" s="15" t="s">
        <v>158</v>
      </c>
      <c r="D90" s="15" t="s">
        <v>158</v>
      </c>
    </row>
    <row r="91" spans="2:4" x14ac:dyDescent="0.25">
      <c r="B91" s="15" t="s">
        <v>23</v>
      </c>
      <c r="C91" s="15" t="s">
        <v>158</v>
      </c>
      <c r="D91" s="15" t="s">
        <v>160</v>
      </c>
    </row>
    <row r="92" spans="2:4" x14ac:dyDescent="0.25">
      <c r="B92" s="15" t="s">
        <v>23</v>
      </c>
      <c r="C92" s="15" t="s">
        <v>158</v>
      </c>
      <c r="D92" s="15" t="s">
        <v>159</v>
      </c>
    </row>
    <row r="93" spans="2:4" x14ac:dyDescent="0.25">
      <c r="B93" s="15" t="s">
        <v>23</v>
      </c>
      <c r="C93" s="15" t="s">
        <v>159</v>
      </c>
      <c r="D93" s="15" t="s">
        <v>158</v>
      </c>
    </row>
    <row r="95" spans="2:4" x14ac:dyDescent="0.25">
      <c r="B95" s="15" t="str">
        <f>+B86&amp;C86&amp;D86</f>
        <v>FuerteDirectamenteDirectamente</v>
      </c>
      <c r="C95" s="15">
        <v>2</v>
      </c>
      <c r="D95" s="15">
        <v>2</v>
      </c>
    </row>
    <row r="96" spans="2:4" x14ac:dyDescent="0.25">
      <c r="B96" s="15" t="str">
        <f t="shared" ref="B96:B102" si="8">+B87&amp;C87&amp;D87</f>
        <v>FuerteDirectamenteIndirectamente</v>
      </c>
      <c r="C96" s="15">
        <v>2</v>
      </c>
      <c r="D96" s="15">
        <v>1</v>
      </c>
    </row>
    <row r="97" spans="2:4" x14ac:dyDescent="0.25">
      <c r="B97" s="15" t="str">
        <f t="shared" si="8"/>
        <v>FuerteDirectamenteNo disminuye</v>
      </c>
      <c r="C97" s="15">
        <v>2</v>
      </c>
      <c r="D97" s="15">
        <v>0</v>
      </c>
    </row>
    <row r="98" spans="2:4" x14ac:dyDescent="0.25">
      <c r="B98" s="15" t="str">
        <f t="shared" si="8"/>
        <v>FuerteNo disminuyeDirectamente</v>
      </c>
      <c r="C98" s="15">
        <v>0</v>
      </c>
      <c r="D98" s="15">
        <v>2</v>
      </c>
    </row>
    <row r="99" spans="2:4" x14ac:dyDescent="0.25">
      <c r="B99" s="15" t="str">
        <f t="shared" si="8"/>
        <v>ModeradoDirectamenteDirectamente</v>
      </c>
      <c r="C99" s="15">
        <v>1</v>
      </c>
      <c r="D99" s="15">
        <v>1</v>
      </c>
    </row>
    <row r="100" spans="2:4" x14ac:dyDescent="0.25">
      <c r="B100" s="15" t="str">
        <f t="shared" si="8"/>
        <v>ModeradoDirectamenteIndirectamente</v>
      </c>
      <c r="C100" s="15">
        <v>1</v>
      </c>
      <c r="D100" s="15">
        <v>0</v>
      </c>
    </row>
    <row r="101" spans="2:4" x14ac:dyDescent="0.25">
      <c r="B101" s="15" t="str">
        <f t="shared" si="8"/>
        <v>ModeradoDirectamenteNo disminuye</v>
      </c>
      <c r="C101" s="15">
        <v>1</v>
      </c>
      <c r="D101" s="15">
        <v>0</v>
      </c>
    </row>
    <row r="102" spans="2:4" x14ac:dyDescent="0.25">
      <c r="B102" s="15" t="str">
        <f t="shared" si="8"/>
        <v>ModeradoNo disminuyeDirectamente</v>
      </c>
      <c r="C102" s="15">
        <v>0</v>
      </c>
      <c r="D102" s="15">
        <v>1</v>
      </c>
    </row>
  </sheetData>
  <dataConsolid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80" zoomScaleSheetLayoutView="80" workbookViewId="0">
      <selection activeCell="B14" sqref="B14:B21"/>
    </sheetView>
  </sheetViews>
  <sheetFormatPr baseColWidth="10" defaultColWidth="11.42578125"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49" t="s">
        <v>48</v>
      </c>
      <c r="C2" s="250"/>
    </row>
    <row r="3" spans="2:3" ht="27" customHeight="1" x14ac:dyDescent="0.25">
      <c r="B3" s="243" t="s">
        <v>299</v>
      </c>
      <c r="C3" s="246" t="s">
        <v>300</v>
      </c>
    </row>
    <row r="4" spans="2:3" ht="27" customHeight="1" x14ac:dyDescent="0.25">
      <c r="B4" s="244"/>
      <c r="C4" s="247"/>
    </row>
    <row r="5" spans="2:3" ht="27" customHeight="1" x14ac:dyDescent="0.25">
      <c r="B5" s="244"/>
      <c r="C5" s="247"/>
    </row>
    <row r="6" spans="2:3" ht="27" customHeight="1" thickBot="1" x14ac:dyDescent="0.3">
      <c r="B6" s="245"/>
      <c r="C6" s="248"/>
    </row>
    <row r="7" spans="2:3" ht="15.75" thickBot="1" x14ac:dyDescent="0.3"/>
    <row r="8" spans="2:3" ht="49.5" customHeight="1" x14ac:dyDescent="0.25">
      <c r="B8" s="243" t="s">
        <v>301</v>
      </c>
      <c r="C8" s="246" t="s">
        <v>302</v>
      </c>
    </row>
    <row r="9" spans="2:3" ht="15.75" customHeight="1" x14ac:dyDescent="0.25">
      <c r="B9" s="244"/>
      <c r="C9" s="247"/>
    </row>
    <row r="10" spans="2:3" ht="15.75" customHeight="1" x14ac:dyDescent="0.25">
      <c r="B10" s="244"/>
      <c r="C10" s="247"/>
    </row>
    <row r="11" spans="2:3" ht="15.75" customHeight="1" x14ac:dyDescent="0.25">
      <c r="B11" s="244"/>
      <c r="C11" s="247"/>
    </row>
    <row r="12" spans="2:3" ht="16.5" customHeight="1" thickBot="1" x14ac:dyDescent="0.3">
      <c r="B12" s="245"/>
      <c r="C12" s="248"/>
    </row>
    <row r="13" spans="2:3" ht="15.75" thickBot="1" x14ac:dyDescent="0.3"/>
    <row r="14" spans="2:3" ht="16.5" customHeight="1" x14ac:dyDescent="0.25">
      <c r="B14" s="243" t="s">
        <v>303</v>
      </c>
      <c r="C14" s="246" t="s">
        <v>304</v>
      </c>
    </row>
    <row r="15" spans="2:3" x14ac:dyDescent="0.25">
      <c r="B15" s="244"/>
      <c r="C15" s="247"/>
    </row>
    <row r="16" spans="2:3" x14ac:dyDescent="0.25">
      <c r="B16" s="244"/>
      <c r="C16" s="247"/>
    </row>
    <row r="17" spans="2:3" x14ac:dyDescent="0.25">
      <c r="B17" s="244"/>
      <c r="C17" s="247"/>
    </row>
    <row r="18" spans="2:3" x14ac:dyDescent="0.25">
      <c r="B18" s="244"/>
      <c r="C18" s="247"/>
    </row>
    <row r="19" spans="2:3" x14ac:dyDescent="0.25">
      <c r="B19" s="244"/>
      <c r="C19" s="247"/>
    </row>
    <row r="20" spans="2:3" x14ac:dyDescent="0.25">
      <c r="B20" s="244"/>
      <c r="C20" s="247"/>
    </row>
    <row r="21" spans="2:3" ht="23.25" customHeight="1" thickBot="1" x14ac:dyDescent="0.3">
      <c r="B21" s="245"/>
      <c r="C21" s="248"/>
    </row>
    <row r="22" spans="2:3" ht="15.75" thickBot="1" x14ac:dyDescent="0.3"/>
    <row r="23" spans="2:3" ht="18.75" customHeight="1" x14ac:dyDescent="0.25">
      <c r="B23" s="243" t="s">
        <v>305</v>
      </c>
      <c r="C23" s="246" t="s">
        <v>306</v>
      </c>
    </row>
    <row r="24" spans="2:3" ht="18.75" customHeight="1" x14ac:dyDescent="0.25">
      <c r="B24" s="244"/>
      <c r="C24" s="247"/>
    </row>
    <row r="25" spans="2:3" ht="18.75" customHeight="1" x14ac:dyDescent="0.25">
      <c r="B25" s="244"/>
      <c r="C25" s="247"/>
    </row>
    <row r="26" spans="2:3" ht="18.75" customHeight="1" x14ac:dyDescent="0.25">
      <c r="B26" s="244"/>
      <c r="C26" s="247"/>
    </row>
    <row r="27" spans="2:3" ht="18.75" customHeight="1" x14ac:dyDescent="0.25">
      <c r="B27" s="244"/>
      <c r="C27" s="247"/>
    </row>
    <row r="28" spans="2:3" ht="18.75" customHeight="1" x14ac:dyDescent="0.25">
      <c r="B28" s="244"/>
      <c r="C28" s="247"/>
    </row>
    <row r="29" spans="2:3" ht="18.75" customHeight="1" x14ac:dyDescent="0.25">
      <c r="B29" s="244"/>
      <c r="C29" s="247"/>
    </row>
    <row r="30" spans="2:3" ht="18.75" customHeight="1" thickBot="1" x14ac:dyDescent="0.3">
      <c r="B30" s="245"/>
      <c r="C30" s="248"/>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zoomScaleSheetLayoutView="80" workbookViewId="0">
      <selection activeCell="H14" sqref="H14"/>
    </sheetView>
  </sheetViews>
  <sheetFormatPr baseColWidth="10" defaultColWidth="11.42578125"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64" t="s">
        <v>67</v>
      </c>
      <c r="C2" s="265"/>
      <c r="D2" s="265"/>
      <c r="E2" s="265"/>
      <c r="F2" s="265"/>
      <c r="G2" s="265"/>
      <c r="H2" s="266"/>
    </row>
    <row r="3" spans="2:8" ht="18" customHeight="1" thickBot="1" x14ac:dyDescent="0.3">
      <c r="B3" s="264" t="s">
        <v>47</v>
      </c>
      <c r="C3" s="265"/>
      <c r="D3" s="265"/>
      <c r="E3" s="265"/>
      <c r="F3" s="265"/>
      <c r="G3" s="265"/>
      <c r="H3" s="266"/>
    </row>
    <row r="4" spans="2:8" ht="15.75" customHeight="1" x14ac:dyDescent="0.25">
      <c r="B4" s="267" t="s">
        <v>49</v>
      </c>
      <c r="C4" s="268"/>
      <c r="D4" s="269" t="s">
        <v>50</v>
      </c>
      <c r="E4" s="269"/>
      <c r="F4" s="269"/>
      <c r="G4" s="269"/>
      <c r="H4" s="270"/>
    </row>
    <row r="5" spans="2:8" ht="15.75" customHeight="1" x14ac:dyDescent="0.25">
      <c r="B5" s="271" t="s">
        <v>51</v>
      </c>
      <c r="C5" s="272"/>
      <c r="D5" s="253" t="s">
        <v>52</v>
      </c>
      <c r="E5" s="253"/>
      <c r="F5" s="253"/>
      <c r="G5" s="253"/>
      <c r="H5" s="254"/>
    </row>
    <row r="6" spans="2:8" ht="15.75" customHeight="1" x14ac:dyDescent="0.25">
      <c r="B6" s="251" t="s">
        <v>53</v>
      </c>
      <c r="C6" s="252"/>
      <c r="D6" s="253" t="s">
        <v>54</v>
      </c>
      <c r="E6" s="253"/>
      <c r="F6" s="253"/>
      <c r="G6" s="253"/>
      <c r="H6" s="254"/>
    </row>
    <row r="7" spans="2:8" ht="16.5" customHeight="1" thickBot="1" x14ac:dyDescent="0.3">
      <c r="B7" s="255" t="s">
        <v>55</v>
      </c>
      <c r="C7" s="256"/>
      <c r="D7" s="257" t="s">
        <v>56</v>
      </c>
      <c r="E7" s="257"/>
      <c r="F7" s="257"/>
      <c r="G7" s="257"/>
      <c r="H7" s="258"/>
    </row>
    <row r="8" spans="2:8" ht="10.5" customHeight="1" x14ac:dyDescent="0.25">
      <c r="B8" s="50"/>
      <c r="C8" s="50"/>
      <c r="D8" s="50"/>
      <c r="E8" s="50"/>
      <c r="F8" s="50"/>
      <c r="G8" s="50"/>
      <c r="H8" s="50"/>
    </row>
    <row r="9" spans="2:8" ht="15.75" thickBot="1" x14ac:dyDescent="0.3">
      <c r="B9" s="50"/>
      <c r="C9" s="50"/>
      <c r="D9" s="50"/>
      <c r="E9" s="50"/>
      <c r="F9" s="50"/>
      <c r="G9" s="50"/>
      <c r="H9" s="50"/>
    </row>
    <row r="10" spans="2:8" ht="21.75" customHeight="1" thickBot="1" x14ac:dyDescent="0.3">
      <c r="B10" s="259" t="s">
        <v>3</v>
      </c>
      <c r="C10" s="51" t="s">
        <v>275</v>
      </c>
      <c r="D10" s="5" t="s">
        <v>53</v>
      </c>
      <c r="E10" s="5" t="s">
        <v>53</v>
      </c>
      <c r="F10" s="52" t="s">
        <v>55</v>
      </c>
      <c r="G10" s="52" t="s">
        <v>55</v>
      </c>
      <c r="H10" s="6" t="s">
        <v>55</v>
      </c>
    </row>
    <row r="11" spans="2:8" ht="21.75" customHeight="1" thickBot="1" x14ac:dyDescent="0.3">
      <c r="B11" s="260"/>
      <c r="C11" s="53" t="s">
        <v>64</v>
      </c>
      <c r="D11" s="10" t="s">
        <v>51</v>
      </c>
      <c r="E11" s="11" t="s">
        <v>53</v>
      </c>
      <c r="F11" s="11" t="s">
        <v>53</v>
      </c>
      <c r="G11" s="28" t="s">
        <v>55</v>
      </c>
      <c r="H11" s="29" t="s">
        <v>55</v>
      </c>
    </row>
    <row r="12" spans="2:8" ht="21.75" customHeight="1" thickBot="1" x14ac:dyDescent="0.3">
      <c r="B12" s="260"/>
      <c r="C12" s="53" t="s">
        <v>63</v>
      </c>
      <c r="D12" s="27" t="s">
        <v>49</v>
      </c>
      <c r="E12" s="10" t="s">
        <v>51</v>
      </c>
      <c r="F12" s="11" t="s">
        <v>53</v>
      </c>
      <c r="G12" s="28" t="s">
        <v>55</v>
      </c>
      <c r="H12" s="29" t="s">
        <v>55</v>
      </c>
    </row>
    <row r="13" spans="2:8" ht="21.75" customHeight="1" thickBot="1" x14ac:dyDescent="0.3">
      <c r="B13" s="260"/>
      <c r="C13" s="53" t="s">
        <v>62</v>
      </c>
      <c r="D13" s="27" t="s">
        <v>49</v>
      </c>
      <c r="E13" s="27" t="s">
        <v>49</v>
      </c>
      <c r="F13" s="10" t="s">
        <v>51</v>
      </c>
      <c r="G13" s="11" t="s">
        <v>53</v>
      </c>
      <c r="H13" s="29" t="s">
        <v>55</v>
      </c>
    </row>
    <row r="14" spans="2:8" ht="21.75" customHeight="1" thickBot="1" x14ac:dyDescent="0.3">
      <c r="B14" s="260"/>
      <c r="C14" s="54" t="s">
        <v>133</v>
      </c>
      <c r="D14" s="27" t="s">
        <v>49</v>
      </c>
      <c r="E14" s="27" t="s">
        <v>49</v>
      </c>
      <c r="F14" s="10" t="s">
        <v>51</v>
      </c>
      <c r="G14" s="11" t="s">
        <v>53</v>
      </c>
      <c r="H14" s="29" t="s">
        <v>55</v>
      </c>
    </row>
    <row r="15" spans="2:8" ht="16.5" thickBot="1" x14ac:dyDescent="0.3">
      <c r="B15" s="260"/>
      <c r="C15" s="55"/>
      <c r="D15" s="7" t="s">
        <v>57</v>
      </c>
      <c r="E15" s="8" t="s">
        <v>58</v>
      </c>
      <c r="F15" s="8" t="s">
        <v>59</v>
      </c>
      <c r="G15" s="8" t="s">
        <v>60</v>
      </c>
      <c r="H15" s="9" t="s">
        <v>61</v>
      </c>
    </row>
    <row r="16" spans="2:8" ht="21" customHeight="1" thickBot="1" x14ac:dyDescent="0.3">
      <c r="B16" s="261"/>
      <c r="C16" s="262" t="s">
        <v>276</v>
      </c>
      <c r="D16" s="262"/>
      <c r="E16" s="262"/>
      <c r="F16" s="262"/>
      <c r="G16" s="262"/>
      <c r="H16" s="263"/>
    </row>
  </sheetData>
  <mergeCells count="12">
    <mergeCell ref="B2:H2"/>
    <mergeCell ref="B3:H3"/>
    <mergeCell ref="B4:C4"/>
    <mergeCell ref="D4:H4"/>
    <mergeCell ref="B5:C5"/>
    <mergeCell ref="D5:H5"/>
    <mergeCell ref="B6:C6"/>
    <mergeCell ref="D6:H6"/>
    <mergeCell ref="B7:C7"/>
    <mergeCell ref="D7:H7"/>
    <mergeCell ref="B10:B16"/>
    <mergeCell ref="C16:H16"/>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5"/>
  <sheetViews>
    <sheetView showGridLines="0" tabSelected="1" topLeftCell="L13" zoomScale="80" zoomScaleNormal="80" zoomScaleSheetLayoutView="40" zoomScalePageLayoutView="50" workbookViewId="0">
      <selection activeCell="U15" sqref="U15"/>
    </sheetView>
  </sheetViews>
  <sheetFormatPr baseColWidth="10" defaultColWidth="11.42578125" defaultRowHeight="11.25" x14ac:dyDescent="0.25"/>
  <cols>
    <col min="1" max="1" width="4.28515625" style="22" customWidth="1"/>
    <col min="2" max="2" width="20.7109375" style="22" customWidth="1"/>
    <col min="3" max="3" width="7.7109375" style="22" customWidth="1"/>
    <col min="4" max="4" width="32.42578125" style="22" customWidth="1"/>
    <col min="5" max="5" width="52.42578125" style="22" customWidth="1"/>
    <col min="6" max="6" width="23.42578125" style="22" customWidth="1"/>
    <col min="7" max="7" width="26.7109375" style="22" customWidth="1"/>
    <col min="8" max="8" width="33.42578125" style="22" customWidth="1"/>
    <col min="9" max="9" width="32.140625" style="22" customWidth="1"/>
    <col min="10" max="10" width="46.85546875" style="22" customWidth="1"/>
    <col min="11" max="12" width="26.7109375" style="22" customWidth="1"/>
    <col min="13" max="13" width="26.7109375" style="22" hidden="1" customWidth="1"/>
    <col min="14" max="14" width="24" style="22" customWidth="1" collapsed="1"/>
    <col min="15" max="15" width="22.5703125" style="22" customWidth="1"/>
    <col min="16" max="16" width="22.5703125" style="22" hidden="1" customWidth="1"/>
    <col min="17" max="17" width="22.5703125" style="22" customWidth="1"/>
    <col min="18" max="18" width="19.7109375" style="22" customWidth="1"/>
    <col min="19" max="19" width="28.85546875" style="22" customWidth="1" collapsed="1"/>
    <col min="20" max="20" width="38" style="22" customWidth="1"/>
    <col min="21" max="21" width="34.42578125" style="22" customWidth="1"/>
    <col min="22" max="22" width="23.28515625" style="22" hidden="1" customWidth="1"/>
    <col min="23" max="23" width="34.5703125" style="22" customWidth="1"/>
    <col min="24" max="24" width="23.28515625" style="22" hidden="1" customWidth="1"/>
    <col min="25" max="25" width="39.7109375" style="22" customWidth="1"/>
    <col min="26" max="26" width="23.28515625" style="22" hidden="1" customWidth="1"/>
    <col min="27" max="27" width="39.7109375" style="22" customWidth="1"/>
    <col min="28" max="28" width="23.28515625" style="22" hidden="1" customWidth="1"/>
    <col min="29" max="29" width="36.28515625" style="22" customWidth="1"/>
    <col min="30" max="30" width="23.28515625" style="22" hidden="1" customWidth="1"/>
    <col min="31" max="31" width="39.7109375" style="22" customWidth="1"/>
    <col min="32" max="32" width="20" style="22" hidden="1" customWidth="1"/>
    <col min="33" max="33" width="34.5703125" style="22" customWidth="1"/>
    <col min="34" max="34" width="20" style="22" hidden="1" customWidth="1"/>
    <col min="35" max="35" width="14.5703125" style="22" customWidth="1"/>
    <col min="36" max="36" width="20" style="22" customWidth="1"/>
    <col min="37" max="37" width="23" style="22" customWidth="1"/>
    <col min="38" max="38" width="22.42578125" style="22" customWidth="1"/>
    <col min="39" max="39" width="17.28515625" style="22" hidden="1" customWidth="1"/>
    <col min="40" max="41" width="17.28515625" style="22" customWidth="1"/>
    <col min="42" max="42" width="12.28515625" style="22" customWidth="1"/>
    <col min="43" max="43" width="14.5703125" style="22" customWidth="1"/>
    <col min="44" max="45" width="23.28515625" style="22" customWidth="1"/>
    <col min="46" max="46" width="17.28515625" style="22" hidden="1" customWidth="1"/>
    <col min="47" max="48" width="20" style="22" customWidth="1"/>
    <col min="49" max="49" width="25.5703125" style="22" customWidth="1"/>
    <col min="50" max="50" width="23" style="22" customWidth="1"/>
    <col min="51" max="51" width="19.7109375" style="22" hidden="1" customWidth="1"/>
    <col min="52" max="53" width="19.7109375" style="22" customWidth="1"/>
    <col min="54" max="54" width="27.28515625" style="22" customWidth="1"/>
    <col min="55" max="56" width="20.42578125" style="22" customWidth="1"/>
    <col min="57" max="59" width="27.28515625" style="22" customWidth="1"/>
    <col min="60" max="60" width="22.7109375" style="22" customWidth="1"/>
    <col min="61" max="61" width="21.5703125" style="22" customWidth="1"/>
    <col min="62" max="62" width="15.28515625" style="22" customWidth="1"/>
    <col min="63" max="16384" width="11.42578125" style="22"/>
  </cols>
  <sheetData>
    <row r="1" spans="2:62" ht="12" thickBot="1" x14ac:dyDescent="0.3">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row>
    <row r="2" spans="2:62" ht="41.25" customHeight="1" x14ac:dyDescent="0.25">
      <c r="B2" s="131" t="s">
        <v>309</v>
      </c>
      <c r="C2" s="132"/>
      <c r="D2" s="132"/>
      <c r="E2" s="132"/>
      <c r="F2" s="132"/>
      <c r="G2" s="132"/>
      <c r="H2" s="132"/>
      <c r="I2" s="132"/>
      <c r="J2" s="132"/>
      <c r="K2" s="132"/>
      <c r="L2" s="132"/>
      <c r="M2" s="132"/>
      <c r="N2" s="132"/>
      <c r="O2" s="132"/>
      <c r="P2" s="132"/>
      <c r="Q2" s="132"/>
      <c r="R2" s="132"/>
      <c r="S2" s="132"/>
      <c r="T2" s="133"/>
      <c r="U2" s="140" t="str">
        <f>B2</f>
        <v>OBJETIVO DEL PROCESO</v>
      </c>
      <c r="V2" s="141"/>
      <c r="W2" s="141"/>
      <c r="X2" s="141"/>
      <c r="Y2" s="141"/>
      <c r="Z2" s="141"/>
      <c r="AA2" s="141"/>
      <c r="AB2" s="141"/>
      <c r="AC2" s="141"/>
      <c r="AD2" s="141"/>
      <c r="AE2" s="141"/>
      <c r="AF2" s="141"/>
      <c r="AG2" s="141"/>
      <c r="AH2" s="141"/>
      <c r="AI2" s="141"/>
      <c r="AJ2" s="141"/>
      <c r="AK2" s="141"/>
      <c r="AL2" s="141"/>
      <c r="AM2" s="141"/>
      <c r="AN2" s="141"/>
      <c r="AO2" s="141"/>
      <c r="AP2" s="141"/>
      <c r="AQ2" s="142"/>
      <c r="AR2" s="140" t="str">
        <f>B2</f>
        <v>OBJETIVO DEL PROCESO</v>
      </c>
      <c r="AS2" s="141"/>
      <c r="AT2" s="141"/>
      <c r="AU2" s="141"/>
      <c r="AV2" s="141"/>
      <c r="AW2" s="141"/>
      <c r="AX2" s="141"/>
      <c r="AY2" s="141"/>
      <c r="AZ2" s="141"/>
      <c r="BA2" s="141"/>
      <c r="BB2" s="141"/>
      <c r="BC2" s="141"/>
      <c r="BD2" s="141"/>
      <c r="BE2" s="141"/>
      <c r="BF2" s="141"/>
      <c r="BG2" s="141"/>
      <c r="BH2" s="141"/>
      <c r="BI2" s="141"/>
      <c r="BJ2" s="142"/>
    </row>
    <row r="3" spans="2:62" ht="18.75" customHeight="1" x14ac:dyDescent="0.25">
      <c r="B3" s="134"/>
      <c r="C3" s="135"/>
      <c r="D3" s="135"/>
      <c r="E3" s="135"/>
      <c r="F3" s="135"/>
      <c r="G3" s="135"/>
      <c r="H3" s="135"/>
      <c r="I3" s="135"/>
      <c r="J3" s="135"/>
      <c r="K3" s="135"/>
      <c r="L3" s="135"/>
      <c r="M3" s="135"/>
      <c r="N3" s="135"/>
      <c r="O3" s="135"/>
      <c r="P3" s="135"/>
      <c r="Q3" s="135"/>
      <c r="R3" s="135"/>
      <c r="S3" s="135"/>
      <c r="T3" s="136"/>
      <c r="U3" s="143">
        <f>B3</f>
        <v>0</v>
      </c>
      <c r="V3" s="144"/>
      <c r="W3" s="144"/>
      <c r="X3" s="144"/>
      <c r="Y3" s="144"/>
      <c r="Z3" s="144"/>
      <c r="AA3" s="144"/>
      <c r="AB3" s="144"/>
      <c r="AC3" s="144"/>
      <c r="AD3" s="144"/>
      <c r="AE3" s="144"/>
      <c r="AF3" s="144"/>
      <c r="AG3" s="144"/>
      <c r="AH3" s="144"/>
      <c r="AI3" s="144"/>
      <c r="AJ3" s="144"/>
      <c r="AK3" s="144"/>
      <c r="AL3" s="144"/>
      <c r="AM3" s="144"/>
      <c r="AN3" s="144"/>
      <c r="AO3" s="144"/>
      <c r="AP3" s="144"/>
      <c r="AQ3" s="145"/>
      <c r="AR3" s="143">
        <f>B3</f>
        <v>0</v>
      </c>
      <c r="AS3" s="144"/>
      <c r="AT3" s="144"/>
      <c r="AU3" s="144"/>
      <c r="AV3" s="144"/>
      <c r="AW3" s="144"/>
      <c r="AX3" s="144"/>
      <c r="AY3" s="144"/>
      <c r="AZ3" s="144"/>
      <c r="BA3" s="144"/>
      <c r="BB3" s="144"/>
      <c r="BC3" s="144"/>
      <c r="BD3" s="144"/>
      <c r="BE3" s="144"/>
      <c r="BF3" s="144"/>
      <c r="BG3" s="144"/>
      <c r="BH3" s="144"/>
      <c r="BI3" s="144"/>
      <c r="BJ3" s="145"/>
    </row>
    <row r="4" spans="2:62" ht="18.75" customHeight="1" thickBot="1" x14ac:dyDescent="0.3">
      <c r="B4" s="137"/>
      <c r="C4" s="138"/>
      <c r="D4" s="138"/>
      <c r="E4" s="138"/>
      <c r="F4" s="138"/>
      <c r="G4" s="138"/>
      <c r="H4" s="138"/>
      <c r="I4" s="138"/>
      <c r="J4" s="138"/>
      <c r="K4" s="138"/>
      <c r="L4" s="138"/>
      <c r="M4" s="138"/>
      <c r="N4" s="138"/>
      <c r="O4" s="138"/>
      <c r="P4" s="138"/>
      <c r="Q4" s="138"/>
      <c r="R4" s="138"/>
      <c r="S4" s="138"/>
      <c r="T4" s="139"/>
      <c r="U4" s="146"/>
      <c r="V4" s="147"/>
      <c r="W4" s="147"/>
      <c r="X4" s="147"/>
      <c r="Y4" s="147"/>
      <c r="Z4" s="147"/>
      <c r="AA4" s="147"/>
      <c r="AB4" s="147"/>
      <c r="AC4" s="147"/>
      <c r="AD4" s="147"/>
      <c r="AE4" s="147"/>
      <c r="AF4" s="147"/>
      <c r="AG4" s="147"/>
      <c r="AH4" s="147"/>
      <c r="AI4" s="147"/>
      <c r="AJ4" s="147"/>
      <c r="AK4" s="147"/>
      <c r="AL4" s="147"/>
      <c r="AM4" s="147"/>
      <c r="AN4" s="147"/>
      <c r="AO4" s="147"/>
      <c r="AP4" s="147"/>
      <c r="AQ4" s="148"/>
      <c r="AR4" s="146"/>
      <c r="AS4" s="147"/>
      <c r="AT4" s="147"/>
      <c r="AU4" s="147"/>
      <c r="AV4" s="147"/>
      <c r="AW4" s="147"/>
      <c r="AX4" s="147"/>
      <c r="AY4" s="147"/>
      <c r="AZ4" s="147"/>
      <c r="BA4" s="147"/>
      <c r="BB4" s="147"/>
      <c r="BC4" s="147"/>
      <c r="BD4" s="147"/>
      <c r="BE4" s="147"/>
      <c r="BF4" s="147"/>
      <c r="BG4" s="147"/>
      <c r="BH4" s="147"/>
      <c r="BI4" s="147"/>
      <c r="BJ4" s="148"/>
    </row>
    <row r="5" spans="2:62" x14ac:dyDescent="0.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row>
    <row r="7" spans="2:62" s="16" customFormat="1" x14ac:dyDescent="0.25">
      <c r="M7" s="20"/>
      <c r="P7" s="21"/>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row>
    <row r="8" spans="2:62" s="16" customFormat="1" ht="25.5" customHeight="1" x14ac:dyDescent="0.25">
      <c r="B8" s="112" t="s">
        <v>174</v>
      </c>
      <c r="C8" s="112" t="s">
        <v>175</v>
      </c>
      <c r="D8" s="112" t="s">
        <v>176</v>
      </c>
      <c r="E8" s="112" t="s">
        <v>177</v>
      </c>
      <c r="F8" s="112" t="s">
        <v>179</v>
      </c>
      <c r="G8" s="112" t="s">
        <v>180</v>
      </c>
      <c r="H8" s="112" t="s">
        <v>178</v>
      </c>
      <c r="I8" s="112" t="s">
        <v>181</v>
      </c>
      <c r="J8" s="112" t="s">
        <v>182</v>
      </c>
      <c r="K8" s="112" t="s">
        <v>183</v>
      </c>
      <c r="L8" s="112" t="s">
        <v>184</v>
      </c>
      <c r="M8" s="118"/>
      <c r="N8" s="112" t="s">
        <v>0</v>
      </c>
      <c r="O8" s="112"/>
      <c r="P8" s="118"/>
      <c r="Q8" s="57" t="s">
        <v>307</v>
      </c>
      <c r="R8" s="112" t="s">
        <v>332</v>
      </c>
      <c r="S8" s="112" t="s">
        <v>1</v>
      </c>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22" t="s">
        <v>308</v>
      </c>
      <c r="AX8" s="123"/>
      <c r="AY8" s="123"/>
      <c r="AZ8" s="124"/>
      <c r="BA8" s="119" t="s">
        <v>7</v>
      </c>
      <c r="BB8" s="112" t="s">
        <v>168</v>
      </c>
      <c r="BC8" s="112"/>
      <c r="BD8" s="112"/>
      <c r="BE8" s="112"/>
      <c r="BF8" s="112"/>
      <c r="BG8" s="112" t="s">
        <v>173</v>
      </c>
      <c r="BH8" s="112"/>
      <c r="BI8" s="112"/>
      <c r="BJ8" s="112"/>
    </row>
    <row r="9" spans="2:62" s="16" customFormat="1" ht="33.75" customHeight="1" x14ac:dyDescent="0.25">
      <c r="B9" s="112"/>
      <c r="C9" s="112"/>
      <c r="D9" s="112"/>
      <c r="E9" s="112"/>
      <c r="F9" s="112"/>
      <c r="G9" s="112"/>
      <c r="H9" s="112"/>
      <c r="I9" s="112"/>
      <c r="J9" s="112"/>
      <c r="K9" s="112"/>
      <c r="L9" s="112"/>
      <c r="M9" s="118"/>
      <c r="N9" s="112" t="s">
        <v>3</v>
      </c>
      <c r="O9" s="112" t="s">
        <v>4</v>
      </c>
      <c r="P9" s="118"/>
      <c r="Q9" s="119" t="s">
        <v>5</v>
      </c>
      <c r="R9" s="112"/>
      <c r="S9" s="112" t="s">
        <v>69</v>
      </c>
      <c r="T9" s="112"/>
      <c r="U9" s="112" t="s">
        <v>142</v>
      </c>
      <c r="V9" s="59"/>
      <c r="W9" s="112" t="s">
        <v>143</v>
      </c>
      <c r="X9" s="59"/>
      <c r="Y9" s="112" t="s">
        <v>144</v>
      </c>
      <c r="Z9" s="59"/>
      <c r="AA9" s="112" t="s">
        <v>145</v>
      </c>
      <c r="AB9" s="59"/>
      <c r="AC9" s="112" t="s">
        <v>146</v>
      </c>
      <c r="AD9" s="59"/>
      <c r="AE9" s="112" t="s">
        <v>147</v>
      </c>
      <c r="AF9" s="59"/>
      <c r="AG9" s="112" t="s">
        <v>148</v>
      </c>
      <c r="AH9" s="59"/>
      <c r="AI9" s="112" t="s">
        <v>6</v>
      </c>
      <c r="AJ9" s="112" t="s">
        <v>149</v>
      </c>
      <c r="AK9" s="112" t="s">
        <v>150</v>
      </c>
      <c r="AL9" s="112"/>
      <c r="AM9" s="60"/>
      <c r="AN9" s="112" t="s">
        <v>155</v>
      </c>
      <c r="AO9" s="112"/>
      <c r="AP9" s="112" t="s">
        <v>277</v>
      </c>
      <c r="AQ9" s="112"/>
      <c r="AR9" s="112" t="s">
        <v>156</v>
      </c>
      <c r="AS9" s="112" t="s">
        <v>157</v>
      </c>
      <c r="AT9" s="59"/>
      <c r="AU9" s="112" t="s">
        <v>2</v>
      </c>
      <c r="AV9" s="112"/>
      <c r="AW9" s="112" t="s">
        <v>3</v>
      </c>
      <c r="AX9" s="112" t="s">
        <v>4</v>
      </c>
      <c r="AY9" s="118"/>
      <c r="AZ9" s="112" t="s">
        <v>5</v>
      </c>
      <c r="BA9" s="120"/>
      <c r="BB9" s="112" t="s">
        <v>172</v>
      </c>
      <c r="BC9" s="112" t="s">
        <v>278</v>
      </c>
      <c r="BD9" s="112" t="s">
        <v>169</v>
      </c>
      <c r="BE9" s="112" t="s">
        <v>170</v>
      </c>
      <c r="BF9" s="112" t="s">
        <v>171</v>
      </c>
      <c r="BG9" s="112" t="s">
        <v>68</v>
      </c>
      <c r="BH9" s="112" t="s">
        <v>278</v>
      </c>
      <c r="BI9" s="112" t="s">
        <v>169</v>
      </c>
      <c r="BJ9" s="112" t="s">
        <v>170</v>
      </c>
    </row>
    <row r="10" spans="2:62" s="16" customFormat="1" ht="48" customHeight="1" x14ac:dyDescent="0.25">
      <c r="B10" s="112"/>
      <c r="C10" s="112"/>
      <c r="D10" s="112"/>
      <c r="E10" s="112"/>
      <c r="F10" s="112"/>
      <c r="G10" s="112"/>
      <c r="H10" s="112"/>
      <c r="I10" s="112"/>
      <c r="J10" s="112"/>
      <c r="K10" s="112"/>
      <c r="L10" s="112"/>
      <c r="M10" s="118"/>
      <c r="N10" s="112"/>
      <c r="O10" s="112"/>
      <c r="P10" s="118"/>
      <c r="Q10" s="121"/>
      <c r="R10" s="112"/>
      <c r="S10" s="112"/>
      <c r="T10" s="112"/>
      <c r="U10" s="112"/>
      <c r="V10" s="60"/>
      <c r="W10" s="112"/>
      <c r="X10" s="60"/>
      <c r="Y10" s="112"/>
      <c r="Z10" s="60"/>
      <c r="AA10" s="112"/>
      <c r="AB10" s="60"/>
      <c r="AC10" s="112"/>
      <c r="AD10" s="60"/>
      <c r="AE10" s="112"/>
      <c r="AF10" s="60"/>
      <c r="AG10" s="112"/>
      <c r="AH10" s="60"/>
      <c r="AI10" s="112"/>
      <c r="AJ10" s="112"/>
      <c r="AK10" s="112"/>
      <c r="AL10" s="112"/>
      <c r="AM10" s="59"/>
      <c r="AN10" s="112"/>
      <c r="AO10" s="112"/>
      <c r="AP10" s="112"/>
      <c r="AQ10" s="112"/>
      <c r="AR10" s="112"/>
      <c r="AS10" s="112"/>
      <c r="AT10" s="59"/>
      <c r="AU10" s="58" t="s">
        <v>161</v>
      </c>
      <c r="AV10" s="58" t="s">
        <v>162</v>
      </c>
      <c r="AW10" s="112"/>
      <c r="AX10" s="112"/>
      <c r="AY10" s="118"/>
      <c r="AZ10" s="112"/>
      <c r="BA10" s="121"/>
      <c r="BB10" s="112"/>
      <c r="BC10" s="112"/>
      <c r="BD10" s="112"/>
      <c r="BE10" s="112"/>
      <c r="BF10" s="112"/>
      <c r="BG10" s="112"/>
      <c r="BH10" s="112"/>
      <c r="BI10" s="112"/>
      <c r="BJ10" s="112"/>
    </row>
    <row r="11" spans="2:62" s="80" customFormat="1" ht="212.25" customHeight="1" x14ac:dyDescent="0.25">
      <c r="B11" s="108" t="s">
        <v>84</v>
      </c>
      <c r="C11" s="108">
        <v>1</v>
      </c>
      <c r="D11" s="107" t="s">
        <v>347</v>
      </c>
      <c r="E11" s="107" t="s">
        <v>348</v>
      </c>
      <c r="F11" s="108" t="s">
        <v>89</v>
      </c>
      <c r="G11" s="108" t="s">
        <v>95</v>
      </c>
      <c r="H11" s="107"/>
      <c r="I11" s="125" t="s">
        <v>127</v>
      </c>
      <c r="J11" s="125"/>
      <c r="K11" s="93" t="s">
        <v>349</v>
      </c>
      <c r="L11" s="128" t="s">
        <v>351</v>
      </c>
      <c r="M11" s="109" t="str">
        <f>IF(F11="gestion","impacto",IF(F11="corrupcion","impactocorrupcion",IF(F11="seguridad_de_la_informacion","impacto","")))</f>
        <v>impacto</v>
      </c>
      <c r="N11" s="108" t="s">
        <v>18</v>
      </c>
      <c r="O11" s="108" t="s">
        <v>23</v>
      </c>
      <c r="P11" s="109" t="str">
        <f>N11&amp;O11</f>
        <v>PosibleModerado</v>
      </c>
      <c r="Q11" s="113" t="str">
        <f>IFERROR(VLOOKUP(P11,FORMULAS!$B$38:$C$62,2,FALSE),"")</f>
        <v>Riesgo alto</v>
      </c>
      <c r="R11" s="113" t="s">
        <v>165</v>
      </c>
      <c r="S11" s="107" t="s">
        <v>352</v>
      </c>
      <c r="T11" s="107"/>
      <c r="U11" s="92" t="s">
        <v>353</v>
      </c>
      <c r="V11" s="91">
        <f t="shared" ref="V11" si="0">IF(U11="Asignado",15,0)</f>
        <v>15</v>
      </c>
      <c r="W11" s="92" t="s">
        <v>354</v>
      </c>
      <c r="X11" s="91">
        <f t="shared" ref="X11" si="1">IF(W11="Adecuado",15,0)</f>
        <v>15</v>
      </c>
      <c r="Y11" s="92" t="s">
        <v>355</v>
      </c>
      <c r="Z11" s="91">
        <f t="shared" ref="Z11" si="2">IF(Y11="Oportuna",15,0)</f>
        <v>15</v>
      </c>
      <c r="AA11" s="92" t="s">
        <v>356</v>
      </c>
      <c r="AB11" s="91">
        <f t="shared" ref="AB11" si="3">IF(AA11="Prevenir",15,IF(AA11="Detectar",10,0))</f>
        <v>15</v>
      </c>
      <c r="AC11" s="92" t="s">
        <v>357</v>
      </c>
      <c r="AD11" s="91">
        <f t="shared" ref="AD11" si="4">IF(AC11="Confiable",15,0)</f>
        <v>15</v>
      </c>
      <c r="AE11" s="92" t="s">
        <v>358</v>
      </c>
      <c r="AF11" s="91">
        <f t="shared" ref="AF11" si="5">IF(AE11="Se investigan y resuelven oportunamente",15,0)</f>
        <v>15</v>
      </c>
      <c r="AG11" s="92" t="s">
        <v>359</v>
      </c>
      <c r="AH11" s="72">
        <f>IF(AG11="Completa",10,IF(AG11="incompleta",5,0))</f>
        <v>10</v>
      </c>
      <c r="AI11" s="73">
        <f t="shared" ref="AI11:AI50" si="6">V11+X11+Z11+AB11+AD11+AF11+AH11</f>
        <v>100</v>
      </c>
      <c r="AJ11" s="73" t="str">
        <f>IF(AI11&gt;=96,"Fuerte",IF(AI11&gt;=86,"Moderado",IF(AI11&gt;=1,"Débil","")))</f>
        <v>Fuerte</v>
      </c>
      <c r="AK11" s="74" t="s">
        <v>360</v>
      </c>
      <c r="AL11" s="73" t="str">
        <f>IF(AK11="Siempre se ejecuta","Fuerte",IF(AK11="Algunas veces","Moderado",IF(AK11="no se ejecuta","Débil","")))</f>
        <v>Fuerte</v>
      </c>
      <c r="AM11" s="73" t="str">
        <f>AJ11&amp;AL11</f>
        <v>FuerteFuerte</v>
      </c>
      <c r="AN11" s="73" t="str">
        <f>IFERROR(VLOOKUP(AM11,FORMULAS!$B$70:$D$78,3,FALSE),"")</f>
        <v>Fuerte</v>
      </c>
      <c r="AO11" s="73">
        <f>IF(AN11="fuerte",100,IF(AN11="Moderado",50,IF(AN11="débil",0,"")))</f>
        <v>100</v>
      </c>
      <c r="AP11" s="110">
        <f>IFERROR(AVERAGE(AO11:AO14),0)</f>
        <v>100</v>
      </c>
      <c r="AQ11" s="110" t="str">
        <f>IF(AP11&gt;=100,"Fuerte",IF(AP11&gt;=50,"Moderado",IF(AP11&gt;=1,"Débil","")))</f>
        <v>Fuerte</v>
      </c>
      <c r="AR11" s="111" t="s">
        <v>158</v>
      </c>
      <c r="AS11" s="111" t="s">
        <v>158</v>
      </c>
      <c r="AT11" s="110" t="str">
        <f>+AQ11&amp;AR11&amp;AS11</f>
        <v>FuerteDirectamenteDirectamente</v>
      </c>
      <c r="AU11" s="110">
        <f>IFERROR(VLOOKUP(AT11,FORMULAS!$B$95:$D$102,2,FALSE),0)</f>
        <v>2</v>
      </c>
      <c r="AV11" s="110">
        <f>IFERROR(VLOOKUP(AT11,FORMULAS!$B$95:$D$102,3,FALSE),0)</f>
        <v>2</v>
      </c>
      <c r="AW11" s="108" t="s">
        <v>133</v>
      </c>
      <c r="AX11" s="108" t="s">
        <v>21</v>
      </c>
      <c r="AY11" s="109" t="str">
        <f>AW11&amp;AX11</f>
        <v>Rara vezInsignificante</v>
      </c>
      <c r="AZ11" s="114" t="str">
        <f>IFERROR(VLOOKUP(AY11,FORMULAS!$B$38:$C$62,2,FALSE),"")</f>
        <v>Riesgo bajo</v>
      </c>
      <c r="BA11" s="113" t="s">
        <v>164</v>
      </c>
      <c r="BB11" s="94" t="s">
        <v>361</v>
      </c>
      <c r="BC11" s="94" t="s">
        <v>362</v>
      </c>
      <c r="BD11" s="94" t="s">
        <v>363</v>
      </c>
      <c r="BE11" s="103">
        <v>44560</v>
      </c>
      <c r="BF11" s="115" t="s">
        <v>400</v>
      </c>
      <c r="BG11" s="75" t="s">
        <v>366</v>
      </c>
      <c r="BH11" s="75" t="s">
        <v>367</v>
      </c>
      <c r="BI11" s="75" t="s">
        <v>368</v>
      </c>
      <c r="BJ11" s="77" t="s">
        <v>369</v>
      </c>
    </row>
    <row r="12" spans="2:62" s="80" customFormat="1" ht="232.5" customHeight="1" x14ac:dyDescent="0.25">
      <c r="B12" s="108"/>
      <c r="C12" s="108"/>
      <c r="D12" s="107"/>
      <c r="E12" s="107"/>
      <c r="F12" s="108"/>
      <c r="G12" s="108"/>
      <c r="H12" s="107"/>
      <c r="I12" s="125"/>
      <c r="J12" s="125"/>
      <c r="K12" s="93" t="s">
        <v>350</v>
      </c>
      <c r="L12" s="129"/>
      <c r="M12" s="109"/>
      <c r="N12" s="108"/>
      <c r="O12" s="108"/>
      <c r="P12" s="109"/>
      <c r="Q12" s="113"/>
      <c r="R12" s="113"/>
      <c r="S12" s="107" t="s">
        <v>402</v>
      </c>
      <c r="T12" s="107"/>
      <c r="U12" s="96" t="s">
        <v>353</v>
      </c>
      <c r="V12" s="95">
        <f t="shared" ref="V12" si="7">IF(U12="Asignado",15,0)</f>
        <v>15</v>
      </c>
      <c r="W12" s="96" t="s">
        <v>354</v>
      </c>
      <c r="X12" s="95">
        <f t="shared" ref="X12" si="8">IF(W12="Adecuado",15,0)</f>
        <v>15</v>
      </c>
      <c r="Y12" s="96" t="s">
        <v>355</v>
      </c>
      <c r="Z12" s="95">
        <f t="shared" ref="Z12" si="9">IF(Y12="Oportuna",15,0)</f>
        <v>15</v>
      </c>
      <c r="AA12" s="96" t="s">
        <v>356</v>
      </c>
      <c r="AB12" s="95">
        <f t="shared" ref="AB12" si="10">IF(AA12="Prevenir",15,IF(AA12="Detectar",10,0))</f>
        <v>15</v>
      </c>
      <c r="AC12" s="96" t="s">
        <v>357</v>
      </c>
      <c r="AD12" s="95">
        <f t="shared" ref="AD12" si="11">IF(AC12="Confiable",15,0)</f>
        <v>15</v>
      </c>
      <c r="AE12" s="96" t="s">
        <v>358</v>
      </c>
      <c r="AF12" s="95">
        <f t="shared" ref="AF12" si="12">IF(AE12="Se investigan y resuelven oportunamente",15,0)</f>
        <v>15</v>
      </c>
      <c r="AG12" s="96" t="s">
        <v>359</v>
      </c>
      <c r="AH12" s="72">
        <f t="shared" ref="AH12:AH14" si="13">IF(AG12="Completa",10,IF(AG12="incompleta",5,0))</f>
        <v>10</v>
      </c>
      <c r="AI12" s="73">
        <f t="shared" si="6"/>
        <v>100</v>
      </c>
      <c r="AJ12" s="73" t="str">
        <f>IF(AI12&gt;=96,"Fuerte",IF(AI12&gt;=86,"Moderado",IF(AI12&gt;=1,"Débil","")))</f>
        <v>Fuerte</v>
      </c>
      <c r="AK12" s="74" t="s">
        <v>360</v>
      </c>
      <c r="AL12" s="73" t="str">
        <f t="shared" ref="AL12:AL14" si="14">IF(AK12="Siempre se ejecuta","Fuerte",IF(AK12="Algunas veces","Moderado",IF(AK12="no se ejecuta","Débil","")))</f>
        <v>Fuerte</v>
      </c>
      <c r="AM12" s="73" t="str">
        <f t="shared" ref="AM12:AM14" si="15">AJ12&amp;AL12</f>
        <v>FuerteFuerte</v>
      </c>
      <c r="AN12" s="73" t="str">
        <f>IFERROR(VLOOKUP(AM12,FORMULAS!$B$70:$D$78,3,FALSE),"")</f>
        <v>Fuerte</v>
      </c>
      <c r="AO12" s="73">
        <f t="shared" ref="AO12:AO14" si="16">IF(AN12="fuerte",100,IF(AN12="Moderado",50,IF(AN12="débil",0,"")))</f>
        <v>100</v>
      </c>
      <c r="AP12" s="110"/>
      <c r="AQ12" s="110"/>
      <c r="AR12" s="111"/>
      <c r="AS12" s="111"/>
      <c r="AT12" s="110"/>
      <c r="AU12" s="110"/>
      <c r="AV12" s="110"/>
      <c r="AW12" s="108"/>
      <c r="AX12" s="108"/>
      <c r="AY12" s="109"/>
      <c r="AZ12" s="114"/>
      <c r="BA12" s="113"/>
      <c r="BB12" s="94" t="s">
        <v>364</v>
      </c>
      <c r="BC12" s="94" t="s">
        <v>365</v>
      </c>
      <c r="BD12" s="94" t="s">
        <v>363</v>
      </c>
      <c r="BE12" s="103">
        <v>44560</v>
      </c>
      <c r="BF12" s="116"/>
      <c r="BG12" s="75" t="s">
        <v>370</v>
      </c>
      <c r="BH12" s="75" t="s">
        <v>371</v>
      </c>
      <c r="BI12" s="75" t="s">
        <v>372</v>
      </c>
      <c r="BJ12" s="77" t="s">
        <v>369</v>
      </c>
    </row>
    <row r="13" spans="2:62" s="80" customFormat="1" ht="57.75" customHeight="1" x14ac:dyDescent="0.25">
      <c r="B13" s="108"/>
      <c r="C13" s="108"/>
      <c r="D13" s="107"/>
      <c r="E13" s="107"/>
      <c r="F13" s="108"/>
      <c r="G13" s="108"/>
      <c r="H13" s="107"/>
      <c r="I13" s="125"/>
      <c r="J13" s="125"/>
      <c r="K13" s="70"/>
      <c r="L13" s="129"/>
      <c r="M13" s="109"/>
      <c r="N13" s="108"/>
      <c r="O13" s="108"/>
      <c r="P13" s="109"/>
      <c r="Q13" s="113"/>
      <c r="R13" s="113"/>
      <c r="S13" s="107"/>
      <c r="T13" s="107"/>
      <c r="U13" s="71"/>
      <c r="V13" s="72">
        <f t="shared" ref="V13:V18" si="17">IF(U13="Asignado",15,0)</f>
        <v>0</v>
      </c>
      <c r="W13" s="71"/>
      <c r="X13" s="72">
        <f t="shared" ref="X13:X18" si="18">IF(W13="Adecuado",15,0)</f>
        <v>0</v>
      </c>
      <c r="Y13" s="71"/>
      <c r="Z13" s="72">
        <f t="shared" ref="Z13:Z18" si="19">IF(Y13="Oportuna",15,0)</f>
        <v>0</v>
      </c>
      <c r="AA13" s="71"/>
      <c r="AB13" s="72">
        <f t="shared" ref="AB13:AB18" si="20">IF(AA13="Prevenir",15,IF(AA13="Detectar",10,0))</f>
        <v>0</v>
      </c>
      <c r="AC13" s="71"/>
      <c r="AD13" s="72">
        <f t="shared" ref="AD13:AD18" si="21">IF(AC13="Confiable",15,0)</f>
        <v>0</v>
      </c>
      <c r="AE13" s="71"/>
      <c r="AF13" s="72">
        <f t="shared" ref="AF13:AF18" si="22">IF(AE13="Se investigan y resuelven oportunamente",15,0)</f>
        <v>0</v>
      </c>
      <c r="AG13" s="71"/>
      <c r="AH13" s="72">
        <f t="shared" si="13"/>
        <v>0</v>
      </c>
      <c r="AI13" s="73">
        <f t="shared" si="6"/>
        <v>0</v>
      </c>
      <c r="AJ13" s="73" t="str">
        <f t="shared" ref="AJ13:AJ14" si="23">IF(AI13&gt;=96,"Fuerte",IF(AI13&gt;=86,"Moderado",IF(AI13&gt;=1,"Débil","")))</f>
        <v/>
      </c>
      <c r="AK13" s="74"/>
      <c r="AL13" s="73" t="str">
        <f t="shared" si="14"/>
        <v/>
      </c>
      <c r="AM13" s="73" t="str">
        <f t="shared" si="15"/>
        <v/>
      </c>
      <c r="AN13" s="73" t="str">
        <f>IFERROR(VLOOKUP(AM13,FORMULAS!$B$70:$D$78,3,FALSE),"")</f>
        <v/>
      </c>
      <c r="AO13" s="73" t="str">
        <f t="shared" si="16"/>
        <v/>
      </c>
      <c r="AP13" s="110"/>
      <c r="AQ13" s="110"/>
      <c r="AR13" s="111"/>
      <c r="AS13" s="111"/>
      <c r="AT13" s="110"/>
      <c r="AU13" s="110"/>
      <c r="AV13" s="110"/>
      <c r="AW13" s="108"/>
      <c r="AX13" s="108"/>
      <c r="AY13" s="109"/>
      <c r="AZ13" s="114"/>
      <c r="BA13" s="113"/>
      <c r="BB13" s="94"/>
      <c r="BC13" s="104"/>
      <c r="BD13" s="104"/>
      <c r="BE13" s="103"/>
      <c r="BF13" s="116"/>
      <c r="BG13" s="78"/>
      <c r="BH13" s="76"/>
      <c r="BI13" s="76"/>
      <c r="BJ13" s="79"/>
    </row>
    <row r="14" spans="2:62" s="80" customFormat="1" ht="57.75" customHeight="1" x14ac:dyDescent="0.25">
      <c r="B14" s="108"/>
      <c r="C14" s="108"/>
      <c r="D14" s="107"/>
      <c r="E14" s="107"/>
      <c r="F14" s="108"/>
      <c r="G14" s="108"/>
      <c r="H14" s="107"/>
      <c r="I14" s="125"/>
      <c r="J14" s="125"/>
      <c r="K14" s="70"/>
      <c r="L14" s="130"/>
      <c r="M14" s="109"/>
      <c r="N14" s="108"/>
      <c r="O14" s="108"/>
      <c r="P14" s="109"/>
      <c r="Q14" s="113"/>
      <c r="R14" s="113"/>
      <c r="S14" s="107"/>
      <c r="T14" s="107"/>
      <c r="U14" s="71"/>
      <c r="V14" s="72">
        <f t="shared" si="17"/>
        <v>0</v>
      </c>
      <c r="W14" s="71"/>
      <c r="X14" s="72">
        <f t="shared" si="18"/>
        <v>0</v>
      </c>
      <c r="Y14" s="71"/>
      <c r="Z14" s="72">
        <f t="shared" si="19"/>
        <v>0</v>
      </c>
      <c r="AA14" s="71"/>
      <c r="AB14" s="72">
        <f t="shared" si="20"/>
        <v>0</v>
      </c>
      <c r="AC14" s="71"/>
      <c r="AD14" s="72">
        <f t="shared" si="21"/>
        <v>0</v>
      </c>
      <c r="AE14" s="71"/>
      <c r="AF14" s="72">
        <f t="shared" si="22"/>
        <v>0</v>
      </c>
      <c r="AG14" s="71"/>
      <c r="AH14" s="72">
        <f t="shared" si="13"/>
        <v>0</v>
      </c>
      <c r="AI14" s="73">
        <f t="shared" si="6"/>
        <v>0</v>
      </c>
      <c r="AJ14" s="73" t="str">
        <f t="shared" si="23"/>
        <v/>
      </c>
      <c r="AK14" s="74"/>
      <c r="AL14" s="73" t="str">
        <f t="shared" si="14"/>
        <v/>
      </c>
      <c r="AM14" s="73" t="str">
        <f t="shared" si="15"/>
        <v/>
      </c>
      <c r="AN14" s="73" t="str">
        <f>IFERROR(VLOOKUP(AM14,FORMULAS!$B$70:$D$78,3,FALSE),"")</f>
        <v/>
      </c>
      <c r="AO14" s="73" t="str">
        <f t="shared" si="16"/>
        <v/>
      </c>
      <c r="AP14" s="110"/>
      <c r="AQ14" s="110"/>
      <c r="AR14" s="111"/>
      <c r="AS14" s="111"/>
      <c r="AT14" s="110"/>
      <c r="AU14" s="110"/>
      <c r="AV14" s="110"/>
      <c r="AW14" s="108"/>
      <c r="AX14" s="108"/>
      <c r="AY14" s="109"/>
      <c r="AZ14" s="114"/>
      <c r="BA14" s="113"/>
      <c r="BB14" s="105"/>
      <c r="BC14" s="104"/>
      <c r="BD14" s="104"/>
      <c r="BE14" s="94"/>
      <c r="BF14" s="116"/>
      <c r="BG14" s="78"/>
      <c r="BH14" s="76"/>
      <c r="BI14" s="76"/>
      <c r="BJ14" s="79"/>
    </row>
    <row r="15" spans="2:62" s="80" customFormat="1" ht="160.5" customHeight="1" x14ac:dyDescent="0.25">
      <c r="B15" s="108" t="s">
        <v>84</v>
      </c>
      <c r="C15" s="108">
        <v>2</v>
      </c>
      <c r="D15" s="107" t="s">
        <v>373</v>
      </c>
      <c r="E15" s="107" t="s">
        <v>374</v>
      </c>
      <c r="F15" s="108" t="s">
        <v>89</v>
      </c>
      <c r="G15" s="108" t="s">
        <v>93</v>
      </c>
      <c r="H15" s="107"/>
      <c r="I15" s="125"/>
      <c r="J15" s="125"/>
      <c r="K15" s="93" t="s">
        <v>375</v>
      </c>
      <c r="L15" s="128" t="s">
        <v>378</v>
      </c>
      <c r="M15" s="109" t="str">
        <f t="shared" ref="M15" si="24">IF(F15="gestion","impacto",IF(F15="corrupcion","impactocorrupcion",IF(F15="seguridad_de_la_informacion","impacto","")))</f>
        <v>impacto</v>
      </c>
      <c r="N15" s="108" t="s">
        <v>17</v>
      </c>
      <c r="O15" s="108" t="s">
        <v>25</v>
      </c>
      <c r="P15" s="109" t="str">
        <f t="shared" ref="P15" si="25">N15&amp;O15</f>
        <v>ImprobableCatastrófico</v>
      </c>
      <c r="Q15" s="113" t="str">
        <f>IFERROR(VLOOKUP(P15,FORMULAS!$B$38:$C$62,2,FALSE),"")</f>
        <v>Riesgo extremo</v>
      </c>
      <c r="R15" s="113" t="s">
        <v>165</v>
      </c>
      <c r="S15" s="127" t="s">
        <v>403</v>
      </c>
      <c r="T15" s="127"/>
      <c r="U15" s="96" t="s">
        <v>353</v>
      </c>
      <c r="V15" s="95">
        <f t="shared" si="17"/>
        <v>15</v>
      </c>
      <c r="W15" s="96" t="s">
        <v>354</v>
      </c>
      <c r="X15" s="95">
        <f t="shared" si="18"/>
        <v>15</v>
      </c>
      <c r="Y15" s="96" t="s">
        <v>355</v>
      </c>
      <c r="Z15" s="95">
        <f t="shared" si="19"/>
        <v>15</v>
      </c>
      <c r="AA15" s="96" t="s">
        <v>356</v>
      </c>
      <c r="AB15" s="95">
        <f t="shared" si="20"/>
        <v>15</v>
      </c>
      <c r="AC15" s="96" t="s">
        <v>357</v>
      </c>
      <c r="AD15" s="95">
        <f t="shared" si="21"/>
        <v>15</v>
      </c>
      <c r="AE15" s="96" t="s">
        <v>358</v>
      </c>
      <c r="AF15" s="95">
        <f t="shared" si="22"/>
        <v>15</v>
      </c>
      <c r="AG15" s="96" t="s">
        <v>359</v>
      </c>
      <c r="AH15" s="72">
        <f>IF(AG15="Completa",10,IF(AG15="incompleta",5,0))</f>
        <v>10</v>
      </c>
      <c r="AI15" s="73">
        <f t="shared" si="6"/>
        <v>100</v>
      </c>
      <c r="AJ15" s="73" t="str">
        <f>IF(AI15&gt;=96,"Fuerte",IF(AI15&gt;=86,"Moderado",IF(AI15&gt;=1,"Débil","")))</f>
        <v>Fuerte</v>
      </c>
      <c r="AK15" s="74" t="s">
        <v>360</v>
      </c>
      <c r="AL15" s="73" t="str">
        <f>IF(AK15="Siempre se ejecuta","Fuerte",IF(AK15="Algunas veces","Moderado",IF(AK15="no se ejecuta","Débil","")))</f>
        <v>Fuerte</v>
      </c>
      <c r="AM15" s="73" t="str">
        <f>AJ15&amp;AL15</f>
        <v>FuerteFuerte</v>
      </c>
      <c r="AN15" s="73" t="str">
        <f>IFERROR(VLOOKUP(AM15,FORMULAS!$B$70:$D$78,3,FALSE),"")</f>
        <v>Fuerte</v>
      </c>
      <c r="AO15" s="73">
        <f>IF(AN15="fuerte",100,IF(AN15="Moderado",50,IF(AN15="débil",0,"")))</f>
        <v>100</v>
      </c>
      <c r="AP15" s="110">
        <f>IFERROR(AVERAGE(AO15:AO18),0)</f>
        <v>100</v>
      </c>
      <c r="AQ15" s="110" t="str">
        <f>IF(AP15&gt;=100,"Fuerte",IF(AP15&gt;=50,"Moderado",IF(AP15&gt;=1,"Débil","")))</f>
        <v>Fuerte</v>
      </c>
      <c r="AR15" s="111" t="s">
        <v>158</v>
      </c>
      <c r="AS15" s="111" t="s">
        <v>158</v>
      </c>
      <c r="AT15" s="110" t="str">
        <f>+AQ15&amp;AR15&amp;AS15</f>
        <v>FuerteDirectamenteDirectamente</v>
      </c>
      <c r="AU15" s="110">
        <f>IFERROR(VLOOKUP(AT15,FORMULAS!$B$95:$D$102,2,FALSE),0)</f>
        <v>2</v>
      </c>
      <c r="AV15" s="110">
        <f>IFERROR(VLOOKUP(AT15,FORMULAS!$B$95:$D$102,3,FALSE),0)</f>
        <v>2</v>
      </c>
      <c r="AW15" s="108" t="s">
        <v>133</v>
      </c>
      <c r="AX15" s="108" t="s">
        <v>23</v>
      </c>
      <c r="AY15" s="109" t="str">
        <f>AW15&amp;AX15</f>
        <v>Rara vezModerado</v>
      </c>
      <c r="AZ15" s="114" t="str">
        <f>IFERROR(VLOOKUP(AY15,FORMULAS!$B$38:$C$62,2,FALSE),"")</f>
        <v>Riesgo moderado</v>
      </c>
      <c r="BA15" s="113" t="s">
        <v>165</v>
      </c>
      <c r="BB15" s="94" t="s">
        <v>381</v>
      </c>
      <c r="BC15" s="94" t="s">
        <v>382</v>
      </c>
      <c r="BD15" s="94" t="s">
        <v>383</v>
      </c>
      <c r="BE15" s="103">
        <v>44560</v>
      </c>
      <c r="BF15" s="116"/>
      <c r="BG15" s="75" t="s">
        <v>392</v>
      </c>
      <c r="BH15" s="75" t="s">
        <v>393</v>
      </c>
      <c r="BI15" s="75" t="s">
        <v>394</v>
      </c>
      <c r="BJ15" s="77" t="s">
        <v>369</v>
      </c>
    </row>
    <row r="16" spans="2:62" s="80" customFormat="1" ht="185.25" customHeight="1" x14ac:dyDescent="0.25">
      <c r="B16" s="108"/>
      <c r="C16" s="108"/>
      <c r="D16" s="107"/>
      <c r="E16" s="107"/>
      <c r="F16" s="108"/>
      <c r="G16" s="108"/>
      <c r="H16" s="107"/>
      <c r="I16" s="125"/>
      <c r="J16" s="125"/>
      <c r="K16" s="93" t="s">
        <v>376</v>
      </c>
      <c r="L16" s="129"/>
      <c r="M16" s="109"/>
      <c r="N16" s="108"/>
      <c r="O16" s="108"/>
      <c r="P16" s="109"/>
      <c r="Q16" s="113"/>
      <c r="R16" s="113"/>
      <c r="S16" s="126" t="s">
        <v>379</v>
      </c>
      <c r="T16" s="126"/>
      <c r="U16" s="96" t="s">
        <v>353</v>
      </c>
      <c r="V16" s="95">
        <f t="shared" si="17"/>
        <v>15</v>
      </c>
      <c r="W16" s="96" t="s">
        <v>354</v>
      </c>
      <c r="X16" s="95">
        <f t="shared" si="18"/>
        <v>15</v>
      </c>
      <c r="Y16" s="96" t="s">
        <v>355</v>
      </c>
      <c r="Z16" s="95">
        <f t="shared" si="19"/>
        <v>15</v>
      </c>
      <c r="AA16" s="96" t="s">
        <v>356</v>
      </c>
      <c r="AB16" s="95">
        <f t="shared" si="20"/>
        <v>15</v>
      </c>
      <c r="AC16" s="96" t="s">
        <v>357</v>
      </c>
      <c r="AD16" s="95">
        <f t="shared" si="21"/>
        <v>15</v>
      </c>
      <c r="AE16" s="96" t="s">
        <v>358</v>
      </c>
      <c r="AF16" s="95">
        <f t="shared" si="22"/>
        <v>15</v>
      </c>
      <c r="AG16" s="96" t="s">
        <v>359</v>
      </c>
      <c r="AH16" s="72">
        <f t="shared" ref="AH16:AH18" si="26">IF(AG16="Completa",10,IF(AG16="incompleta",5,0))</f>
        <v>10</v>
      </c>
      <c r="AI16" s="73">
        <f t="shared" si="6"/>
        <v>100</v>
      </c>
      <c r="AJ16" s="73" t="str">
        <f>IF(AI16&gt;=96,"Fuerte",IF(AI16&gt;=86,"Moderado",IF(AI16&gt;=1,"Débil","")))</f>
        <v>Fuerte</v>
      </c>
      <c r="AK16" s="74" t="s">
        <v>360</v>
      </c>
      <c r="AL16" s="73" t="str">
        <f t="shared" ref="AL16:AL18" si="27">IF(AK16="Siempre se ejecuta","Fuerte",IF(AK16="Algunas veces","Moderado",IF(AK16="no se ejecuta","Débil","")))</f>
        <v>Fuerte</v>
      </c>
      <c r="AM16" s="73" t="str">
        <f t="shared" ref="AM16:AM18" si="28">AJ16&amp;AL16</f>
        <v>FuerteFuerte</v>
      </c>
      <c r="AN16" s="73" t="str">
        <f>IFERROR(VLOOKUP(AM16,FORMULAS!$B$70:$D$78,3,FALSE),"")</f>
        <v>Fuerte</v>
      </c>
      <c r="AO16" s="73">
        <f t="shared" ref="AO16:AO18" si="29">IF(AN16="fuerte",100,IF(AN16="Moderado",50,IF(AN16="débil",0,"")))</f>
        <v>100</v>
      </c>
      <c r="AP16" s="110"/>
      <c r="AQ16" s="110"/>
      <c r="AR16" s="111"/>
      <c r="AS16" s="111"/>
      <c r="AT16" s="110"/>
      <c r="AU16" s="110"/>
      <c r="AV16" s="110"/>
      <c r="AW16" s="108"/>
      <c r="AX16" s="108"/>
      <c r="AY16" s="109"/>
      <c r="AZ16" s="114"/>
      <c r="BA16" s="113"/>
      <c r="BB16" s="98" t="s">
        <v>384</v>
      </c>
      <c r="BC16" s="98" t="s">
        <v>385</v>
      </c>
      <c r="BD16" s="106" t="s">
        <v>386</v>
      </c>
      <c r="BE16" s="103">
        <v>44560</v>
      </c>
      <c r="BF16" s="116"/>
      <c r="BG16" s="99" t="s">
        <v>395</v>
      </c>
      <c r="BH16" s="99" t="s">
        <v>396</v>
      </c>
      <c r="BI16" s="75" t="s">
        <v>363</v>
      </c>
      <c r="BJ16" s="97" t="s">
        <v>369</v>
      </c>
    </row>
    <row r="17" spans="2:62" s="80" customFormat="1" ht="126" customHeight="1" thickBot="1" x14ac:dyDescent="0.3">
      <c r="B17" s="108"/>
      <c r="C17" s="108"/>
      <c r="D17" s="107"/>
      <c r="E17" s="107"/>
      <c r="F17" s="108"/>
      <c r="G17" s="108"/>
      <c r="H17" s="107"/>
      <c r="I17" s="125"/>
      <c r="J17" s="125"/>
      <c r="K17" s="93" t="s">
        <v>377</v>
      </c>
      <c r="L17" s="130"/>
      <c r="M17" s="109"/>
      <c r="N17" s="108"/>
      <c r="O17" s="108"/>
      <c r="P17" s="109"/>
      <c r="Q17" s="113"/>
      <c r="R17" s="113"/>
      <c r="S17" s="126" t="s">
        <v>380</v>
      </c>
      <c r="T17" s="126"/>
      <c r="U17" s="96" t="s">
        <v>353</v>
      </c>
      <c r="V17" s="95">
        <f t="shared" si="17"/>
        <v>15</v>
      </c>
      <c r="W17" s="96" t="s">
        <v>354</v>
      </c>
      <c r="X17" s="95">
        <f t="shared" si="18"/>
        <v>15</v>
      </c>
      <c r="Y17" s="96" t="s">
        <v>355</v>
      </c>
      <c r="Z17" s="95">
        <f t="shared" si="19"/>
        <v>15</v>
      </c>
      <c r="AA17" s="96" t="s">
        <v>356</v>
      </c>
      <c r="AB17" s="95">
        <f t="shared" si="20"/>
        <v>15</v>
      </c>
      <c r="AC17" s="96" t="s">
        <v>357</v>
      </c>
      <c r="AD17" s="95">
        <f t="shared" si="21"/>
        <v>15</v>
      </c>
      <c r="AE17" s="96" t="s">
        <v>358</v>
      </c>
      <c r="AF17" s="95">
        <f t="shared" si="22"/>
        <v>15</v>
      </c>
      <c r="AG17" s="96" t="s">
        <v>359</v>
      </c>
      <c r="AH17" s="72">
        <f t="shared" si="26"/>
        <v>10</v>
      </c>
      <c r="AI17" s="73">
        <f t="shared" si="6"/>
        <v>100</v>
      </c>
      <c r="AJ17" s="73" t="str">
        <f t="shared" ref="AJ17:AJ18" si="30">IF(AI17&gt;=96,"Fuerte",IF(AI17&gt;=86,"Moderado",IF(AI17&gt;=1,"Débil","")))</f>
        <v>Fuerte</v>
      </c>
      <c r="AK17" s="74" t="s">
        <v>360</v>
      </c>
      <c r="AL17" s="73" t="str">
        <f t="shared" si="27"/>
        <v>Fuerte</v>
      </c>
      <c r="AM17" s="73" t="str">
        <f t="shared" si="28"/>
        <v>FuerteFuerte</v>
      </c>
      <c r="AN17" s="73" t="str">
        <f>IFERROR(VLOOKUP(AM17,FORMULAS!$B$70:$D$78,3,FALSE),"")</f>
        <v>Fuerte</v>
      </c>
      <c r="AO17" s="73">
        <f t="shared" si="29"/>
        <v>100</v>
      </c>
      <c r="AP17" s="110"/>
      <c r="AQ17" s="110"/>
      <c r="AR17" s="111"/>
      <c r="AS17" s="111"/>
      <c r="AT17" s="110"/>
      <c r="AU17" s="110"/>
      <c r="AV17" s="110"/>
      <c r="AW17" s="108"/>
      <c r="AX17" s="108"/>
      <c r="AY17" s="109"/>
      <c r="AZ17" s="114"/>
      <c r="BA17" s="113"/>
      <c r="BB17" s="98" t="s">
        <v>387</v>
      </c>
      <c r="BC17" s="98" t="s">
        <v>388</v>
      </c>
      <c r="BD17" s="94" t="s">
        <v>363</v>
      </c>
      <c r="BE17" s="103">
        <v>44560</v>
      </c>
      <c r="BF17" s="116"/>
      <c r="BG17" s="75" t="s">
        <v>397</v>
      </c>
      <c r="BH17" s="75" t="s">
        <v>398</v>
      </c>
      <c r="BI17" s="75" t="s">
        <v>363</v>
      </c>
      <c r="BJ17" s="102" t="s">
        <v>369</v>
      </c>
    </row>
    <row r="18" spans="2:62" s="80" customFormat="1" ht="209.25" customHeight="1" thickBot="1" x14ac:dyDescent="0.3">
      <c r="B18" s="108"/>
      <c r="C18" s="108"/>
      <c r="D18" s="107"/>
      <c r="E18" s="107"/>
      <c r="F18" s="108"/>
      <c r="G18" s="108"/>
      <c r="H18" s="107"/>
      <c r="I18" s="125"/>
      <c r="J18" s="125"/>
      <c r="K18" s="70"/>
      <c r="L18" s="70"/>
      <c r="M18" s="109"/>
      <c r="N18" s="108"/>
      <c r="O18" s="108"/>
      <c r="P18" s="109"/>
      <c r="Q18" s="113"/>
      <c r="R18" s="113"/>
      <c r="S18" s="127" t="s">
        <v>401</v>
      </c>
      <c r="T18" s="127"/>
      <c r="U18" s="96" t="s">
        <v>353</v>
      </c>
      <c r="V18" s="95">
        <f t="shared" si="17"/>
        <v>15</v>
      </c>
      <c r="W18" s="96" t="s">
        <v>354</v>
      </c>
      <c r="X18" s="95">
        <f t="shared" si="18"/>
        <v>15</v>
      </c>
      <c r="Y18" s="96" t="s">
        <v>355</v>
      </c>
      <c r="Z18" s="95">
        <f t="shared" si="19"/>
        <v>15</v>
      </c>
      <c r="AA18" s="96" t="s">
        <v>356</v>
      </c>
      <c r="AB18" s="95">
        <f t="shared" si="20"/>
        <v>15</v>
      </c>
      <c r="AC18" s="96" t="s">
        <v>357</v>
      </c>
      <c r="AD18" s="95">
        <f t="shared" si="21"/>
        <v>15</v>
      </c>
      <c r="AE18" s="96" t="s">
        <v>358</v>
      </c>
      <c r="AF18" s="95">
        <f t="shared" si="22"/>
        <v>15</v>
      </c>
      <c r="AG18" s="96" t="s">
        <v>359</v>
      </c>
      <c r="AH18" s="72">
        <f t="shared" si="26"/>
        <v>10</v>
      </c>
      <c r="AI18" s="73">
        <f t="shared" si="6"/>
        <v>100</v>
      </c>
      <c r="AJ18" s="73" t="str">
        <f t="shared" si="30"/>
        <v>Fuerte</v>
      </c>
      <c r="AK18" s="74" t="s">
        <v>360</v>
      </c>
      <c r="AL18" s="73" t="str">
        <f t="shared" si="27"/>
        <v>Fuerte</v>
      </c>
      <c r="AM18" s="73" t="str">
        <f t="shared" si="28"/>
        <v>FuerteFuerte</v>
      </c>
      <c r="AN18" s="73" t="str">
        <f>IFERROR(VLOOKUP(AM18,FORMULAS!$B$70:$D$78,3,FALSE),"")</f>
        <v>Fuerte</v>
      </c>
      <c r="AO18" s="73">
        <f t="shared" si="29"/>
        <v>100</v>
      </c>
      <c r="AP18" s="110"/>
      <c r="AQ18" s="110"/>
      <c r="AR18" s="111"/>
      <c r="AS18" s="111"/>
      <c r="AT18" s="110"/>
      <c r="AU18" s="110"/>
      <c r="AV18" s="110"/>
      <c r="AW18" s="108"/>
      <c r="AX18" s="108"/>
      <c r="AY18" s="109"/>
      <c r="AZ18" s="114"/>
      <c r="BA18" s="113"/>
      <c r="BB18" s="100" t="s">
        <v>389</v>
      </c>
      <c r="BC18" s="100" t="s">
        <v>390</v>
      </c>
      <c r="BD18" s="100" t="s">
        <v>391</v>
      </c>
      <c r="BE18" s="103">
        <v>44560</v>
      </c>
      <c r="BF18" s="116"/>
      <c r="BG18" s="75" t="s">
        <v>366</v>
      </c>
      <c r="BH18" s="75" t="s">
        <v>367</v>
      </c>
      <c r="BI18" s="101" t="s">
        <v>399</v>
      </c>
      <c r="BJ18" s="102" t="s">
        <v>369</v>
      </c>
    </row>
    <row r="19" spans="2:62" s="80" customFormat="1" ht="19.5" customHeight="1" x14ac:dyDescent="0.25">
      <c r="B19" s="108"/>
      <c r="C19" s="108"/>
      <c r="D19" s="107"/>
      <c r="E19" s="107"/>
      <c r="F19" s="108"/>
      <c r="G19" s="108"/>
      <c r="H19" s="107"/>
      <c r="I19" s="125"/>
      <c r="J19" s="125"/>
      <c r="K19" s="70"/>
      <c r="L19" s="70"/>
      <c r="M19" s="109" t="str">
        <f t="shared" ref="M19" si="31">IF(F19="gestion","impacto",IF(F19="corrupcion","impactocorrupcion",IF(F19="seguridad_de_la_informacion","impacto","")))</f>
        <v/>
      </c>
      <c r="N19" s="108"/>
      <c r="O19" s="108"/>
      <c r="P19" s="109" t="str">
        <f t="shared" ref="P19" si="32">N19&amp;O19</f>
        <v/>
      </c>
      <c r="Q19" s="113" t="str">
        <f>IFERROR(VLOOKUP(P19,FORMULAS!$B$38:$C$62,2,FALSE),"")</f>
        <v/>
      </c>
      <c r="R19" s="113"/>
      <c r="S19" s="107"/>
      <c r="T19" s="107"/>
      <c r="U19" s="71"/>
      <c r="V19" s="72">
        <f>IF(U19="Asignado",15,0)</f>
        <v>0</v>
      </c>
      <c r="W19" s="71"/>
      <c r="X19" s="72">
        <f>IF(W19="Adecuado",15,0)</f>
        <v>0</v>
      </c>
      <c r="Y19" s="71"/>
      <c r="Z19" s="72">
        <f>IF(Y19="Oportuna",15,0)</f>
        <v>0</v>
      </c>
      <c r="AA19" s="71"/>
      <c r="AB19" s="72">
        <f>IF(AA19="Prevenir",15,IF(AA19="Detectar",10,0))</f>
        <v>0</v>
      </c>
      <c r="AC19" s="71"/>
      <c r="AD19" s="72">
        <f>IF(AC19="Confiable",15,0)</f>
        <v>0</v>
      </c>
      <c r="AE19" s="71"/>
      <c r="AF19" s="72">
        <f>IF(AE19="Se investigan y resuelven oportunamente",15,0)</f>
        <v>0</v>
      </c>
      <c r="AG19" s="71"/>
      <c r="AH19" s="72">
        <f>IF(AG19="Completa",10,IF(AG19="incompleta",5,0))</f>
        <v>0</v>
      </c>
      <c r="AI19" s="73">
        <f t="shared" si="6"/>
        <v>0</v>
      </c>
      <c r="AJ19" s="73" t="str">
        <f>IF(AI19&gt;=96,"Fuerte",IF(AI19&gt;=86,"Moderado",IF(AI19&gt;=1,"Débil","")))</f>
        <v/>
      </c>
      <c r="AK19" s="74"/>
      <c r="AL19" s="73" t="str">
        <f>IF(AK19="Siempre se ejecuta","Fuerte",IF(AK19="Algunas veces","Moderado",IF(AK19="no se ejecuta","Débil","")))</f>
        <v/>
      </c>
      <c r="AM19" s="73" t="str">
        <f>AJ19&amp;AL19</f>
        <v/>
      </c>
      <c r="AN19" s="73" t="str">
        <f>IFERROR(VLOOKUP(AM19,FORMULAS!$B$70:$D$78,3,FALSE),"")</f>
        <v/>
      </c>
      <c r="AO19" s="73" t="str">
        <f>IF(AN19="fuerte",100,IF(AN19="Moderado",50,IF(AN19="débil",0,"")))</f>
        <v/>
      </c>
      <c r="AP19" s="110">
        <f>IFERROR(AVERAGE(AO19:AO22),0)</f>
        <v>0</v>
      </c>
      <c r="AQ19" s="110" t="str">
        <f>IF(AP19&gt;=100,"Fuerte",IF(AP19&gt;=50,"Moderado",IF(AP19&gt;=1,"Débil","")))</f>
        <v/>
      </c>
      <c r="AR19" s="111"/>
      <c r="AS19" s="111"/>
      <c r="AT19" s="110" t="str">
        <f>+AQ19&amp;AR19&amp;AS19</f>
        <v/>
      </c>
      <c r="AU19" s="110">
        <f>IFERROR(VLOOKUP(AT19,FORMULAS!$B$95:$D$102,2,FALSE),0)</f>
        <v>0</v>
      </c>
      <c r="AV19" s="110">
        <f>IFERROR(VLOOKUP(AT19,FORMULAS!$B$95:$D$102,3,FALSE),0)</f>
        <v>0</v>
      </c>
      <c r="AW19" s="108"/>
      <c r="AX19" s="108"/>
      <c r="AY19" s="109" t="str">
        <f>AW19&amp;AX19</f>
        <v/>
      </c>
      <c r="AZ19" s="114" t="str">
        <f>IFERROR(VLOOKUP(AY19,FORMULAS!$B$38:$C$62,2,FALSE),"")</f>
        <v/>
      </c>
      <c r="BA19" s="113"/>
      <c r="BB19" s="94"/>
      <c r="BC19" s="104"/>
      <c r="BD19" s="104"/>
      <c r="BE19" s="103"/>
      <c r="BF19" s="116"/>
      <c r="BG19" s="78"/>
      <c r="BH19" s="76"/>
      <c r="BI19" s="76"/>
      <c r="BJ19" s="79"/>
    </row>
    <row r="20" spans="2:62" s="80" customFormat="1" ht="19.5" customHeight="1" x14ac:dyDescent="0.25">
      <c r="B20" s="108"/>
      <c r="C20" s="108"/>
      <c r="D20" s="107"/>
      <c r="E20" s="107"/>
      <c r="F20" s="108"/>
      <c r="G20" s="108"/>
      <c r="H20" s="107"/>
      <c r="I20" s="125"/>
      <c r="J20" s="125"/>
      <c r="K20" s="70"/>
      <c r="L20" s="70"/>
      <c r="M20" s="109"/>
      <c r="N20" s="108"/>
      <c r="O20" s="108"/>
      <c r="P20" s="109"/>
      <c r="Q20" s="113"/>
      <c r="R20" s="113"/>
      <c r="S20" s="107"/>
      <c r="T20" s="107"/>
      <c r="U20" s="71"/>
      <c r="V20" s="72">
        <f t="shared" ref="V20:V22" si="33">IF(U20="Asignado",15,0)</f>
        <v>0</v>
      </c>
      <c r="W20" s="71"/>
      <c r="X20" s="72">
        <f t="shared" ref="X20:X22" si="34">IF(W20="Adecuado",15,0)</f>
        <v>0</v>
      </c>
      <c r="Y20" s="71"/>
      <c r="Z20" s="72">
        <f t="shared" ref="Z20:Z22" si="35">IF(Y20="Oportuna",15,0)</f>
        <v>0</v>
      </c>
      <c r="AA20" s="71"/>
      <c r="AB20" s="72">
        <f t="shared" ref="AB20:AB22" si="36">IF(AA20="Prevenir",15,IF(AA20="Detectar",10,0))</f>
        <v>0</v>
      </c>
      <c r="AC20" s="71"/>
      <c r="AD20" s="72">
        <f t="shared" ref="AD20:AD22" si="37">IF(AC20="Confiable",15,0)</f>
        <v>0</v>
      </c>
      <c r="AE20" s="71"/>
      <c r="AF20" s="72">
        <f t="shared" ref="AF20:AF22" si="38">IF(AE20="Se investigan y resuelven oportunamente",15,0)</f>
        <v>0</v>
      </c>
      <c r="AG20" s="71"/>
      <c r="AH20" s="72">
        <f t="shared" ref="AH20:AH22" si="39">IF(AG20="Completa",10,IF(AG20="incompleta",5,0))</f>
        <v>0</v>
      </c>
      <c r="AI20" s="73">
        <f t="shared" si="6"/>
        <v>0</v>
      </c>
      <c r="AJ20" s="73" t="str">
        <f>IF(AI20&gt;=96,"Fuerte",IF(AI20&gt;=86,"Moderado",IF(AI20&gt;=1,"Débil","")))</f>
        <v/>
      </c>
      <c r="AK20" s="74"/>
      <c r="AL20" s="73" t="str">
        <f t="shared" ref="AL20:AL22" si="40">IF(AK20="Siempre se ejecuta","Fuerte",IF(AK20="Algunas veces","Moderado",IF(AK20="no se ejecuta","Débil","")))</f>
        <v/>
      </c>
      <c r="AM20" s="73" t="str">
        <f t="shared" ref="AM20:AM22" si="41">AJ20&amp;AL20</f>
        <v/>
      </c>
      <c r="AN20" s="73" t="str">
        <f>IFERROR(VLOOKUP(AM20,FORMULAS!$B$70:$D$78,3,FALSE),"")</f>
        <v/>
      </c>
      <c r="AO20" s="73" t="str">
        <f t="shared" ref="AO20:AO22" si="42">IF(AN20="fuerte",100,IF(AN20="Moderado",50,IF(AN20="débil",0,"")))</f>
        <v/>
      </c>
      <c r="AP20" s="110"/>
      <c r="AQ20" s="110"/>
      <c r="AR20" s="111"/>
      <c r="AS20" s="111"/>
      <c r="AT20" s="110"/>
      <c r="AU20" s="110"/>
      <c r="AV20" s="110"/>
      <c r="AW20" s="108"/>
      <c r="AX20" s="108"/>
      <c r="AY20" s="109"/>
      <c r="AZ20" s="114"/>
      <c r="BA20" s="113"/>
      <c r="BB20" s="94"/>
      <c r="BC20" s="104"/>
      <c r="BD20" s="104"/>
      <c r="BE20" s="103"/>
      <c r="BF20" s="116"/>
      <c r="BG20" s="78"/>
      <c r="BH20" s="76"/>
      <c r="BI20" s="76"/>
      <c r="BJ20" s="79"/>
    </row>
    <row r="21" spans="2:62" s="80" customFormat="1" ht="19.5" customHeight="1" x14ac:dyDescent="0.25">
      <c r="B21" s="108"/>
      <c r="C21" s="108"/>
      <c r="D21" s="107"/>
      <c r="E21" s="107"/>
      <c r="F21" s="108"/>
      <c r="G21" s="108"/>
      <c r="H21" s="107"/>
      <c r="I21" s="125"/>
      <c r="J21" s="125"/>
      <c r="K21" s="70"/>
      <c r="L21" s="70"/>
      <c r="M21" s="109"/>
      <c r="N21" s="108"/>
      <c r="O21" s="108"/>
      <c r="P21" s="109"/>
      <c r="Q21" s="113"/>
      <c r="R21" s="113"/>
      <c r="S21" s="107"/>
      <c r="T21" s="107"/>
      <c r="U21" s="71"/>
      <c r="V21" s="72">
        <f t="shared" si="33"/>
        <v>0</v>
      </c>
      <c r="W21" s="71"/>
      <c r="X21" s="72">
        <f t="shared" si="34"/>
        <v>0</v>
      </c>
      <c r="Y21" s="71"/>
      <c r="Z21" s="72">
        <f t="shared" si="35"/>
        <v>0</v>
      </c>
      <c r="AA21" s="71"/>
      <c r="AB21" s="72">
        <f t="shared" si="36"/>
        <v>0</v>
      </c>
      <c r="AC21" s="71"/>
      <c r="AD21" s="72">
        <f t="shared" si="37"/>
        <v>0</v>
      </c>
      <c r="AE21" s="71"/>
      <c r="AF21" s="72">
        <f t="shared" si="38"/>
        <v>0</v>
      </c>
      <c r="AG21" s="71"/>
      <c r="AH21" s="72">
        <f t="shared" si="39"/>
        <v>0</v>
      </c>
      <c r="AI21" s="73">
        <f t="shared" si="6"/>
        <v>0</v>
      </c>
      <c r="AJ21" s="73" t="str">
        <f t="shared" ref="AJ21:AJ22" si="43">IF(AI21&gt;=96,"Fuerte",IF(AI21&gt;=86,"Moderado",IF(AI21&gt;=1,"Débil","")))</f>
        <v/>
      </c>
      <c r="AK21" s="74"/>
      <c r="AL21" s="73" t="str">
        <f t="shared" si="40"/>
        <v/>
      </c>
      <c r="AM21" s="73" t="str">
        <f t="shared" si="41"/>
        <v/>
      </c>
      <c r="AN21" s="73" t="str">
        <f>IFERROR(VLOOKUP(AM21,FORMULAS!$B$70:$D$78,3,FALSE),"")</f>
        <v/>
      </c>
      <c r="AO21" s="73" t="str">
        <f t="shared" si="42"/>
        <v/>
      </c>
      <c r="AP21" s="110"/>
      <c r="AQ21" s="110"/>
      <c r="AR21" s="111"/>
      <c r="AS21" s="111"/>
      <c r="AT21" s="110"/>
      <c r="AU21" s="110"/>
      <c r="AV21" s="110"/>
      <c r="AW21" s="108"/>
      <c r="AX21" s="108"/>
      <c r="AY21" s="109"/>
      <c r="AZ21" s="114"/>
      <c r="BA21" s="113"/>
      <c r="BB21" s="94"/>
      <c r="BC21" s="104"/>
      <c r="BD21" s="104"/>
      <c r="BE21" s="103"/>
      <c r="BF21" s="116"/>
      <c r="BG21" s="78"/>
      <c r="BH21" s="76"/>
      <c r="BI21" s="76"/>
      <c r="BJ21" s="79"/>
    </row>
    <row r="22" spans="2:62" s="80" customFormat="1" ht="19.5" customHeight="1" x14ac:dyDescent="0.25">
      <c r="B22" s="108"/>
      <c r="C22" s="108"/>
      <c r="D22" s="107"/>
      <c r="E22" s="107"/>
      <c r="F22" s="108"/>
      <c r="G22" s="108"/>
      <c r="H22" s="107"/>
      <c r="I22" s="125"/>
      <c r="J22" s="125"/>
      <c r="K22" s="70"/>
      <c r="L22" s="70"/>
      <c r="M22" s="109"/>
      <c r="N22" s="108"/>
      <c r="O22" s="108"/>
      <c r="P22" s="109"/>
      <c r="Q22" s="113"/>
      <c r="R22" s="113"/>
      <c r="S22" s="107"/>
      <c r="T22" s="107"/>
      <c r="U22" s="71"/>
      <c r="V22" s="72">
        <f t="shared" si="33"/>
        <v>0</v>
      </c>
      <c r="W22" s="71"/>
      <c r="X22" s="72">
        <f t="shared" si="34"/>
        <v>0</v>
      </c>
      <c r="Y22" s="71"/>
      <c r="Z22" s="72">
        <f t="shared" si="35"/>
        <v>0</v>
      </c>
      <c r="AA22" s="71"/>
      <c r="AB22" s="72">
        <f t="shared" si="36"/>
        <v>0</v>
      </c>
      <c r="AC22" s="71"/>
      <c r="AD22" s="72">
        <f t="shared" si="37"/>
        <v>0</v>
      </c>
      <c r="AE22" s="71"/>
      <c r="AF22" s="72">
        <f t="shared" si="38"/>
        <v>0</v>
      </c>
      <c r="AG22" s="71"/>
      <c r="AH22" s="72">
        <f t="shared" si="39"/>
        <v>0</v>
      </c>
      <c r="AI22" s="73">
        <f t="shared" si="6"/>
        <v>0</v>
      </c>
      <c r="AJ22" s="73" t="str">
        <f t="shared" si="43"/>
        <v/>
      </c>
      <c r="AK22" s="74"/>
      <c r="AL22" s="73" t="str">
        <f t="shared" si="40"/>
        <v/>
      </c>
      <c r="AM22" s="73" t="str">
        <f t="shared" si="41"/>
        <v/>
      </c>
      <c r="AN22" s="73" t="str">
        <f>IFERROR(VLOOKUP(AM22,FORMULAS!$B$70:$D$78,3,FALSE),"")</f>
        <v/>
      </c>
      <c r="AO22" s="73" t="str">
        <f t="shared" si="42"/>
        <v/>
      </c>
      <c r="AP22" s="110"/>
      <c r="AQ22" s="110"/>
      <c r="AR22" s="111"/>
      <c r="AS22" s="111"/>
      <c r="AT22" s="110"/>
      <c r="AU22" s="110"/>
      <c r="AV22" s="110"/>
      <c r="AW22" s="108"/>
      <c r="AX22" s="108"/>
      <c r="AY22" s="109"/>
      <c r="AZ22" s="114"/>
      <c r="BA22" s="113"/>
      <c r="BB22" s="105"/>
      <c r="BC22" s="104"/>
      <c r="BD22" s="104"/>
      <c r="BE22" s="94"/>
      <c r="BF22" s="116"/>
      <c r="BG22" s="78"/>
      <c r="BH22" s="76"/>
      <c r="BI22" s="76"/>
      <c r="BJ22" s="79"/>
    </row>
    <row r="23" spans="2:62" s="80" customFormat="1" ht="19.5" customHeight="1" x14ac:dyDescent="0.25">
      <c r="B23" s="108"/>
      <c r="C23" s="108"/>
      <c r="D23" s="107"/>
      <c r="E23" s="107"/>
      <c r="F23" s="108"/>
      <c r="G23" s="108"/>
      <c r="H23" s="107"/>
      <c r="I23" s="125"/>
      <c r="J23" s="125"/>
      <c r="K23" s="70"/>
      <c r="L23" s="70"/>
      <c r="M23" s="109" t="str">
        <f t="shared" ref="M23" si="44">IF(F23="gestion","impacto",IF(F23="corrupcion","impactocorrupcion",IF(F23="seguridad_de_la_informacion","impacto","")))</f>
        <v/>
      </c>
      <c r="N23" s="108"/>
      <c r="O23" s="108"/>
      <c r="P23" s="109" t="str">
        <f t="shared" ref="P23" si="45">N23&amp;O23</f>
        <v/>
      </c>
      <c r="Q23" s="113" t="str">
        <f>IFERROR(VLOOKUP(P23,FORMULAS!$B$38:$C$62,2,FALSE),"")</f>
        <v/>
      </c>
      <c r="R23" s="113"/>
      <c r="S23" s="107"/>
      <c r="T23" s="107"/>
      <c r="U23" s="71"/>
      <c r="V23" s="72">
        <f>IF(U23="Asignado",15,0)</f>
        <v>0</v>
      </c>
      <c r="W23" s="71"/>
      <c r="X23" s="72">
        <f>IF(W23="Adecuado",15,0)</f>
        <v>0</v>
      </c>
      <c r="Y23" s="71"/>
      <c r="Z23" s="72">
        <f>IF(Y23="Oportuna",15,0)</f>
        <v>0</v>
      </c>
      <c r="AA23" s="71"/>
      <c r="AB23" s="72">
        <f>IF(AA23="Prevenir",15,IF(AA23="Detectar",10,0))</f>
        <v>0</v>
      </c>
      <c r="AC23" s="71"/>
      <c r="AD23" s="72">
        <f>IF(AC23="Confiable",15,0)</f>
        <v>0</v>
      </c>
      <c r="AE23" s="71"/>
      <c r="AF23" s="72">
        <f>IF(AE23="Se investigan y resuelven oportunamente",15,0)</f>
        <v>0</v>
      </c>
      <c r="AG23" s="71"/>
      <c r="AH23" s="72">
        <f>IF(AG23="Completa",10,IF(AG23="incompleta",5,0))</f>
        <v>0</v>
      </c>
      <c r="AI23" s="73">
        <f t="shared" si="6"/>
        <v>0</v>
      </c>
      <c r="AJ23" s="73" t="str">
        <f>IF(AI23&gt;=96,"Fuerte",IF(AI23&gt;=86,"Moderado",IF(AI23&gt;=1,"Débil","")))</f>
        <v/>
      </c>
      <c r="AK23" s="74"/>
      <c r="AL23" s="73" t="str">
        <f>IF(AK23="Siempre se ejecuta","Fuerte",IF(AK23="Algunas veces","Moderado",IF(AK23="no se ejecuta","Débil","")))</f>
        <v/>
      </c>
      <c r="AM23" s="73" t="str">
        <f>AJ23&amp;AL23</f>
        <v/>
      </c>
      <c r="AN23" s="73" t="str">
        <f>IFERROR(VLOOKUP(AM23,FORMULAS!$B$70:$D$78,3,FALSE),"")</f>
        <v/>
      </c>
      <c r="AO23" s="73" t="str">
        <f>IF(AN23="fuerte",100,IF(AN23="Moderado",50,IF(AN23="débil",0,"")))</f>
        <v/>
      </c>
      <c r="AP23" s="110">
        <f>IFERROR(AVERAGE(AO23:AO26),0)</f>
        <v>0</v>
      </c>
      <c r="AQ23" s="110" t="str">
        <f>IF(AP23&gt;=100,"Fuerte",IF(AP23&gt;=50,"Moderado",IF(AP23&gt;=1,"Débil","")))</f>
        <v/>
      </c>
      <c r="AR23" s="111"/>
      <c r="AS23" s="111"/>
      <c r="AT23" s="110" t="str">
        <f>+AQ23&amp;AR23&amp;AS23</f>
        <v/>
      </c>
      <c r="AU23" s="110">
        <f>IFERROR(VLOOKUP(AT23,FORMULAS!$B$95:$D$102,2,FALSE),0)</f>
        <v>0</v>
      </c>
      <c r="AV23" s="110">
        <f>IFERROR(VLOOKUP(AT23,FORMULAS!$B$95:$D$102,3,FALSE),0)</f>
        <v>0</v>
      </c>
      <c r="AW23" s="108"/>
      <c r="AX23" s="108"/>
      <c r="AY23" s="109" t="str">
        <f>AW23&amp;AX23</f>
        <v/>
      </c>
      <c r="AZ23" s="114" t="str">
        <f>IFERROR(VLOOKUP(AY23,FORMULAS!$B$38:$C$62,2,FALSE),"")</f>
        <v/>
      </c>
      <c r="BA23" s="113"/>
      <c r="BB23" s="94"/>
      <c r="BC23" s="104"/>
      <c r="BD23" s="104"/>
      <c r="BE23" s="103"/>
      <c r="BF23" s="116"/>
      <c r="BG23" s="78"/>
      <c r="BH23" s="76"/>
      <c r="BI23" s="76"/>
      <c r="BJ23" s="79"/>
    </row>
    <row r="24" spans="2:62" s="80" customFormat="1" ht="19.5" customHeight="1" x14ac:dyDescent="0.25">
      <c r="B24" s="108"/>
      <c r="C24" s="108"/>
      <c r="D24" s="107"/>
      <c r="E24" s="107"/>
      <c r="F24" s="108"/>
      <c r="G24" s="108"/>
      <c r="H24" s="107"/>
      <c r="I24" s="125"/>
      <c r="J24" s="125"/>
      <c r="K24" s="70"/>
      <c r="L24" s="70"/>
      <c r="M24" s="109"/>
      <c r="N24" s="108"/>
      <c r="O24" s="108"/>
      <c r="P24" s="109"/>
      <c r="Q24" s="113"/>
      <c r="R24" s="113"/>
      <c r="S24" s="107"/>
      <c r="T24" s="107"/>
      <c r="U24" s="71"/>
      <c r="V24" s="72">
        <f t="shared" ref="V24:V26" si="46">IF(U24="Asignado",15,0)</f>
        <v>0</v>
      </c>
      <c r="W24" s="71"/>
      <c r="X24" s="72">
        <f t="shared" ref="X24:X26" si="47">IF(W24="Adecuado",15,0)</f>
        <v>0</v>
      </c>
      <c r="Y24" s="71"/>
      <c r="Z24" s="72">
        <f t="shared" ref="Z24:Z26" si="48">IF(Y24="Oportuna",15,0)</f>
        <v>0</v>
      </c>
      <c r="AA24" s="71"/>
      <c r="AB24" s="72">
        <f t="shared" ref="AB24:AB26" si="49">IF(AA24="Prevenir",15,IF(AA24="Detectar",10,0))</f>
        <v>0</v>
      </c>
      <c r="AC24" s="71"/>
      <c r="AD24" s="72">
        <f t="shared" ref="AD24:AD26" si="50">IF(AC24="Confiable",15,0)</f>
        <v>0</v>
      </c>
      <c r="AE24" s="71"/>
      <c r="AF24" s="72">
        <f t="shared" ref="AF24:AF26" si="51">IF(AE24="Se investigan y resuelven oportunamente",15,0)</f>
        <v>0</v>
      </c>
      <c r="AG24" s="71"/>
      <c r="AH24" s="72">
        <f t="shared" ref="AH24:AH26" si="52">IF(AG24="Completa",10,IF(AG24="incompleta",5,0))</f>
        <v>0</v>
      </c>
      <c r="AI24" s="73">
        <f t="shared" si="6"/>
        <v>0</v>
      </c>
      <c r="AJ24" s="73" t="str">
        <f>IF(AI24&gt;=96,"Fuerte",IF(AI24&gt;=86,"Moderado",IF(AI24&gt;=1,"Débil","")))</f>
        <v/>
      </c>
      <c r="AK24" s="74"/>
      <c r="AL24" s="73" t="str">
        <f t="shared" ref="AL24:AL26" si="53">IF(AK24="Siempre se ejecuta","Fuerte",IF(AK24="Algunas veces","Moderado",IF(AK24="no se ejecuta","Débil","")))</f>
        <v/>
      </c>
      <c r="AM24" s="73" t="str">
        <f t="shared" ref="AM24:AM26" si="54">AJ24&amp;AL24</f>
        <v/>
      </c>
      <c r="AN24" s="73" t="str">
        <f>IFERROR(VLOOKUP(AM24,FORMULAS!$B$70:$D$78,3,FALSE),"")</f>
        <v/>
      </c>
      <c r="AO24" s="73" t="str">
        <f t="shared" ref="AO24:AO26" si="55">IF(AN24="fuerte",100,IF(AN24="Moderado",50,IF(AN24="débil",0,"")))</f>
        <v/>
      </c>
      <c r="AP24" s="110"/>
      <c r="AQ24" s="110"/>
      <c r="AR24" s="111"/>
      <c r="AS24" s="111"/>
      <c r="AT24" s="110"/>
      <c r="AU24" s="110"/>
      <c r="AV24" s="110"/>
      <c r="AW24" s="108"/>
      <c r="AX24" s="108"/>
      <c r="AY24" s="109"/>
      <c r="AZ24" s="114"/>
      <c r="BA24" s="113"/>
      <c r="BB24" s="94"/>
      <c r="BC24" s="104"/>
      <c r="BD24" s="104"/>
      <c r="BE24" s="103"/>
      <c r="BF24" s="116"/>
      <c r="BG24" s="78"/>
      <c r="BH24" s="76"/>
      <c r="BI24" s="76"/>
      <c r="BJ24" s="79"/>
    </row>
    <row r="25" spans="2:62" s="80" customFormat="1" ht="19.5" customHeight="1" x14ac:dyDescent="0.25">
      <c r="B25" s="108"/>
      <c r="C25" s="108"/>
      <c r="D25" s="107"/>
      <c r="E25" s="107"/>
      <c r="F25" s="108"/>
      <c r="G25" s="108"/>
      <c r="H25" s="107"/>
      <c r="I25" s="125"/>
      <c r="J25" s="125"/>
      <c r="K25" s="70"/>
      <c r="L25" s="70"/>
      <c r="M25" s="109"/>
      <c r="N25" s="108"/>
      <c r="O25" s="108"/>
      <c r="P25" s="109"/>
      <c r="Q25" s="113"/>
      <c r="R25" s="113"/>
      <c r="S25" s="107"/>
      <c r="T25" s="107"/>
      <c r="U25" s="71"/>
      <c r="V25" s="72">
        <f t="shared" si="46"/>
        <v>0</v>
      </c>
      <c r="W25" s="71"/>
      <c r="X25" s="72">
        <f t="shared" si="47"/>
        <v>0</v>
      </c>
      <c r="Y25" s="71"/>
      <c r="Z25" s="72">
        <f t="shared" si="48"/>
        <v>0</v>
      </c>
      <c r="AA25" s="71"/>
      <c r="AB25" s="72">
        <f t="shared" si="49"/>
        <v>0</v>
      </c>
      <c r="AC25" s="71"/>
      <c r="AD25" s="72">
        <f t="shared" si="50"/>
        <v>0</v>
      </c>
      <c r="AE25" s="71"/>
      <c r="AF25" s="72">
        <f t="shared" si="51"/>
        <v>0</v>
      </c>
      <c r="AG25" s="71"/>
      <c r="AH25" s="72">
        <f t="shared" si="52"/>
        <v>0</v>
      </c>
      <c r="AI25" s="73">
        <f t="shared" si="6"/>
        <v>0</v>
      </c>
      <c r="AJ25" s="73" t="str">
        <f t="shared" ref="AJ25:AJ26" si="56">IF(AI25&gt;=96,"Fuerte",IF(AI25&gt;=86,"Moderado",IF(AI25&gt;=1,"Débil","")))</f>
        <v/>
      </c>
      <c r="AK25" s="74"/>
      <c r="AL25" s="73" t="str">
        <f t="shared" si="53"/>
        <v/>
      </c>
      <c r="AM25" s="73" t="str">
        <f t="shared" si="54"/>
        <v/>
      </c>
      <c r="AN25" s="73" t="str">
        <f>IFERROR(VLOOKUP(AM25,FORMULAS!$B$70:$D$78,3,FALSE),"")</f>
        <v/>
      </c>
      <c r="AO25" s="73" t="str">
        <f t="shared" si="55"/>
        <v/>
      </c>
      <c r="AP25" s="110"/>
      <c r="AQ25" s="110"/>
      <c r="AR25" s="111"/>
      <c r="AS25" s="111"/>
      <c r="AT25" s="110"/>
      <c r="AU25" s="110"/>
      <c r="AV25" s="110"/>
      <c r="AW25" s="108"/>
      <c r="AX25" s="108"/>
      <c r="AY25" s="109"/>
      <c r="AZ25" s="114"/>
      <c r="BA25" s="113"/>
      <c r="BB25" s="94"/>
      <c r="BC25" s="104"/>
      <c r="BD25" s="104"/>
      <c r="BE25" s="103"/>
      <c r="BF25" s="116"/>
      <c r="BG25" s="78"/>
      <c r="BH25" s="76"/>
      <c r="BI25" s="76"/>
      <c r="BJ25" s="79"/>
    </row>
    <row r="26" spans="2:62" s="80" customFormat="1" ht="19.5" customHeight="1" x14ac:dyDescent="0.25">
      <c r="B26" s="108"/>
      <c r="C26" s="108"/>
      <c r="D26" s="107"/>
      <c r="E26" s="107"/>
      <c r="F26" s="108"/>
      <c r="G26" s="108"/>
      <c r="H26" s="107"/>
      <c r="I26" s="125"/>
      <c r="J26" s="125"/>
      <c r="K26" s="70"/>
      <c r="L26" s="70"/>
      <c r="M26" s="109"/>
      <c r="N26" s="108"/>
      <c r="O26" s="108"/>
      <c r="P26" s="109"/>
      <c r="Q26" s="113"/>
      <c r="R26" s="113"/>
      <c r="S26" s="107"/>
      <c r="T26" s="107"/>
      <c r="U26" s="71"/>
      <c r="V26" s="72">
        <f t="shared" si="46"/>
        <v>0</v>
      </c>
      <c r="W26" s="71"/>
      <c r="X26" s="72">
        <f t="shared" si="47"/>
        <v>0</v>
      </c>
      <c r="Y26" s="71"/>
      <c r="Z26" s="72">
        <f t="shared" si="48"/>
        <v>0</v>
      </c>
      <c r="AA26" s="71"/>
      <c r="AB26" s="72">
        <f t="shared" si="49"/>
        <v>0</v>
      </c>
      <c r="AC26" s="71"/>
      <c r="AD26" s="72">
        <f t="shared" si="50"/>
        <v>0</v>
      </c>
      <c r="AE26" s="71"/>
      <c r="AF26" s="72">
        <f t="shared" si="51"/>
        <v>0</v>
      </c>
      <c r="AG26" s="71"/>
      <c r="AH26" s="72">
        <f t="shared" si="52"/>
        <v>0</v>
      </c>
      <c r="AI26" s="73">
        <f t="shared" si="6"/>
        <v>0</v>
      </c>
      <c r="AJ26" s="73" t="str">
        <f t="shared" si="56"/>
        <v/>
      </c>
      <c r="AK26" s="74"/>
      <c r="AL26" s="73" t="str">
        <f t="shared" si="53"/>
        <v/>
      </c>
      <c r="AM26" s="73" t="str">
        <f t="shared" si="54"/>
        <v/>
      </c>
      <c r="AN26" s="73" t="str">
        <f>IFERROR(VLOOKUP(AM26,FORMULAS!$B$70:$D$78,3,FALSE),"")</f>
        <v/>
      </c>
      <c r="AO26" s="73" t="str">
        <f t="shared" si="55"/>
        <v/>
      </c>
      <c r="AP26" s="110"/>
      <c r="AQ26" s="110"/>
      <c r="AR26" s="111"/>
      <c r="AS26" s="111"/>
      <c r="AT26" s="110"/>
      <c r="AU26" s="110"/>
      <c r="AV26" s="110"/>
      <c r="AW26" s="108"/>
      <c r="AX26" s="108"/>
      <c r="AY26" s="109"/>
      <c r="AZ26" s="114"/>
      <c r="BA26" s="113"/>
      <c r="BB26" s="105"/>
      <c r="BC26" s="104"/>
      <c r="BD26" s="104"/>
      <c r="BE26" s="94"/>
      <c r="BF26" s="116"/>
      <c r="BG26" s="78"/>
      <c r="BH26" s="76"/>
      <c r="BI26" s="76"/>
      <c r="BJ26" s="79"/>
    </row>
    <row r="27" spans="2:62" s="80" customFormat="1" ht="19.5" customHeight="1" x14ac:dyDescent="0.25">
      <c r="B27" s="108"/>
      <c r="C27" s="108"/>
      <c r="D27" s="107"/>
      <c r="E27" s="107"/>
      <c r="F27" s="108"/>
      <c r="G27" s="108"/>
      <c r="H27" s="107"/>
      <c r="I27" s="125"/>
      <c r="J27" s="125"/>
      <c r="K27" s="70"/>
      <c r="L27" s="70"/>
      <c r="M27" s="109" t="str">
        <f t="shared" ref="M27" si="57">IF(F27="gestion","impacto",IF(F27="corrupcion","impactocorrupcion",IF(F27="seguridad_de_la_informacion","impacto","")))</f>
        <v/>
      </c>
      <c r="N27" s="108"/>
      <c r="O27" s="108"/>
      <c r="P27" s="109" t="str">
        <f t="shared" ref="P27" si="58">N27&amp;O27</f>
        <v/>
      </c>
      <c r="Q27" s="113" t="str">
        <f>IFERROR(VLOOKUP(P27,FORMULAS!$B$38:$C$62,2,FALSE),"")</f>
        <v/>
      </c>
      <c r="R27" s="113"/>
      <c r="S27" s="107"/>
      <c r="T27" s="107"/>
      <c r="U27" s="71"/>
      <c r="V27" s="72">
        <f>IF(U27="Asignado",15,0)</f>
        <v>0</v>
      </c>
      <c r="W27" s="71"/>
      <c r="X27" s="72">
        <f>IF(W27="Adecuado",15,0)</f>
        <v>0</v>
      </c>
      <c r="Y27" s="71"/>
      <c r="Z27" s="72">
        <f>IF(Y27="Oportuna",15,0)</f>
        <v>0</v>
      </c>
      <c r="AA27" s="71"/>
      <c r="AB27" s="72">
        <f>IF(AA27="Prevenir",15,IF(AA27="Detectar",10,0))</f>
        <v>0</v>
      </c>
      <c r="AC27" s="71"/>
      <c r="AD27" s="72">
        <f>IF(AC27="Confiable",15,0)</f>
        <v>0</v>
      </c>
      <c r="AE27" s="71"/>
      <c r="AF27" s="72">
        <f>IF(AE27="Se investigan y resuelven oportunamente",15,0)</f>
        <v>0</v>
      </c>
      <c r="AG27" s="71"/>
      <c r="AH27" s="72">
        <f>IF(AG27="Completa",10,IF(AG27="incompleta",5,0))</f>
        <v>0</v>
      </c>
      <c r="AI27" s="73">
        <f t="shared" si="6"/>
        <v>0</v>
      </c>
      <c r="AJ27" s="73" t="str">
        <f>IF(AI27&gt;=96,"Fuerte",IF(AI27&gt;=86,"Moderado",IF(AI27&gt;=1,"Débil","")))</f>
        <v/>
      </c>
      <c r="AK27" s="74"/>
      <c r="AL27" s="73" t="str">
        <f>IF(AK27="Siempre se ejecuta","Fuerte",IF(AK27="Algunas veces","Moderado",IF(AK27="no se ejecuta","Débil","")))</f>
        <v/>
      </c>
      <c r="AM27" s="73" t="str">
        <f>AJ27&amp;AL27</f>
        <v/>
      </c>
      <c r="AN27" s="73" t="str">
        <f>IFERROR(VLOOKUP(AM27,FORMULAS!$B$70:$D$78,3,FALSE),"")</f>
        <v/>
      </c>
      <c r="AO27" s="73" t="str">
        <f>IF(AN27="fuerte",100,IF(AN27="Moderado",50,IF(AN27="débil",0,"")))</f>
        <v/>
      </c>
      <c r="AP27" s="110">
        <f>IFERROR(AVERAGE(AO27:AO30),0)</f>
        <v>0</v>
      </c>
      <c r="AQ27" s="110" t="str">
        <f>IF(AP27&gt;=100,"Fuerte",IF(AP27&gt;=50,"Moderado",IF(AP27&gt;=1,"Débil","")))</f>
        <v/>
      </c>
      <c r="AR27" s="111"/>
      <c r="AS27" s="111"/>
      <c r="AT27" s="110" t="str">
        <f>+AQ27&amp;AR27&amp;AS27</f>
        <v/>
      </c>
      <c r="AU27" s="110">
        <f>IFERROR(VLOOKUP(AT27,FORMULAS!$B$95:$D$102,2,FALSE),0)</f>
        <v>0</v>
      </c>
      <c r="AV27" s="110">
        <f>IFERROR(VLOOKUP(AT27,FORMULAS!$B$95:$D$102,3,FALSE),0)</f>
        <v>0</v>
      </c>
      <c r="AW27" s="108"/>
      <c r="AX27" s="108"/>
      <c r="AY27" s="109" t="str">
        <f>AW27&amp;AX27</f>
        <v/>
      </c>
      <c r="AZ27" s="114" t="str">
        <f>IFERROR(VLOOKUP(AY27,FORMULAS!$B$38:$C$62,2,FALSE),"")</f>
        <v/>
      </c>
      <c r="BA27" s="113"/>
      <c r="BB27" s="94"/>
      <c r="BC27" s="104"/>
      <c r="BD27" s="104"/>
      <c r="BE27" s="103"/>
      <c r="BF27" s="116"/>
      <c r="BG27" s="78"/>
      <c r="BH27" s="76"/>
      <c r="BI27" s="76"/>
      <c r="BJ27" s="79"/>
    </row>
    <row r="28" spans="2:62" s="80" customFormat="1" ht="19.5" customHeight="1" x14ac:dyDescent="0.25">
      <c r="B28" s="108"/>
      <c r="C28" s="108"/>
      <c r="D28" s="107"/>
      <c r="E28" s="107"/>
      <c r="F28" s="108"/>
      <c r="G28" s="108"/>
      <c r="H28" s="107"/>
      <c r="I28" s="125"/>
      <c r="J28" s="125"/>
      <c r="K28" s="70"/>
      <c r="L28" s="70"/>
      <c r="M28" s="109"/>
      <c r="N28" s="108"/>
      <c r="O28" s="108"/>
      <c r="P28" s="109"/>
      <c r="Q28" s="113"/>
      <c r="R28" s="113"/>
      <c r="S28" s="107"/>
      <c r="T28" s="107"/>
      <c r="U28" s="71"/>
      <c r="V28" s="72">
        <f t="shared" ref="V28:V30" si="59">IF(U28="Asignado",15,0)</f>
        <v>0</v>
      </c>
      <c r="W28" s="71"/>
      <c r="X28" s="72">
        <f t="shared" ref="X28:X30" si="60">IF(W28="Adecuado",15,0)</f>
        <v>0</v>
      </c>
      <c r="Y28" s="71"/>
      <c r="Z28" s="72">
        <f t="shared" ref="Z28:Z30" si="61">IF(Y28="Oportuna",15,0)</f>
        <v>0</v>
      </c>
      <c r="AA28" s="71"/>
      <c r="AB28" s="72">
        <f t="shared" ref="AB28:AB30" si="62">IF(AA28="Prevenir",15,IF(AA28="Detectar",10,0))</f>
        <v>0</v>
      </c>
      <c r="AC28" s="71"/>
      <c r="AD28" s="72">
        <f t="shared" ref="AD28:AD30" si="63">IF(AC28="Confiable",15,0)</f>
        <v>0</v>
      </c>
      <c r="AE28" s="71"/>
      <c r="AF28" s="72">
        <f t="shared" ref="AF28:AF30" si="64">IF(AE28="Se investigan y resuelven oportunamente",15,0)</f>
        <v>0</v>
      </c>
      <c r="AG28" s="71"/>
      <c r="AH28" s="72">
        <f t="shared" ref="AH28:AH30" si="65">IF(AG28="Completa",10,IF(AG28="incompleta",5,0))</f>
        <v>0</v>
      </c>
      <c r="AI28" s="73">
        <f t="shared" si="6"/>
        <v>0</v>
      </c>
      <c r="AJ28" s="73" t="str">
        <f>IF(AI28&gt;=96,"Fuerte",IF(AI28&gt;=86,"Moderado",IF(AI28&gt;=1,"Débil","")))</f>
        <v/>
      </c>
      <c r="AK28" s="74"/>
      <c r="AL28" s="73" t="str">
        <f t="shared" ref="AL28:AL30" si="66">IF(AK28="Siempre se ejecuta","Fuerte",IF(AK28="Algunas veces","Moderado",IF(AK28="no se ejecuta","Débil","")))</f>
        <v/>
      </c>
      <c r="AM28" s="73" t="str">
        <f t="shared" ref="AM28:AM30" si="67">AJ28&amp;AL28</f>
        <v/>
      </c>
      <c r="AN28" s="73" t="str">
        <f>IFERROR(VLOOKUP(AM28,FORMULAS!$B$70:$D$78,3,FALSE),"")</f>
        <v/>
      </c>
      <c r="AO28" s="73" t="str">
        <f t="shared" ref="AO28:AO30" si="68">IF(AN28="fuerte",100,IF(AN28="Moderado",50,IF(AN28="débil",0,"")))</f>
        <v/>
      </c>
      <c r="AP28" s="110"/>
      <c r="AQ28" s="110"/>
      <c r="AR28" s="111"/>
      <c r="AS28" s="111"/>
      <c r="AT28" s="110"/>
      <c r="AU28" s="110"/>
      <c r="AV28" s="110"/>
      <c r="AW28" s="108"/>
      <c r="AX28" s="108"/>
      <c r="AY28" s="109"/>
      <c r="AZ28" s="114"/>
      <c r="BA28" s="113"/>
      <c r="BB28" s="94"/>
      <c r="BC28" s="104"/>
      <c r="BD28" s="104"/>
      <c r="BE28" s="103"/>
      <c r="BF28" s="116"/>
      <c r="BG28" s="78"/>
      <c r="BH28" s="76"/>
      <c r="BI28" s="76"/>
      <c r="BJ28" s="79"/>
    </row>
    <row r="29" spans="2:62" s="80" customFormat="1" ht="19.5" customHeight="1" x14ac:dyDescent="0.25">
      <c r="B29" s="108"/>
      <c r="C29" s="108"/>
      <c r="D29" s="107"/>
      <c r="E29" s="107"/>
      <c r="F29" s="108"/>
      <c r="G29" s="108"/>
      <c r="H29" s="107"/>
      <c r="I29" s="125"/>
      <c r="J29" s="125"/>
      <c r="K29" s="70"/>
      <c r="L29" s="70"/>
      <c r="M29" s="109"/>
      <c r="N29" s="108"/>
      <c r="O29" s="108"/>
      <c r="P29" s="109"/>
      <c r="Q29" s="113"/>
      <c r="R29" s="113"/>
      <c r="S29" s="107"/>
      <c r="T29" s="107"/>
      <c r="U29" s="71"/>
      <c r="V29" s="72">
        <f t="shared" si="59"/>
        <v>0</v>
      </c>
      <c r="W29" s="71"/>
      <c r="X29" s="72">
        <f t="shared" si="60"/>
        <v>0</v>
      </c>
      <c r="Y29" s="71"/>
      <c r="Z29" s="72">
        <f t="shared" si="61"/>
        <v>0</v>
      </c>
      <c r="AA29" s="71"/>
      <c r="AB29" s="72">
        <f t="shared" si="62"/>
        <v>0</v>
      </c>
      <c r="AC29" s="71"/>
      <c r="AD29" s="72">
        <f t="shared" si="63"/>
        <v>0</v>
      </c>
      <c r="AE29" s="71"/>
      <c r="AF29" s="72">
        <f t="shared" si="64"/>
        <v>0</v>
      </c>
      <c r="AG29" s="71"/>
      <c r="AH29" s="72">
        <f t="shared" si="65"/>
        <v>0</v>
      </c>
      <c r="AI29" s="73">
        <f t="shared" si="6"/>
        <v>0</v>
      </c>
      <c r="AJ29" s="73" t="str">
        <f t="shared" ref="AJ29:AJ30" si="69">IF(AI29&gt;=96,"Fuerte",IF(AI29&gt;=86,"Moderado",IF(AI29&gt;=1,"Débil","")))</f>
        <v/>
      </c>
      <c r="AK29" s="74"/>
      <c r="AL29" s="73" t="str">
        <f t="shared" si="66"/>
        <v/>
      </c>
      <c r="AM29" s="73" t="str">
        <f t="shared" si="67"/>
        <v/>
      </c>
      <c r="AN29" s="73" t="str">
        <f>IFERROR(VLOOKUP(AM29,FORMULAS!$B$70:$D$78,3,FALSE),"")</f>
        <v/>
      </c>
      <c r="AO29" s="73" t="str">
        <f t="shared" si="68"/>
        <v/>
      </c>
      <c r="AP29" s="110"/>
      <c r="AQ29" s="110"/>
      <c r="AR29" s="111"/>
      <c r="AS29" s="111"/>
      <c r="AT29" s="110"/>
      <c r="AU29" s="110"/>
      <c r="AV29" s="110"/>
      <c r="AW29" s="108"/>
      <c r="AX29" s="108"/>
      <c r="AY29" s="109"/>
      <c r="AZ29" s="114"/>
      <c r="BA29" s="113"/>
      <c r="BB29" s="94"/>
      <c r="BC29" s="104"/>
      <c r="BD29" s="104"/>
      <c r="BE29" s="103"/>
      <c r="BF29" s="116"/>
      <c r="BG29" s="78"/>
      <c r="BH29" s="76"/>
      <c r="BI29" s="76"/>
      <c r="BJ29" s="79"/>
    </row>
    <row r="30" spans="2:62" s="80" customFormat="1" ht="19.5" customHeight="1" x14ac:dyDescent="0.25">
      <c r="B30" s="108"/>
      <c r="C30" s="108"/>
      <c r="D30" s="107"/>
      <c r="E30" s="107"/>
      <c r="F30" s="108"/>
      <c r="G30" s="108"/>
      <c r="H30" s="107"/>
      <c r="I30" s="125"/>
      <c r="J30" s="125"/>
      <c r="K30" s="70"/>
      <c r="L30" s="70"/>
      <c r="M30" s="109"/>
      <c r="N30" s="108"/>
      <c r="O30" s="108"/>
      <c r="P30" s="109"/>
      <c r="Q30" s="113"/>
      <c r="R30" s="113"/>
      <c r="S30" s="107"/>
      <c r="T30" s="107"/>
      <c r="U30" s="71"/>
      <c r="V30" s="72">
        <f t="shared" si="59"/>
        <v>0</v>
      </c>
      <c r="W30" s="71"/>
      <c r="X30" s="72">
        <f t="shared" si="60"/>
        <v>0</v>
      </c>
      <c r="Y30" s="71"/>
      <c r="Z30" s="72">
        <f t="shared" si="61"/>
        <v>0</v>
      </c>
      <c r="AA30" s="71"/>
      <c r="AB30" s="72">
        <f t="shared" si="62"/>
        <v>0</v>
      </c>
      <c r="AC30" s="71"/>
      <c r="AD30" s="72">
        <f t="shared" si="63"/>
        <v>0</v>
      </c>
      <c r="AE30" s="71"/>
      <c r="AF30" s="72">
        <f t="shared" si="64"/>
        <v>0</v>
      </c>
      <c r="AG30" s="71"/>
      <c r="AH30" s="72">
        <f t="shared" si="65"/>
        <v>0</v>
      </c>
      <c r="AI30" s="73">
        <f t="shared" si="6"/>
        <v>0</v>
      </c>
      <c r="AJ30" s="73" t="str">
        <f t="shared" si="69"/>
        <v/>
      </c>
      <c r="AK30" s="74"/>
      <c r="AL30" s="73" t="str">
        <f t="shared" si="66"/>
        <v/>
      </c>
      <c r="AM30" s="73" t="str">
        <f t="shared" si="67"/>
        <v/>
      </c>
      <c r="AN30" s="73" t="str">
        <f>IFERROR(VLOOKUP(AM30,FORMULAS!$B$70:$D$78,3,FALSE),"")</f>
        <v/>
      </c>
      <c r="AO30" s="73" t="str">
        <f t="shared" si="68"/>
        <v/>
      </c>
      <c r="AP30" s="110"/>
      <c r="AQ30" s="110"/>
      <c r="AR30" s="111"/>
      <c r="AS30" s="111"/>
      <c r="AT30" s="110"/>
      <c r="AU30" s="110"/>
      <c r="AV30" s="110"/>
      <c r="AW30" s="108"/>
      <c r="AX30" s="108"/>
      <c r="AY30" s="109"/>
      <c r="AZ30" s="114"/>
      <c r="BA30" s="113"/>
      <c r="BB30" s="105"/>
      <c r="BC30" s="104"/>
      <c r="BD30" s="104"/>
      <c r="BE30" s="94"/>
      <c r="BF30" s="116"/>
      <c r="BG30" s="78"/>
      <c r="BH30" s="76"/>
      <c r="BI30" s="76"/>
      <c r="BJ30" s="79"/>
    </row>
    <row r="31" spans="2:62" s="80" customFormat="1" ht="19.5" customHeight="1" x14ac:dyDescent="0.25">
      <c r="B31" s="108"/>
      <c r="C31" s="108"/>
      <c r="D31" s="107"/>
      <c r="E31" s="107"/>
      <c r="F31" s="108"/>
      <c r="G31" s="108"/>
      <c r="H31" s="107"/>
      <c r="I31" s="125"/>
      <c r="J31" s="125"/>
      <c r="K31" s="70"/>
      <c r="L31" s="70"/>
      <c r="M31" s="109" t="str">
        <f t="shared" ref="M31" si="70">IF(F31="gestion","impacto",IF(F31="corrupcion","impactocorrupcion",IF(F31="seguridad_de_la_informacion","impacto","")))</f>
        <v/>
      </c>
      <c r="N31" s="108"/>
      <c r="O31" s="108"/>
      <c r="P31" s="109" t="str">
        <f t="shared" ref="P31" si="71">N31&amp;O31</f>
        <v/>
      </c>
      <c r="Q31" s="113" t="str">
        <f>IFERROR(VLOOKUP(P31,FORMULAS!$B$38:$C$62,2,FALSE),"")</f>
        <v/>
      </c>
      <c r="R31" s="113"/>
      <c r="S31" s="107"/>
      <c r="T31" s="107"/>
      <c r="U31" s="71"/>
      <c r="V31" s="72">
        <f>IF(U31="Asignado",15,0)</f>
        <v>0</v>
      </c>
      <c r="W31" s="71"/>
      <c r="X31" s="72">
        <f>IF(W31="Adecuado",15,0)</f>
        <v>0</v>
      </c>
      <c r="Y31" s="71"/>
      <c r="Z31" s="72">
        <f>IF(Y31="Oportuna",15,0)</f>
        <v>0</v>
      </c>
      <c r="AA31" s="71"/>
      <c r="AB31" s="72">
        <f>IF(AA31="Prevenir",15,IF(AA31="Detectar",10,0))</f>
        <v>0</v>
      </c>
      <c r="AC31" s="71"/>
      <c r="AD31" s="72">
        <f>IF(AC31="Confiable",15,0)</f>
        <v>0</v>
      </c>
      <c r="AE31" s="71"/>
      <c r="AF31" s="72">
        <f>IF(AE31="Se investigan y resuelven oportunamente",15,0)</f>
        <v>0</v>
      </c>
      <c r="AG31" s="71"/>
      <c r="AH31" s="72">
        <f>IF(AG31="Completa",10,IF(AG31="incompleta",5,0))</f>
        <v>0</v>
      </c>
      <c r="AI31" s="73">
        <f t="shared" si="6"/>
        <v>0</v>
      </c>
      <c r="AJ31" s="73" t="str">
        <f>IF(AI31&gt;=96,"Fuerte",IF(AI31&gt;=86,"Moderado",IF(AI31&gt;=1,"Débil","")))</f>
        <v/>
      </c>
      <c r="AK31" s="74"/>
      <c r="AL31" s="73" t="str">
        <f>IF(AK31="Siempre se ejecuta","Fuerte",IF(AK31="Algunas veces","Moderado",IF(AK31="no se ejecuta","Débil","")))</f>
        <v/>
      </c>
      <c r="AM31" s="73" t="str">
        <f>AJ31&amp;AL31</f>
        <v/>
      </c>
      <c r="AN31" s="73" t="str">
        <f>IFERROR(VLOOKUP(AM31,FORMULAS!$B$70:$D$78,3,FALSE),"")</f>
        <v/>
      </c>
      <c r="AO31" s="73" t="str">
        <f>IF(AN31="fuerte",100,IF(AN31="Moderado",50,IF(AN31="débil",0,"")))</f>
        <v/>
      </c>
      <c r="AP31" s="110">
        <f>IFERROR(AVERAGE(AO31:AO34),0)</f>
        <v>0</v>
      </c>
      <c r="AQ31" s="110" t="str">
        <f>IF(AP31&gt;=100,"Fuerte",IF(AP31&gt;=50,"Moderado",IF(AP31&gt;=1,"Débil","")))</f>
        <v/>
      </c>
      <c r="AR31" s="111"/>
      <c r="AS31" s="111"/>
      <c r="AT31" s="110" t="str">
        <f>+AQ31&amp;AR31&amp;AS31</f>
        <v/>
      </c>
      <c r="AU31" s="110">
        <f>IFERROR(VLOOKUP(AT31,FORMULAS!$B$95:$D$102,2,FALSE),0)</f>
        <v>0</v>
      </c>
      <c r="AV31" s="110">
        <f>IFERROR(VLOOKUP(AT31,FORMULAS!$B$95:$D$102,3,FALSE),0)</f>
        <v>0</v>
      </c>
      <c r="AW31" s="108"/>
      <c r="AX31" s="108"/>
      <c r="AY31" s="109" t="str">
        <f>AW31&amp;AX31</f>
        <v/>
      </c>
      <c r="AZ31" s="114" t="str">
        <f>IFERROR(VLOOKUP(AY31,FORMULAS!$B$38:$C$62,2,FALSE),"")</f>
        <v/>
      </c>
      <c r="BA31" s="113"/>
      <c r="BB31" s="94"/>
      <c r="BC31" s="104"/>
      <c r="BD31" s="104"/>
      <c r="BE31" s="103"/>
      <c r="BF31" s="116"/>
      <c r="BG31" s="78"/>
      <c r="BH31" s="76"/>
      <c r="BI31" s="76"/>
      <c r="BJ31" s="79"/>
    </row>
    <row r="32" spans="2:62" s="80" customFormat="1" ht="19.5" customHeight="1" x14ac:dyDescent="0.25">
      <c r="B32" s="108"/>
      <c r="C32" s="108"/>
      <c r="D32" s="107"/>
      <c r="E32" s="107"/>
      <c r="F32" s="108"/>
      <c r="G32" s="108"/>
      <c r="H32" s="107"/>
      <c r="I32" s="125"/>
      <c r="J32" s="125"/>
      <c r="K32" s="70"/>
      <c r="L32" s="70"/>
      <c r="M32" s="109"/>
      <c r="N32" s="108"/>
      <c r="O32" s="108"/>
      <c r="P32" s="109"/>
      <c r="Q32" s="113"/>
      <c r="R32" s="113"/>
      <c r="S32" s="107"/>
      <c r="T32" s="107"/>
      <c r="U32" s="71"/>
      <c r="V32" s="72">
        <f t="shared" ref="V32:V34" si="72">IF(U32="Asignado",15,0)</f>
        <v>0</v>
      </c>
      <c r="W32" s="71"/>
      <c r="X32" s="72">
        <f t="shared" ref="X32:X34" si="73">IF(W32="Adecuado",15,0)</f>
        <v>0</v>
      </c>
      <c r="Y32" s="71"/>
      <c r="Z32" s="72">
        <f t="shared" ref="Z32:Z34" si="74">IF(Y32="Oportuna",15,0)</f>
        <v>0</v>
      </c>
      <c r="AA32" s="71"/>
      <c r="AB32" s="72">
        <f t="shared" ref="AB32:AB34" si="75">IF(AA32="Prevenir",15,IF(AA32="Detectar",10,0))</f>
        <v>0</v>
      </c>
      <c r="AC32" s="71"/>
      <c r="AD32" s="72">
        <f t="shared" ref="AD32:AD34" si="76">IF(AC32="Confiable",15,0)</f>
        <v>0</v>
      </c>
      <c r="AE32" s="71"/>
      <c r="AF32" s="72">
        <f t="shared" ref="AF32:AF34" si="77">IF(AE32="Se investigan y resuelven oportunamente",15,0)</f>
        <v>0</v>
      </c>
      <c r="AG32" s="71"/>
      <c r="AH32" s="72">
        <f t="shared" ref="AH32:AH34" si="78">IF(AG32="Completa",10,IF(AG32="incompleta",5,0))</f>
        <v>0</v>
      </c>
      <c r="AI32" s="73">
        <f t="shared" si="6"/>
        <v>0</v>
      </c>
      <c r="AJ32" s="73" t="str">
        <f>IF(AI32&gt;=96,"Fuerte",IF(AI32&gt;=86,"Moderado",IF(AI32&gt;=1,"Débil","")))</f>
        <v/>
      </c>
      <c r="AK32" s="74"/>
      <c r="AL32" s="73" t="str">
        <f t="shared" ref="AL32:AL34" si="79">IF(AK32="Siempre se ejecuta","Fuerte",IF(AK32="Algunas veces","Moderado",IF(AK32="no se ejecuta","Débil","")))</f>
        <v/>
      </c>
      <c r="AM32" s="73" t="str">
        <f t="shared" ref="AM32:AM34" si="80">AJ32&amp;AL32</f>
        <v/>
      </c>
      <c r="AN32" s="73" t="str">
        <f>IFERROR(VLOOKUP(AM32,FORMULAS!$B$70:$D$78,3,FALSE),"")</f>
        <v/>
      </c>
      <c r="AO32" s="73" t="str">
        <f t="shared" ref="AO32:AO34" si="81">IF(AN32="fuerte",100,IF(AN32="Moderado",50,IF(AN32="débil",0,"")))</f>
        <v/>
      </c>
      <c r="AP32" s="110"/>
      <c r="AQ32" s="110"/>
      <c r="AR32" s="111"/>
      <c r="AS32" s="111"/>
      <c r="AT32" s="110"/>
      <c r="AU32" s="110"/>
      <c r="AV32" s="110"/>
      <c r="AW32" s="108"/>
      <c r="AX32" s="108"/>
      <c r="AY32" s="109"/>
      <c r="AZ32" s="114"/>
      <c r="BA32" s="113"/>
      <c r="BB32" s="94"/>
      <c r="BC32" s="104"/>
      <c r="BD32" s="104"/>
      <c r="BE32" s="103"/>
      <c r="BF32" s="116"/>
      <c r="BG32" s="78"/>
      <c r="BH32" s="76"/>
      <c r="BI32" s="76"/>
      <c r="BJ32" s="79"/>
    </row>
    <row r="33" spans="2:62" s="80" customFormat="1" ht="19.5" customHeight="1" x14ac:dyDescent="0.25">
      <c r="B33" s="108"/>
      <c r="C33" s="108"/>
      <c r="D33" s="107"/>
      <c r="E33" s="107"/>
      <c r="F33" s="108"/>
      <c r="G33" s="108"/>
      <c r="H33" s="107"/>
      <c r="I33" s="125"/>
      <c r="J33" s="125"/>
      <c r="K33" s="70"/>
      <c r="L33" s="70"/>
      <c r="M33" s="109"/>
      <c r="N33" s="108"/>
      <c r="O33" s="108"/>
      <c r="P33" s="109"/>
      <c r="Q33" s="113"/>
      <c r="R33" s="113"/>
      <c r="S33" s="107"/>
      <c r="T33" s="107"/>
      <c r="U33" s="71"/>
      <c r="V33" s="72">
        <f t="shared" si="72"/>
        <v>0</v>
      </c>
      <c r="W33" s="71"/>
      <c r="X33" s="72">
        <f t="shared" si="73"/>
        <v>0</v>
      </c>
      <c r="Y33" s="71"/>
      <c r="Z33" s="72">
        <f t="shared" si="74"/>
        <v>0</v>
      </c>
      <c r="AA33" s="71"/>
      <c r="AB33" s="72">
        <f t="shared" si="75"/>
        <v>0</v>
      </c>
      <c r="AC33" s="71"/>
      <c r="AD33" s="72">
        <f t="shared" si="76"/>
        <v>0</v>
      </c>
      <c r="AE33" s="71"/>
      <c r="AF33" s="72">
        <f t="shared" si="77"/>
        <v>0</v>
      </c>
      <c r="AG33" s="71"/>
      <c r="AH33" s="72">
        <f t="shared" si="78"/>
        <v>0</v>
      </c>
      <c r="AI33" s="73">
        <f t="shared" si="6"/>
        <v>0</v>
      </c>
      <c r="AJ33" s="73" t="str">
        <f t="shared" ref="AJ33:AJ34" si="82">IF(AI33&gt;=96,"Fuerte",IF(AI33&gt;=86,"Moderado",IF(AI33&gt;=1,"Débil","")))</f>
        <v/>
      </c>
      <c r="AK33" s="74"/>
      <c r="AL33" s="73" t="str">
        <f t="shared" si="79"/>
        <v/>
      </c>
      <c r="AM33" s="73" t="str">
        <f t="shared" si="80"/>
        <v/>
      </c>
      <c r="AN33" s="73" t="str">
        <f>IFERROR(VLOOKUP(AM33,FORMULAS!$B$70:$D$78,3,FALSE),"")</f>
        <v/>
      </c>
      <c r="AO33" s="73" t="str">
        <f t="shared" si="81"/>
        <v/>
      </c>
      <c r="AP33" s="110"/>
      <c r="AQ33" s="110"/>
      <c r="AR33" s="111"/>
      <c r="AS33" s="111"/>
      <c r="AT33" s="110"/>
      <c r="AU33" s="110"/>
      <c r="AV33" s="110"/>
      <c r="AW33" s="108"/>
      <c r="AX33" s="108"/>
      <c r="AY33" s="109"/>
      <c r="AZ33" s="114"/>
      <c r="BA33" s="113"/>
      <c r="BB33" s="94"/>
      <c r="BC33" s="104"/>
      <c r="BD33" s="104"/>
      <c r="BE33" s="103"/>
      <c r="BF33" s="116"/>
      <c r="BG33" s="78"/>
      <c r="BH33" s="76"/>
      <c r="BI33" s="76"/>
      <c r="BJ33" s="79"/>
    </row>
    <row r="34" spans="2:62" s="80" customFormat="1" ht="19.5" customHeight="1" x14ac:dyDescent="0.25">
      <c r="B34" s="108"/>
      <c r="C34" s="108"/>
      <c r="D34" s="107"/>
      <c r="E34" s="107"/>
      <c r="F34" s="108"/>
      <c r="G34" s="108"/>
      <c r="H34" s="107"/>
      <c r="I34" s="125"/>
      <c r="J34" s="125"/>
      <c r="K34" s="70"/>
      <c r="L34" s="70"/>
      <c r="M34" s="109"/>
      <c r="N34" s="108"/>
      <c r="O34" s="108"/>
      <c r="P34" s="109"/>
      <c r="Q34" s="113"/>
      <c r="R34" s="113"/>
      <c r="S34" s="107"/>
      <c r="T34" s="107"/>
      <c r="U34" s="71"/>
      <c r="V34" s="72">
        <f t="shared" si="72"/>
        <v>0</v>
      </c>
      <c r="W34" s="71"/>
      <c r="X34" s="72">
        <f t="shared" si="73"/>
        <v>0</v>
      </c>
      <c r="Y34" s="71"/>
      <c r="Z34" s="72">
        <f t="shared" si="74"/>
        <v>0</v>
      </c>
      <c r="AA34" s="71"/>
      <c r="AB34" s="72">
        <f t="shared" si="75"/>
        <v>0</v>
      </c>
      <c r="AC34" s="71"/>
      <c r="AD34" s="72">
        <f t="shared" si="76"/>
        <v>0</v>
      </c>
      <c r="AE34" s="71"/>
      <c r="AF34" s="72">
        <f t="shared" si="77"/>
        <v>0</v>
      </c>
      <c r="AG34" s="71"/>
      <c r="AH34" s="72">
        <f t="shared" si="78"/>
        <v>0</v>
      </c>
      <c r="AI34" s="73">
        <f t="shared" si="6"/>
        <v>0</v>
      </c>
      <c r="AJ34" s="73" t="str">
        <f t="shared" si="82"/>
        <v/>
      </c>
      <c r="AK34" s="74"/>
      <c r="AL34" s="73" t="str">
        <f t="shared" si="79"/>
        <v/>
      </c>
      <c r="AM34" s="73" t="str">
        <f t="shared" si="80"/>
        <v/>
      </c>
      <c r="AN34" s="73" t="str">
        <f>IFERROR(VLOOKUP(AM34,FORMULAS!$B$70:$D$78,3,FALSE),"")</f>
        <v/>
      </c>
      <c r="AO34" s="73" t="str">
        <f t="shared" si="81"/>
        <v/>
      </c>
      <c r="AP34" s="110"/>
      <c r="AQ34" s="110"/>
      <c r="AR34" s="111"/>
      <c r="AS34" s="111"/>
      <c r="AT34" s="110"/>
      <c r="AU34" s="110"/>
      <c r="AV34" s="110"/>
      <c r="AW34" s="108"/>
      <c r="AX34" s="108"/>
      <c r="AY34" s="109"/>
      <c r="AZ34" s="114"/>
      <c r="BA34" s="113"/>
      <c r="BB34" s="105"/>
      <c r="BC34" s="104"/>
      <c r="BD34" s="104"/>
      <c r="BE34" s="94"/>
      <c r="BF34" s="116"/>
      <c r="BG34" s="78"/>
      <c r="BH34" s="76"/>
      <c r="BI34" s="76"/>
      <c r="BJ34" s="79"/>
    </row>
    <row r="35" spans="2:62" s="80" customFormat="1" ht="19.5" customHeight="1" x14ac:dyDescent="0.25">
      <c r="B35" s="108"/>
      <c r="C35" s="108"/>
      <c r="D35" s="107"/>
      <c r="E35" s="107"/>
      <c r="F35" s="108"/>
      <c r="G35" s="108"/>
      <c r="H35" s="107"/>
      <c r="I35" s="125"/>
      <c r="J35" s="125"/>
      <c r="K35" s="70"/>
      <c r="L35" s="70"/>
      <c r="M35" s="109" t="str">
        <f t="shared" ref="M35" si="83">IF(F35="gestion","impacto",IF(F35="corrupcion","impactocorrupcion",IF(F35="seguridad_de_la_informacion","impacto","")))</f>
        <v/>
      </c>
      <c r="N35" s="108"/>
      <c r="O35" s="108"/>
      <c r="P35" s="109" t="str">
        <f t="shared" ref="P35" si="84">N35&amp;O35</f>
        <v/>
      </c>
      <c r="Q35" s="113" t="str">
        <f>IFERROR(VLOOKUP(P35,FORMULAS!$B$38:$C$62,2,FALSE),"")</f>
        <v/>
      </c>
      <c r="R35" s="113"/>
      <c r="S35" s="107"/>
      <c r="T35" s="107"/>
      <c r="U35" s="71"/>
      <c r="V35" s="72">
        <f>IF(U35="Asignado",15,0)</f>
        <v>0</v>
      </c>
      <c r="W35" s="71"/>
      <c r="X35" s="72">
        <f>IF(W35="Adecuado",15,0)</f>
        <v>0</v>
      </c>
      <c r="Y35" s="71"/>
      <c r="Z35" s="72">
        <f>IF(Y35="Oportuna",15,0)</f>
        <v>0</v>
      </c>
      <c r="AA35" s="71"/>
      <c r="AB35" s="72">
        <f>IF(AA35="Prevenir",15,IF(AA35="Detectar",10,0))</f>
        <v>0</v>
      </c>
      <c r="AC35" s="71"/>
      <c r="AD35" s="72">
        <f>IF(AC35="Confiable",15,0)</f>
        <v>0</v>
      </c>
      <c r="AE35" s="71"/>
      <c r="AF35" s="72">
        <f>IF(AE35="Se investigan y resuelven oportunamente",15,0)</f>
        <v>0</v>
      </c>
      <c r="AG35" s="71"/>
      <c r="AH35" s="72">
        <f>IF(AG35="Completa",10,IF(AG35="incompleta",5,0))</f>
        <v>0</v>
      </c>
      <c r="AI35" s="73">
        <f t="shared" si="6"/>
        <v>0</v>
      </c>
      <c r="AJ35" s="73" t="str">
        <f>IF(AI35&gt;=96,"Fuerte",IF(AI35&gt;=86,"Moderado",IF(AI35&gt;=1,"Débil","")))</f>
        <v/>
      </c>
      <c r="AK35" s="74"/>
      <c r="AL35" s="73" t="str">
        <f>IF(AK35="Siempre se ejecuta","Fuerte",IF(AK35="Algunas veces","Moderado",IF(AK35="no se ejecuta","Débil","")))</f>
        <v/>
      </c>
      <c r="AM35" s="73" t="str">
        <f>AJ35&amp;AL35</f>
        <v/>
      </c>
      <c r="AN35" s="73" t="str">
        <f>IFERROR(VLOOKUP(AM35,FORMULAS!$B$70:$D$78,3,FALSE),"")</f>
        <v/>
      </c>
      <c r="AO35" s="73" t="str">
        <f>IF(AN35="fuerte",100,IF(AN35="Moderado",50,IF(AN35="débil",0,"")))</f>
        <v/>
      </c>
      <c r="AP35" s="110">
        <f>IFERROR(AVERAGE(AO35:AO38),0)</f>
        <v>0</v>
      </c>
      <c r="AQ35" s="110" t="str">
        <f>IF(AP35&gt;=100,"Fuerte",IF(AP35&gt;=50,"Moderado",IF(AP35&gt;=1,"Débil","")))</f>
        <v/>
      </c>
      <c r="AR35" s="111"/>
      <c r="AS35" s="111"/>
      <c r="AT35" s="110" t="str">
        <f>+AQ35&amp;AR35&amp;AS35</f>
        <v/>
      </c>
      <c r="AU35" s="110">
        <f>IFERROR(VLOOKUP(AT35,FORMULAS!$B$95:$D$102,2,FALSE),0)</f>
        <v>0</v>
      </c>
      <c r="AV35" s="110">
        <f>IFERROR(VLOOKUP(AT35,FORMULAS!$B$95:$D$102,3,FALSE),0)</f>
        <v>0</v>
      </c>
      <c r="AW35" s="108"/>
      <c r="AX35" s="108"/>
      <c r="AY35" s="109" t="str">
        <f>AW35&amp;AX35</f>
        <v/>
      </c>
      <c r="AZ35" s="114" t="str">
        <f>IFERROR(VLOOKUP(AY35,FORMULAS!$B$38:$C$62,2,FALSE),"")</f>
        <v/>
      </c>
      <c r="BA35" s="113"/>
      <c r="BB35" s="94"/>
      <c r="BC35" s="104"/>
      <c r="BD35" s="104"/>
      <c r="BE35" s="103"/>
      <c r="BF35" s="116"/>
      <c r="BG35" s="78"/>
      <c r="BH35" s="76"/>
      <c r="BI35" s="76"/>
      <c r="BJ35" s="79"/>
    </row>
    <row r="36" spans="2:62" s="80" customFormat="1" ht="19.5" customHeight="1" x14ac:dyDescent="0.25">
      <c r="B36" s="108"/>
      <c r="C36" s="108"/>
      <c r="D36" s="107"/>
      <c r="E36" s="107"/>
      <c r="F36" s="108"/>
      <c r="G36" s="108"/>
      <c r="H36" s="107"/>
      <c r="I36" s="125"/>
      <c r="J36" s="125"/>
      <c r="K36" s="70"/>
      <c r="L36" s="70"/>
      <c r="M36" s="109"/>
      <c r="N36" s="108"/>
      <c r="O36" s="108"/>
      <c r="P36" s="109"/>
      <c r="Q36" s="113"/>
      <c r="R36" s="113"/>
      <c r="S36" s="107"/>
      <c r="T36" s="107"/>
      <c r="U36" s="71"/>
      <c r="V36" s="72">
        <f t="shared" ref="V36:V38" si="85">IF(U36="Asignado",15,0)</f>
        <v>0</v>
      </c>
      <c r="W36" s="71"/>
      <c r="X36" s="72">
        <f t="shared" ref="X36:X38" si="86">IF(W36="Adecuado",15,0)</f>
        <v>0</v>
      </c>
      <c r="Y36" s="71"/>
      <c r="Z36" s="72">
        <f t="shared" ref="Z36:Z38" si="87">IF(Y36="Oportuna",15,0)</f>
        <v>0</v>
      </c>
      <c r="AA36" s="71"/>
      <c r="AB36" s="72">
        <f t="shared" ref="AB36:AB38" si="88">IF(AA36="Prevenir",15,IF(AA36="Detectar",10,0))</f>
        <v>0</v>
      </c>
      <c r="AC36" s="71"/>
      <c r="AD36" s="72">
        <f t="shared" ref="AD36:AD38" si="89">IF(AC36="Confiable",15,0)</f>
        <v>0</v>
      </c>
      <c r="AE36" s="71"/>
      <c r="AF36" s="72">
        <f t="shared" ref="AF36:AF38" si="90">IF(AE36="Se investigan y resuelven oportunamente",15,0)</f>
        <v>0</v>
      </c>
      <c r="AG36" s="71"/>
      <c r="AH36" s="72">
        <f t="shared" ref="AH36:AH38" si="91">IF(AG36="Completa",10,IF(AG36="incompleta",5,0))</f>
        <v>0</v>
      </c>
      <c r="AI36" s="73">
        <f t="shared" si="6"/>
        <v>0</v>
      </c>
      <c r="AJ36" s="73" t="str">
        <f>IF(AI36&gt;=96,"Fuerte",IF(AI36&gt;=86,"Moderado",IF(AI36&gt;=1,"Débil","")))</f>
        <v/>
      </c>
      <c r="AK36" s="74"/>
      <c r="AL36" s="73" t="str">
        <f t="shared" ref="AL36:AL38" si="92">IF(AK36="Siempre se ejecuta","Fuerte",IF(AK36="Algunas veces","Moderado",IF(AK36="no se ejecuta","Débil","")))</f>
        <v/>
      </c>
      <c r="AM36" s="73" t="str">
        <f t="shared" ref="AM36:AM38" si="93">AJ36&amp;AL36</f>
        <v/>
      </c>
      <c r="AN36" s="73" t="str">
        <f>IFERROR(VLOOKUP(AM36,FORMULAS!$B$70:$D$78,3,FALSE),"")</f>
        <v/>
      </c>
      <c r="AO36" s="73" t="str">
        <f t="shared" ref="AO36:AO38" si="94">IF(AN36="fuerte",100,IF(AN36="Moderado",50,IF(AN36="débil",0,"")))</f>
        <v/>
      </c>
      <c r="AP36" s="110"/>
      <c r="AQ36" s="110"/>
      <c r="AR36" s="111"/>
      <c r="AS36" s="111"/>
      <c r="AT36" s="110"/>
      <c r="AU36" s="110"/>
      <c r="AV36" s="110"/>
      <c r="AW36" s="108"/>
      <c r="AX36" s="108"/>
      <c r="AY36" s="109"/>
      <c r="AZ36" s="114"/>
      <c r="BA36" s="113"/>
      <c r="BB36" s="94"/>
      <c r="BC36" s="104"/>
      <c r="BD36" s="104"/>
      <c r="BE36" s="103"/>
      <c r="BF36" s="116"/>
      <c r="BG36" s="78"/>
      <c r="BH36" s="76"/>
      <c r="BI36" s="76"/>
      <c r="BJ36" s="79"/>
    </row>
    <row r="37" spans="2:62" s="80" customFormat="1" ht="19.5" customHeight="1" x14ac:dyDescent="0.25">
      <c r="B37" s="108"/>
      <c r="C37" s="108"/>
      <c r="D37" s="107"/>
      <c r="E37" s="107"/>
      <c r="F37" s="108"/>
      <c r="G37" s="108"/>
      <c r="H37" s="107"/>
      <c r="I37" s="125"/>
      <c r="J37" s="125"/>
      <c r="K37" s="70"/>
      <c r="L37" s="70"/>
      <c r="M37" s="109"/>
      <c r="N37" s="108"/>
      <c r="O37" s="108"/>
      <c r="P37" s="109"/>
      <c r="Q37" s="113"/>
      <c r="R37" s="113"/>
      <c r="S37" s="107"/>
      <c r="T37" s="107"/>
      <c r="U37" s="71"/>
      <c r="V37" s="72">
        <f t="shared" si="85"/>
        <v>0</v>
      </c>
      <c r="W37" s="71"/>
      <c r="X37" s="72">
        <f t="shared" si="86"/>
        <v>0</v>
      </c>
      <c r="Y37" s="71"/>
      <c r="Z37" s="72">
        <f t="shared" si="87"/>
        <v>0</v>
      </c>
      <c r="AA37" s="71"/>
      <c r="AB37" s="72">
        <f t="shared" si="88"/>
        <v>0</v>
      </c>
      <c r="AC37" s="71"/>
      <c r="AD37" s="72">
        <f t="shared" si="89"/>
        <v>0</v>
      </c>
      <c r="AE37" s="71"/>
      <c r="AF37" s="72">
        <f t="shared" si="90"/>
        <v>0</v>
      </c>
      <c r="AG37" s="71"/>
      <c r="AH37" s="72">
        <f t="shared" si="91"/>
        <v>0</v>
      </c>
      <c r="AI37" s="73">
        <f t="shared" si="6"/>
        <v>0</v>
      </c>
      <c r="AJ37" s="73" t="str">
        <f t="shared" ref="AJ37:AJ38" si="95">IF(AI37&gt;=96,"Fuerte",IF(AI37&gt;=86,"Moderado",IF(AI37&gt;=1,"Débil","")))</f>
        <v/>
      </c>
      <c r="AK37" s="74"/>
      <c r="AL37" s="73" t="str">
        <f t="shared" si="92"/>
        <v/>
      </c>
      <c r="AM37" s="73" t="str">
        <f t="shared" si="93"/>
        <v/>
      </c>
      <c r="AN37" s="73" t="str">
        <f>IFERROR(VLOOKUP(AM37,FORMULAS!$B$70:$D$78,3,FALSE),"")</f>
        <v/>
      </c>
      <c r="AO37" s="73" t="str">
        <f t="shared" si="94"/>
        <v/>
      </c>
      <c r="AP37" s="110"/>
      <c r="AQ37" s="110"/>
      <c r="AR37" s="111"/>
      <c r="AS37" s="111"/>
      <c r="AT37" s="110"/>
      <c r="AU37" s="110"/>
      <c r="AV37" s="110"/>
      <c r="AW37" s="108"/>
      <c r="AX37" s="108"/>
      <c r="AY37" s="109"/>
      <c r="AZ37" s="114"/>
      <c r="BA37" s="113"/>
      <c r="BB37" s="94"/>
      <c r="BC37" s="104"/>
      <c r="BD37" s="104"/>
      <c r="BE37" s="103"/>
      <c r="BF37" s="116"/>
      <c r="BG37" s="78"/>
      <c r="BH37" s="76"/>
      <c r="BI37" s="76"/>
      <c r="BJ37" s="79"/>
    </row>
    <row r="38" spans="2:62" s="80" customFormat="1" ht="19.5" customHeight="1" x14ac:dyDescent="0.25">
      <c r="B38" s="108"/>
      <c r="C38" s="108"/>
      <c r="D38" s="107"/>
      <c r="E38" s="107"/>
      <c r="F38" s="108"/>
      <c r="G38" s="108"/>
      <c r="H38" s="107"/>
      <c r="I38" s="125"/>
      <c r="J38" s="125"/>
      <c r="K38" s="70"/>
      <c r="L38" s="70"/>
      <c r="M38" s="109"/>
      <c r="N38" s="108"/>
      <c r="O38" s="108"/>
      <c r="P38" s="109"/>
      <c r="Q38" s="113"/>
      <c r="R38" s="113"/>
      <c r="S38" s="107"/>
      <c r="T38" s="107"/>
      <c r="U38" s="71"/>
      <c r="V38" s="72">
        <f t="shared" si="85"/>
        <v>0</v>
      </c>
      <c r="W38" s="71"/>
      <c r="X38" s="72">
        <f t="shared" si="86"/>
        <v>0</v>
      </c>
      <c r="Y38" s="71"/>
      <c r="Z38" s="72">
        <f t="shared" si="87"/>
        <v>0</v>
      </c>
      <c r="AA38" s="71"/>
      <c r="AB38" s="72">
        <f t="shared" si="88"/>
        <v>0</v>
      </c>
      <c r="AC38" s="71"/>
      <c r="AD38" s="72">
        <f t="shared" si="89"/>
        <v>0</v>
      </c>
      <c r="AE38" s="71"/>
      <c r="AF38" s="72">
        <f t="shared" si="90"/>
        <v>0</v>
      </c>
      <c r="AG38" s="71"/>
      <c r="AH38" s="72">
        <f t="shared" si="91"/>
        <v>0</v>
      </c>
      <c r="AI38" s="73">
        <f t="shared" si="6"/>
        <v>0</v>
      </c>
      <c r="AJ38" s="73" t="str">
        <f t="shared" si="95"/>
        <v/>
      </c>
      <c r="AK38" s="74"/>
      <c r="AL38" s="73" t="str">
        <f t="shared" si="92"/>
        <v/>
      </c>
      <c r="AM38" s="73" t="str">
        <f t="shared" si="93"/>
        <v/>
      </c>
      <c r="AN38" s="73" t="str">
        <f>IFERROR(VLOOKUP(AM38,FORMULAS!$B$70:$D$78,3,FALSE),"")</f>
        <v/>
      </c>
      <c r="AO38" s="73" t="str">
        <f t="shared" si="94"/>
        <v/>
      </c>
      <c r="AP38" s="110"/>
      <c r="AQ38" s="110"/>
      <c r="AR38" s="111"/>
      <c r="AS38" s="111"/>
      <c r="AT38" s="110"/>
      <c r="AU38" s="110"/>
      <c r="AV38" s="110"/>
      <c r="AW38" s="108"/>
      <c r="AX38" s="108"/>
      <c r="AY38" s="109"/>
      <c r="AZ38" s="114"/>
      <c r="BA38" s="113"/>
      <c r="BB38" s="105"/>
      <c r="BC38" s="104"/>
      <c r="BD38" s="104"/>
      <c r="BE38" s="94"/>
      <c r="BF38" s="116"/>
      <c r="BG38" s="78"/>
      <c r="BH38" s="76"/>
      <c r="BI38" s="76"/>
      <c r="BJ38" s="79"/>
    </row>
    <row r="39" spans="2:62" s="80" customFormat="1" ht="19.5" customHeight="1" x14ac:dyDescent="0.25">
      <c r="B39" s="108"/>
      <c r="C39" s="108"/>
      <c r="D39" s="107"/>
      <c r="E39" s="107"/>
      <c r="F39" s="108"/>
      <c r="G39" s="108"/>
      <c r="H39" s="107"/>
      <c r="I39" s="125"/>
      <c r="J39" s="125"/>
      <c r="K39" s="70"/>
      <c r="L39" s="70"/>
      <c r="M39" s="109" t="str">
        <f t="shared" ref="M39" si="96">IF(F39="gestion","impacto",IF(F39="corrupcion","impactocorrupcion",IF(F39="seguridad_de_la_informacion","impacto","")))</f>
        <v/>
      </c>
      <c r="N39" s="108"/>
      <c r="O39" s="108"/>
      <c r="P39" s="109" t="str">
        <f t="shared" ref="P39" si="97">N39&amp;O39</f>
        <v/>
      </c>
      <c r="Q39" s="113" t="str">
        <f>IFERROR(VLOOKUP(P39,FORMULAS!$B$38:$C$62,2,FALSE),"")</f>
        <v/>
      </c>
      <c r="R39" s="113"/>
      <c r="S39" s="107"/>
      <c r="T39" s="107"/>
      <c r="U39" s="71"/>
      <c r="V39" s="72">
        <f>IF(U39="Asignado",15,0)</f>
        <v>0</v>
      </c>
      <c r="W39" s="71"/>
      <c r="X39" s="72">
        <f>IF(W39="Adecuado",15,0)</f>
        <v>0</v>
      </c>
      <c r="Y39" s="71"/>
      <c r="Z39" s="72">
        <f>IF(Y39="Oportuna",15,0)</f>
        <v>0</v>
      </c>
      <c r="AA39" s="71"/>
      <c r="AB39" s="72">
        <f>IF(AA39="Prevenir",15,IF(AA39="Detectar",10,0))</f>
        <v>0</v>
      </c>
      <c r="AC39" s="71"/>
      <c r="AD39" s="72">
        <f>IF(AC39="Confiable",15,0)</f>
        <v>0</v>
      </c>
      <c r="AE39" s="71"/>
      <c r="AF39" s="72">
        <f>IF(AE39="Se investigan y resuelven oportunamente",15,0)</f>
        <v>0</v>
      </c>
      <c r="AG39" s="71"/>
      <c r="AH39" s="72">
        <f>IF(AG39="Completa",10,IF(AG39="incompleta",5,0))</f>
        <v>0</v>
      </c>
      <c r="AI39" s="73">
        <f t="shared" si="6"/>
        <v>0</v>
      </c>
      <c r="AJ39" s="73" t="str">
        <f>IF(AI39&gt;=96,"Fuerte",IF(AI39&gt;=86,"Moderado",IF(AI39&gt;=1,"Débil","")))</f>
        <v/>
      </c>
      <c r="AK39" s="74"/>
      <c r="AL39" s="73" t="str">
        <f>IF(AK39="Siempre se ejecuta","Fuerte",IF(AK39="Algunas veces","Moderado",IF(AK39="no se ejecuta","Débil","")))</f>
        <v/>
      </c>
      <c r="AM39" s="73" t="str">
        <f>AJ39&amp;AL39</f>
        <v/>
      </c>
      <c r="AN39" s="73" t="str">
        <f>IFERROR(VLOOKUP(AM39,FORMULAS!$B$70:$D$78,3,FALSE),"")</f>
        <v/>
      </c>
      <c r="AO39" s="73" t="str">
        <f>IF(AN39="fuerte",100,IF(AN39="Moderado",50,IF(AN39="débil",0,"")))</f>
        <v/>
      </c>
      <c r="AP39" s="110">
        <f>IFERROR(AVERAGE(AO39:AO42),0)</f>
        <v>0</v>
      </c>
      <c r="AQ39" s="110" t="str">
        <f>IF(AP39&gt;=100,"Fuerte",IF(AP39&gt;=50,"Moderado",IF(AP39&gt;=1,"Débil","")))</f>
        <v/>
      </c>
      <c r="AR39" s="111"/>
      <c r="AS39" s="111"/>
      <c r="AT39" s="110" t="str">
        <f>+AQ39&amp;AR39&amp;AS39</f>
        <v/>
      </c>
      <c r="AU39" s="110">
        <f>IFERROR(VLOOKUP(AT39,FORMULAS!$B$95:$D$102,2,FALSE),0)</f>
        <v>0</v>
      </c>
      <c r="AV39" s="110">
        <f>IFERROR(VLOOKUP(AT39,FORMULAS!$B$95:$D$102,3,FALSE),0)</f>
        <v>0</v>
      </c>
      <c r="AW39" s="108"/>
      <c r="AX39" s="108"/>
      <c r="AY39" s="109" t="str">
        <f>AW39&amp;AX39</f>
        <v/>
      </c>
      <c r="AZ39" s="114" t="str">
        <f>IFERROR(VLOOKUP(AY39,FORMULAS!$B$38:$C$62,2,FALSE),"")</f>
        <v/>
      </c>
      <c r="BA39" s="113"/>
      <c r="BB39" s="94"/>
      <c r="BC39" s="104"/>
      <c r="BD39" s="104"/>
      <c r="BE39" s="103"/>
      <c r="BF39" s="116"/>
      <c r="BG39" s="78"/>
      <c r="BH39" s="76"/>
      <c r="BI39" s="76"/>
      <c r="BJ39" s="79"/>
    </row>
    <row r="40" spans="2:62" s="80" customFormat="1" ht="19.5" customHeight="1" x14ac:dyDescent="0.25">
      <c r="B40" s="108"/>
      <c r="C40" s="108"/>
      <c r="D40" s="107"/>
      <c r="E40" s="107"/>
      <c r="F40" s="108"/>
      <c r="G40" s="108"/>
      <c r="H40" s="107"/>
      <c r="I40" s="125"/>
      <c r="J40" s="125"/>
      <c r="K40" s="70"/>
      <c r="L40" s="70"/>
      <c r="M40" s="109"/>
      <c r="N40" s="108"/>
      <c r="O40" s="108"/>
      <c r="P40" s="109"/>
      <c r="Q40" s="113"/>
      <c r="R40" s="113"/>
      <c r="S40" s="107"/>
      <c r="T40" s="107"/>
      <c r="U40" s="71"/>
      <c r="V40" s="72">
        <f t="shared" ref="V40:V42" si="98">IF(U40="Asignado",15,0)</f>
        <v>0</v>
      </c>
      <c r="W40" s="71"/>
      <c r="X40" s="72">
        <f t="shared" ref="X40:X42" si="99">IF(W40="Adecuado",15,0)</f>
        <v>0</v>
      </c>
      <c r="Y40" s="71"/>
      <c r="Z40" s="72">
        <f t="shared" ref="Z40:Z42" si="100">IF(Y40="Oportuna",15,0)</f>
        <v>0</v>
      </c>
      <c r="AA40" s="71"/>
      <c r="AB40" s="72">
        <f t="shared" ref="AB40:AB42" si="101">IF(AA40="Prevenir",15,IF(AA40="Detectar",10,0))</f>
        <v>0</v>
      </c>
      <c r="AC40" s="71"/>
      <c r="AD40" s="72">
        <f t="shared" ref="AD40:AD42" si="102">IF(AC40="Confiable",15,0)</f>
        <v>0</v>
      </c>
      <c r="AE40" s="71"/>
      <c r="AF40" s="72">
        <f t="shared" ref="AF40:AF42" si="103">IF(AE40="Se investigan y resuelven oportunamente",15,0)</f>
        <v>0</v>
      </c>
      <c r="AG40" s="71"/>
      <c r="AH40" s="72">
        <f t="shared" ref="AH40:AH42" si="104">IF(AG40="Completa",10,IF(AG40="incompleta",5,0))</f>
        <v>0</v>
      </c>
      <c r="AI40" s="73">
        <f t="shared" si="6"/>
        <v>0</v>
      </c>
      <c r="AJ40" s="73" t="str">
        <f>IF(AI40&gt;=96,"Fuerte",IF(AI40&gt;=86,"Moderado",IF(AI40&gt;=1,"Débil","")))</f>
        <v/>
      </c>
      <c r="AK40" s="74"/>
      <c r="AL40" s="73" t="str">
        <f t="shared" ref="AL40:AL42" si="105">IF(AK40="Siempre se ejecuta","Fuerte",IF(AK40="Algunas veces","Moderado",IF(AK40="no se ejecuta","Débil","")))</f>
        <v/>
      </c>
      <c r="AM40" s="73" t="str">
        <f t="shared" ref="AM40:AM42" si="106">AJ40&amp;AL40</f>
        <v/>
      </c>
      <c r="AN40" s="73" t="str">
        <f>IFERROR(VLOOKUP(AM40,FORMULAS!$B$70:$D$78,3,FALSE),"")</f>
        <v/>
      </c>
      <c r="AO40" s="73" t="str">
        <f t="shared" ref="AO40:AO42" si="107">IF(AN40="fuerte",100,IF(AN40="Moderado",50,IF(AN40="débil",0,"")))</f>
        <v/>
      </c>
      <c r="AP40" s="110"/>
      <c r="AQ40" s="110"/>
      <c r="AR40" s="111"/>
      <c r="AS40" s="111"/>
      <c r="AT40" s="110"/>
      <c r="AU40" s="110"/>
      <c r="AV40" s="110"/>
      <c r="AW40" s="108"/>
      <c r="AX40" s="108"/>
      <c r="AY40" s="109"/>
      <c r="AZ40" s="114"/>
      <c r="BA40" s="113"/>
      <c r="BB40" s="94"/>
      <c r="BC40" s="104"/>
      <c r="BD40" s="104"/>
      <c r="BE40" s="103"/>
      <c r="BF40" s="116"/>
      <c r="BG40" s="78"/>
      <c r="BH40" s="76"/>
      <c r="BI40" s="76"/>
      <c r="BJ40" s="79"/>
    </row>
    <row r="41" spans="2:62" s="80" customFormat="1" ht="19.5" customHeight="1" x14ac:dyDescent="0.25">
      <c r="B41" s="108"/>
      <c r="C41" s="108"/>
      <c r="D41" s="107"/>
      <c r="E41" s="107"/>
      <c r="F41" s="108"/>
      <c r="G41" s="108"/>
      <c r="H41" s="107"/>
      <c r="I41" s="125"/>
      <c r="J41" s="125"/>
      <c r="K41" s="70"/>
      <c r="L41" s="70"/>
      <c r="M41" s="109"/>
      <c r="N41" s="108"/>
      <c r="O41" s="108"/>
      <c r="P41" s="109"/>
      <c r="Q41" s="113"/>
      <c r="R41" s="113"/>
      <c r="S41" s="107"/>
      <c r="T41" s="107"/>
      <c r="U41" s="71"/>
      <c r="V41" s="72">
        <f t="shared" si="98"/>
        <v>0</v>
      </c>
      <c r="W41" s="71"/>
      <c r="X41" s="72">
        <f t="shared" si="99"/>
        <v>0</v>
      </c>
      <c r="Y41" s="71"/>
      <c r="Z41" s="72">
        <f t="shared" si="100"/>
        <v>0</v>
      </c>
      <c r="AA41" s="71"/>
      <c r="AB41" s="72">
        <f t="shared" si="101"/>
        <v>0</v>
      </c>
      <c r="AC41" s="71"/>
      <c r="AD41" s="72">
        <f t="shared" si="102"/>
        <v>0</v>
      </c>
      <c r="AE41" s="71"/>
      <c r="AF41" s="72">
        <f t="shared" si="103"/>
        <v>0</v>
      </c>
      <c r="AG41" s="71"/>
      <c r="AH41" s="72">
        <f t="shared" si="104"/>
        <v>0</v>
      </c>
      <c r="AI41" s="73">
        <f t="shared" si="6"/>
        <v>0</v>
      </c>
      <c r="AJ41" s="73" t="str">
        <f t="shared" ref="AJ41:AJ42" si="108">IF(AI41&gt;=96,"Fuerte",IF(AI41&gt;=86,"Moderado",IF(AI41&gt;=1,"Débil","")))</f>
        <v/>
      </c>
      <c r="AK41" s="74"/>
      <c r="AL41" s="73" t="str">
        <f t="shared" si="105"/>
        <v/>
      </c>
      <c r="AM41" s="73" t="str">
        <f t="shared" si="106"/>
        <v/>
      </c>
      <c r="AN41" s="73" t="str">
        <f>IFERROR(VLOOKUP(AM41,FORMULAS!$B$70:$D$78,3,FALSE),"")</f>
        <v/>
      </c>
      <c r="AO41" s="73" t="str">
        <f t="shared" si="107"/>
        <v/>
      </c>
      <c r="AP41" s="110"/>
      <c r="AQ41" s="110"/>
      <c r="AR41" s="111"/>
      <c r="AS41" s="111"/>
      <c r="AT41" s="110"/>
      <c r="AU41" s="110"/>
      <c r="AV41" s="110"/>
      <c r="AW41" s="108"/>
      <c r="AX41" s="108"/>
      <c r="AY41" s="109"/>
      <c r="AZ41" s="114"/>
      <c r="BA41" s="113"/>
      <c r="BB41" s="94"/>
      <c r="BC41" s="104"/>
      <c r="BD41" s="104"/>
      <c r="BE41" s="103"/>
      <c r="BF41" s="116"/>
      <c r="BG41" s="78"/>
      <c r="BH41" s="76"/>
      <c r="BI41" s="76"/>
      <c r="BJ41" s="79"/>
    </row>
    <row r="42" spans="2:62" s="80" customFormat="1" ht="19.5" customHeight="1" x14ac:dyDescent="0.25">
      <c r="B42" s="108"/>
      <c r="C42" s="108"/>
      <c r="D42" s="107"/>
      <c r="E42" s="107"/>
      <c r="F42" s="108"/>
      <c r="G42" s="108"/>
      <c r="H42" s="107"/>
      <c r="I42" s="125"/>
      <c r="J42" s="125"/>
      <c r="K42" s="70"/>
      <c r="L42" s="70"/>
      <c r="M42" s="109"/>
      <c r="N42" s="108"/>
      <c r="O42" s="108"/>
      <c r="P42" s="109"/>
      <c r="Q42" s="113"/>
      <c r="R42" s="113"/>
      <c r="S42" s="107"/>
      <c r="T42" s="107"/>
      <c r="U42" s="71"/>
      <c r="V42" s="72">
        <f t="shared" si="98"/>
        <v>0</v>
      </c>
      <c r="W42" s="71"/>
      <c r="X42" s="72">
        <f t="shared" si="99"/>
        <v>0</v>
      </c>
      <c r="Y42" s="71"/>
      <c r="Z42" s="72">
        <f t="shared" si="100"/>
        <v>0</v>
      </c>
      <c r="AA42" s="71"/>
      <c r="AB42" s="72">
        <f t="shared" si="101"/>
        <v>0</v>
      </c>
      <c r="AC42" s="71"/>
      <c r="AD42" s="72">
        <f t="shared" si="102"/>
        <v>0</v>
      </c>
      <c r="AE42" s="71"/>
      <c r="AF42" s="72">
        <f t="shared" si="103"/>
        <v>0</v>
      </c>
      <c r="AG42" s="71"/>
      <c r="AH42" s="72">
        <f t="shared" si="104"/>
        <v>0</v>
      </c>
      <c r="AI42" s="73">
        <f t="shared" si="6"/>
        <v>0</v>
      </c>
      <c r="AJ42" s="73" t="str">
        <f t="shared" si="108"/>
        <v/>
      </c>
      <c r="AK42" s="74"/>
      <c r="AL42" s="73" t="str">
        <f t="shared" si="105"/>
        <v/>
      </c>
      <c r="AM42" s="73" t="str">
        <f t="shared" si="106"/>
        <v/>
      </c>
      <c r="AN42" s="73" t="str">
        <f>IFERROR(VLOOKUP(AM42,FORMULAS!$B$70:$D$78,3,FALSE),"")</f>
        <v/>
      </c>
      <c r="AO42" s="73" t="str">
        <f t="shared" si="107"/>
        <v/>
      </c>
      <c r="AP42" s="110"/>
      <c r="AQ42" s="110"/>
      <c r="AR42" s="111"/>
      <c r="AS42" s="111"/>
      <c r="AT42" s="110"/>
      <c r="AU42" s="110"/>
      <c r="AV42" s="110"/>
      <c r="AW42" s="108"/>
      <c r="AX42" s="108"/>
      <c r="AY42" s="109"/>
      <c r="AZ42" s="114"/>
      <c r="BA42" s="113"/>
      <c r="BB42" s="105"/>
      <c r="BC42" s="104"/>
      <c r="BD42" s="104"/>
      <c r="BE42" s="94"/>
      <c r="BF42" s="116"/>
      <c r="BG42" s="78"/>
      <c r="BH42" s="76"/>
      <c r="BI42" s="76"/>
      <c r="BJ42" s="79"/>
    </row>
    <row r="43" spans="2:62" s="80" customFormat="1" ht="19.5" customHeight="1" x14ac:dyDescent="0.25">
      <c r="B43" s="108"/>
      <c r="C43" s="108"/>
      <c r="D43" s="107"/>
      <c r="E43" s="107"/>
      <c r="F43" s="108"/>
      <c r="G43" s="108"/>
      <c r="H43" s="107"/>
      <c r="I43" s="125"/>
      <c r="J43" s="125"/>
      <c r="K43" s="70"/>
      <c r="L43" s="70"/>
      <c r="M43" s="109" t="str">
        <f t="shared" ref="M43" si="109">IF(F43="gestion","impacto",IF(F43="corrupcion","impactocorrupcion",IF(F43="seguridad_de_la_informacion","impacto","")))</f>
        <v/>
      </c>
      <c r="N43" s="108"/>
      <c r="O43" s="108"/>
      <c r="P43" s="109" t="str">
        <f t="shared" ref="P43" si="110">N43&amp;O43</f>
        <v/>
      </c>
      <c r="Q43" s="113" t="str">
        <f>IFERROR(VLOOKUP(P43,FORMULAS!$B$38:$C$62,2,FALSE),"")</f>
        <v/>
      </c>
      <c r="R43" s="113"/>
      <c r="S43" s="107"/>
      <c r="T43" s="107"/>
      <c r="U43" s="71"/>
      <c r="V43" s="72">
        <f>IF(U43="Asignado",15,0)</f>
        <v>0</v>
      </c>
      <c r="W43" s="71"/>
      <c r="X43" s="72">
        <f>IF(W43="Adecuado",15,0)</f>
        <v>0</v>
      </c>
      <c r="Y43" s="71"/>
      <c r="Z43" s="72">
        <f>IF(Y43="Oportuna",15,0)</f>
        <v>0</v>
      </c>
      <c r="AA43" s="71"/>
      <c r="AB43" s="72">
        <f>IF(AA43="Prevenir",15,IF(AA43="Detectar",10,0))</f>
        <v>0</v>
      </c>
      <c r="AC43" s="71"/>
      <c r="AD43" s="72">
        <f>IF(AC43="Confiable",15,0)</f>
        <v>0</v>
      </c>
      <c r="AE43" s="71"/>
      <c r="AF43" s="72">
        <f>IF(AE43="Se investigan y resuelven oportunamente",15,0)</f>
        <v>0</v>
      </c>
      <c r="AG43" s="71"/>
      <c r="AH43" s="72">
        <f>IF(AG43="Completa",10,IF(AG43="incompleta",5,0))</f>
        <v>0</v>
      </c>
      <c r="AI43" s="73">
        <f t="shared" si="6"/>
        <v>0</v>
      </c>
      <c r="AJ43" s="73" t="str">
        <f>IF(AI43&gt;=96,"Fuerte",IF(AI43&gt;=86,"Moderado",IF(AI43&gt;=1,"Débil","")))</f>
        <v/>
      </c>
      <c r="AK43" s="74"/>
      <c r="AL43" s="73" t="str">
        <f>IF(AK43="Siempre se ejecuta","Fuerte",IF(AK43="Algunas veces","Moderado",IF(AK43="no se ejecuta","Débil","")))</f>
        <v/>
      </c>
      <c r="AM43" s="73" t="str">
        <f>AJ43&amp;AL43</f>
        <v/>
      </c>
      <c r="AN43" s="73" t="str">
        <f>IFERROR(VLOOKUP(AM43,FORMULAS!$B$70:$D$78,3,FALSE),"")</f>
        <v/>
      </c>
      <c r="AO43" s="73" t="str">
        <f>IF(AN43="fuerte",100,IF(AN43="Moderado",50,IF(AN43="débil",0,"")))</f>
        <v/>
      </c>
      <c r="AP43" s="110">
        <f>IFERROR(AVERAGE(AO43:AO46),0)</f>
        <v>0</v>
      </c>
      <c r="AQ43" s="110" t="str">
        <f>IF(AP43&gt;=100,"Fuerte",IF(AP43&gt;=50,"Moderado",IF(AP43&gt;=1,"Débil","")))</f>
        <v/>
      </c>
      <c r="AR43" s="111"/>
      <c r="AS43" s="111"/>
      <c r="AT43" s="110" t="str">
        <f>+AQ43&amp;AR43&amp;AS43</f>
        <v/>
      </c>
      <c r="AU43" s="110">
        <f>IFERROR(VLOOKUP(AT43,FORMULAS!$B$95:$D$102,2,FALSE),0)</f>
        <v>0</v>
      </c>
      <c r="AV43" s="110">
        <f>IFERROR(VLOOKUP(AT43,FORMULAS!$B$95:$D$102,3,FALSE),0)</f>
        <v>0</v>
      </c>
      <c r="AW43" s="108"/>
      <c r="AX43" s="108"/>
      <c r="AY43" s="109" t="str">
        <f>AW43&amp;AX43</f>
        <v/>
      </c>
      <c r="AZ43" s="114" t="str">
        <f>IFERROR(VLOOKUP(AY43,FORMULAS!$B$38:$C$62,2,FALSE),"")</f>
        <v/>
      </c>
      <c r="BA43" s="113"/>
      <c r="BB43" s="94"/>
      <c r="BC43" s="104"/>
      <c r="BD43" s="104"/>
      <c r="BE43" s="103"/>
      <c r="BF43" s="116"/>
      <c r="BG43" s="78"/>
      <c r="BH43" s="76"/>
      <c r="BI43" s="76"/>
      <c r="BJ43" s="79"/>
    </row>
    <row r="44" spans="2:62" s="80" customFormat="1" ht="19.5" customHeight="1" x14ac:dyDescent="0.25">
      <c r="B44" s="108"/>
      <c r="C44" s="108"/>
      <c r="D44" s="107"/>
      <c r="E44" s="107"/>
      <c r="F44" s="108"/>
      <c r="G44" s="108"/>
      <c r="H44" s="107"/>
      <c r="I44" s="125"/>
      <c r="J44" s="125"/>
      <c r="K44" s="70"/>
      <c r="L44" s="70"/>
      <c r="M44" s="109"/>
      <c r="N44" s="108"/>
      <c r="O44" s="108"/>
      <c r="P44" s="109"/>
      <c r="Q44" s="113"/>
      <c r="R44" s="113"/>
      <c r="S44" s="107"/>
      <c r="T44" s="107"/>
      <c r="U44" s="71"/>
      <c r="V44" s="72">
        <f t="shared" ref="V44:V46" si="111">IF(U44="Asignado",15,0)</f>
        <v>0</v>
      </c>
      <c r="W44" s="71"/>
      <c r="X44" s="72">
        <f t="shared" ref="X44:X46" si="112">IF(W44="Adecuado",15,0)</f>
        <v>0</v>
      </c>
      <c r="Y44" s="71"/>
      <c r="Z44" s="72">
        <f t="shared" ref="Z44:Z46" si="113">IF(Y44="Oportuna",15,0)</f>
        <v>0</v>
      </c>
      <c r="AA44" s="71"/>
      <c r="AB44" s="72">
        <f t="shared" ref="AB44:AB46" si="114">IF(AA44="Prevenir",15,IF(AA44="Detectar",10,0))</f>
        <v>0</v>
      </c>
      <c r="AC44" s="71"/>
      <c r="AD44" s="72">
        <f t="shared" ref="AD44:AD46" si="115">IF(AC44="Confiable",15,0)</f>
        <v>0</v>
      </c>
      <c r="AE44" s="71"/>
      <c r="AF44" s="72">
        <f t="shared" ref="AF44:AF46" si="116">IF(AE44="Se investigan y resuelven oportunamente",15,0)</f>
        <v>0</v>
      </c>
      <c r="AG44" s="71"/>
      <c r="AH44" s="72">
        <f t="shared" ref="AH44:AH46" si="117">IF(AG44="Completa",10,IF(AG44="incompleta",5,0))</f>
        <v>0</v>
      </c>
      <c r="AI44" s="73">
        <f t="shared" si="6"/>
        <v>0</v>
      </c>
      <c r="AJ44" s="73" t="str">
        <f>IF(AI44&gt;=96,"Fuerte",IF(AI44&gt;=86,"Moderado",IF(AI44&gt;=1,"Débil","")))</f>
        <v/>
      </c>
      <c r="AK44" s="74"/>
      <c r="AL44" s="73" t="str">
        <f t="shared" ref="AL44:AL46" si="118">IF(AK44="Siempre se ejecuta","Fuerte",IF(AK44="Algunas veces","Moderado",IF(AK44="no se ejecuta","Débil","")))</f>
        <v/>
      </c>
      <c r="AM44" s="73" t="str">
        <f t="shared" ref="AM44:AM46" si="119">AJ44&amp;AL44</f>
        <v/>
      </c>
      <c r="AN44" s="73" t="str">
        <f>IFERROR(VLOOKUP(AM44,FORMULAS!$B$70:$D$78,3,FALSE),"")</f>
        <v/>
      </c>
      <c r="AO44" s="73" t="str">
        <f t="shared" ref="AO44:AO46" si="120">IF(AN44="fuerte",100,IF(AN44="Moderado",50,IF(AN44="débil",0,"")))</f>
        <v/>
      </c>
      <c r="AP44" s="110"/>
      <c r="AQ44" s="110"/>
      <c r="AR44" s="111"/>
      <c r="AS44" s="111"/>
      <c r="AT44" s="110"/>
      <c r="AU44" s="110"/>
      <c r="AV44" s="110"/>
      <c r="AW44" s="108"/>
      <c r="AX44" s="108"/>
      <c r="AY44" s="109"/>
      <c r="AZ44" s="114"/>
      <c r="BA44" s="113"/>
      <c r="BB44" s="94"/>
      <c r="BC44" s="104"/>
      <c r="BD44" s="104"/>
      <c r="BE44" s="103"/>
      <c r="BF44" s="116"/>
      <c r="BG44" s="78"/>
      <c r="BH44" s="76"/>
      <c r="BI44" s="76"/>
      <c r="BJ44" s="79"/>
    </row>
    <row r="45" spans="2:62" s="80" customFormat="1" ht="19.5" customHeight="1" x14ac:dyDescent="0.25">
      <c r="B45" s="108"/>
      <c r="C45" s="108"/>
      <c r="D45" s="107"/>
      <c r="E45" s="107"/>
      <c r="F45" s="108"/>
      <c r="G45" s="108"/>
      <c r="H45" s="107"/>
      <c r="I45" s="125"/>
      <c r="J45" s="125"/>
      <c r="K45" s="70"/>
      <c r="L45" s="70"/>
      <c r="M45" s="109"/>
      <c r="N45" s="108"/>
      <c r="O45" s="108"/>
      <c r="P45" s="109"/>
      <c r="Q45" s="113"/>
      <c r="R45" s="113"/>
      <c r="S45" s="107"/>
      <c r="T45" s="107"/>
      <c r="U45" s="71"/>
      <c r="V45" s="72">
        <f t="shared" si="111"/>
        <v>0</v>
      </c>
      <c r="W45" s="71"/>
      <c r="X45" s="72">
        <f t="shared" si="112"/>
        <v>0</v>
      </c>
      <c r="Y45" s="71"/>
      <c r="Z45" s="72">
        <f t="shared" si="113"/>
        <v>0</v>
      </c>
      <c r="AA45" s="71"/>
      <c r="AB45" s="72">
        <f t="shared" si="114"/>
        <v>0</v>
      </c>
      <c r="AC45" s="71"/>
      <c r="AD45" s="72">
        <f t="shared" si="115"/>
        <v>0</v>
      </c>
      <c r="AE45" s="71"/>
      <c r="AF45" s="72">
        <f t="shared" si="116"/>
        <v>0</v>
      </c>
      <c r="AG45" s="71"/>
      <c r="AH45" s="72">
        <f t="shared" si="117"/>
        <v>0</v>
      </c>
      <c r="AI45" s="73">
        <f t="shared" si="6"/>
        <v>0</v>
      </c>
      <c r="AJ45" s="73" t="str">
        <f t="shared" ref="AJ45:AJ46" si="121">IF(AI45&gt;=96,"Fuerte",IF(AI45&gt;=86,"Moderado",IF(AI45&gt;=1,"Débil","")))</f>
        <v/>
      </c>
      <c r="AK45" s="74"/>
      <c r="AL45" s="73" t="str">
        <f t="shared" si="118"/>
        <v/>
      </c>
      <c r="AM45" s="73" t="str">
        <f t="shared" si="119"/>
        <v/>
      </c>
      <c r="AN45" s="73" t="str">
        <f>IFERROR(VLOOKUP(AM45,FORMULAS!$B$70:$D$78,3,FALSE),"")</f>
        <v/>
      </c>
      <c r="AO45" s="73" t="str">
        <f t="shared" si="120"/>
        <v/>
      </c>
      <c r="AP45" s="110"/>
      <c r="AQ45" s="110"/>
      <c r="AR45" s="111"/>
      <c r="AS45" s="111"/>
      <c r="AT45" s="110"/>
      <c r="AU45" s="110"/>
      <c r="AV45" s="110"/>
      <c r="AW45" s="108"/>
      <c r="AX45" s="108"/>
      <c r="AY45" s="109"/>
      <c r="AZ45" s="114"/>
      <c r="BA45" s="113"/>
      <c r="BB45" s="94"/>
      <c r="BC45" s="104"/>
      <c r="BD45" s="104"/>
      <c r="BE45" s="103"/>
      <c r="BF45" s="116"/>
      <c r="BG45" s="78"/>
      <c r="BH45" s="76"/>
      <c r="BI45" s="76"/>
      <c r="BJ45" s="79"/>
    </row>
    <row r="46" spans="2:62" s="80" customFormat="1" ht="19.5" customHeight="1" x14ac:dyDescent="0.25">
      <c r="B46" s="108"/>
      <c r="C46" s="108"/>
      <c r="D46" s="107"/>
      <c r="E46" s="107"/>
      <c r="F46" s="108"/>
      <c r="G46" s="108"/>
      <c r="H46" s="107"/>
      <c r="I46" s="125"/>
      <c r="J46" s="125"/>
      <c r="K46" s="70"/>
      <c r="L46" s="70"/>
      <c r="M46" s="109"/>
      <c r="N46" s="108"/>
      <c r="O46" s="108"/>
      <c r="P46" s="109"/>
      <c r="Q46" s="113"/>
      <c r="R46" s="113"/>
      <c r="S46" s="107"/>
      <c r="T46" s="107"/>
      <c r="U46" s="71"/>
      <c r="V46" s="72">
        <f t="shared" si="111"/>
        <v>0</v>
      </c>
      <c r="W46" s="71"/>
      <c r="X46" s="72">
        <f t="shared" si="112"/>
        <v>0</v>
      </c>
      <c r="Y46" s="71"/>
      <c r="Z46" s="72">
        <f t="shared" si="113"/>
        <v>0</v>
      </c>
      <c r="AA46" s="71"/>
      <c r="AB46" s="72">
        <f t="shared" si="114"/>
        <v>0</v>
      </c>
      <c r="AC46" s="71"/>
      <c r="AD46" s="72">
        <f t="shared" si="115"/>
        <v>0</v>
      </c>
      <c r="AE46" s="71"/>
      <c r="AF46" s="72">
        <f t="shared" si="116"/>
        <v>0</v>
      </c>
      <c r="AG46" s="71"/>
      <c r="AH46" s="72">
        <f t="shared" si="117"/>
        <v>0</v>
      </c>
      <c r="AI46" s="73">
        <f t="shared" si="6"/>
        <v>0</v>
      </c>
      <c r="AJ46" s="73" t="str">
        <f t="shared" si="121"/>
        <v/>
      </c>
      <c r="AK46" s="74"/>
      <c r="AL46" s="73" t="str">
        <f t="shared" si="118"/>
        <v/>
      </c>
      <c r="AM46" s="73" t="str">
        <f t="shared" si="119"/>
        <v/>
      </c>
      <c r="AN46" s="73" t="str">
        <f>IFERROR(VLOOKUP(AM46,FORMULAS!$B$70:$D$78,3,FALSE),"")</f>
        <v/>
      </c>
      <c r="AO46" s="73" t="str">
        <f t="shared" si="120"/>
        <v/>
      </c>
      <c r="AP46" s="110"/>
      <c r="AQ46" s="110"/>
      <c r="AR46" s="111"/>
      <c r="AS46" s="111"/>
      <c r="AT46" s="110"/>
      <c r="AU46" s="110"/>
      <c r="AV46" s="110"/>
      <c r="AW46" s="108"/>
      <c r="AX46" s="108"/>
      <c r="AY46" s="109"/>
      <c r="AZ46" s="114"/>
      <c r="BA46" s="113"/>
      <c r="BB46" s="105"/>
      <c r="BC46" s="104"/>
      <c r="BD46" s="104"/>
      <c r="BE46" s="94"/>
      <c r="BF46" s="116"/>
      <c r="BG46" s="78"/>
      <c r="BH46" s="76"/>
      <c r="BI46" s="76"/>
      <c r="BJ46" s="79"/>
    </row>
    <row r="47" spans="2:62" s="80" customFormat="1" ht="19.5" customHeight="1" x14ac:dyDescent="0.25">
      <c r="B47" s="108"/>
      <c r="C47" s="108"/>
      <c r="D47" s="107"/>
      <c r="E47" s="107"/>
      <c r="F47" s="108"/>
      <c r="G47" s="108"/>
      <c r="H47" s="107"/>
      <c r="I47" s="125"/>
      <c r="J47" s="125"/>
      <c r="K47" s="70"/>
      <c r="L47" s="70"/>
      <c r="M47" s="109" t="str">
        <f t="shared" ref="M47" si="122">IF(F47="gestion","impacto",IF(F47="corrupcion","impactocorrupcion",IF(F47="seguridad_de_la_informacion","impacto","")))</f>
        <v/>
      </c>
      <c r="N47" s="108"/>
      <c r="O47" s="108"/>
      <c r="P47" s="109" t="str">
        <f t="shared" ref="P47" si="123">N47&amp;O47</f>
        <v/>
      </c>
      <c r="Q47" s="113" t="str">
        <f>IFERROR(VLOOKUP(P47,FORMULAS!$B$38:$C$62,2,FALSE),"")</f>
        <v/>
      </c>
      <c r="R47" s="113"/>
      <c r="S47" s="107"/>
      <c r="T47" s="107"/>
      <c r="U47" s="71"/>
      <c r="V47" s="72">
        <f>IF(U47="Asignado",15,0)</f>
        <v>0</v>
      </c>
      <c r="W47" s="71"/>
      <c r="X47" s="72">
        <f>IF(W47="Adecuado",15,0)</f>
        <v>0</v>
      </c>
      <c r="Y47" s="71"/>
      <c r="Z47" s="72">
        <f>IF(Y47="Oportuna",15,0)</f>
        <v>0</v>
      </c>
      <c r="AA47" s="71"/>
      <c r="AB47" s="72">
        <f>IF(AA47="Prevenir",15,IF(AA47="Detectar",10,0))</f>
        <v>0</v>
      </c>
      <c r="AC47" s="71"/>
      <c r="AD47" s="72">
        <f>IF(AC47="Confiable",15,0)</f>
        <v>0</v>
      </c>
      <c r="AE47" s="71"/>
      <c r="AF47" s="72">
        <f>IF(AE47="Se investigan y resuelven oportunamente",15,0)</f>
        <v>0</v>
      </c>
      <c r="AG47" s="71"/>
      <c r="AH47" s="72">
        <f>IF(AG47="Completa",10,IF(AG47="incompleta",5,0))</f>
        <v>0</v>
      </c>
      <c r="AI47" s="73">
        <f t="shared" si="6"/>
        <v>0</v>
      </c>
      <c r="AJ47" s="73" t="str">
        <f>IF(AI47&gt;=96,"Fuerte",IF(AI47&gt;=86,"Moderado",IF(AI47&gt;=1,"Débil","")))</f>
        <v/>
      </c>
      <c r="AK47" s="74"/>
      <c r="AL47" s="73" t="str">
        <f>IF(AK47="Siempre se ejecuta","Fuerte",IF(AK47="Algunas veces","Moderado",IF(AK47="no se ejecuta","Débil","")))</f>
        <v/>
      </c>
      <c r="AM47" s="73" t="str">
        <f>AJ47&amp;AL47</f>
        <v/>
      </c>
      <c r="AN47" s="73" t="str">
        <f>IFERROR(VLOOKUP(AM47,FORMULAS!$B$70:$D$78,3,FALSE),"")</f>
        <v/>
      </c>
      <c r="AO47" s="73" t="str">
        <f>IF(AN47="fuerte",100,IF(AN47="Moderado",50,IF(AN47="débil",0,"")))</f>
        <v/>
      </c>
      <c r="AP47" s="110">
        <f>IFERROR(AVERAGE(AO47:AO50),0)</f>
        <v>0</v>
      </c>
      <c r="AQ47" s="110" t="str">
        <f>IF(AP47&gt;=100,"Fuerte",IF(AP47&gt;=50,"Moderado",IF(AP47&gt;=1,"Débil","")))</f>
        <v/>
      </c>
      <c r="AR47" s="111"/>
      <c r="AS47" s="111"/>
      <c r="AT47" s="110" t="str">
        <f>+AQ47&amp;AR47&amp;AS47</f>
        <v/>
      </c>
      <c r="AU47" s="110">
        <f>IFERROR(VLOOKUP(AT47,FORMULAS!$B$95:$D$102,2,FALSE),0)</f>
        <v>0</v>
      </c>
      <c r="AV47" s="110">
        <f>IFERROR(VLOOKUP(AT47,FORMULAS!$B$95:$D$102,3,FALSE),0)</f>
        <v>0</v>
      </c>
      <c r="AW47" s="108"/>
      <c r="AX47" s="108"/>
      <c r="AY47" s="109" t="str">
        <f>AW47&amp;AX47</f>
        <v/>
      </c>
      <c r="AZ47" s="114" t="str">
        <f>IFERROR(VLOOKUP(AY47,FORMULAS!$B$38:$C$62,2,FALSE),"")</f>
        <v/>
      </c>
      <c r="BA47" s="113"/>
      <c r="BB47" s="94"/>
      <c r="BC47" s="104"/>
      <c r="BD47" s="104"/>
      <c r="BE47" s="103"/>
      <c r="BF47" s="116"/>
      <c r="BG47" s="78"/>
      <c r="BH47" s="76"/>
      <c r="BI47" s="76"/>
      <c r="BJ47" s="79"/>
    </row>
    <row r="48" spans="2:62" s="80" customFormat="1" ht="19.5" customHeight="1" x14ac:dyDescent="0.25">
      <c r="B48" s="108"/>
      <c r="C48" s="108"/>
      <c r="D48" s="107"/>
      <c r="E48" s="107"/>
      <c r="F48" s="108"/>
      <c r="G48" s="108"/>
      <c r="H48" s="107"/>
      <c r="I48" s="125"/>
      <c r="J48" s="125"/>
      <c r="K48" s="70"/>
      <c r="L48" s="70"/>
      <c r="M48" s="109"/>
      <c r="N48" s="108"/>
      <c r="O48" s="108"/>
      <c r="P48" s="109"/>
      <c r="Q48" s="113"/>
      <c r="R48" s="113"/>
      <c r="S48" s="107"/>
      <c r="T48" s="107"/>
      <c r="U48" s="71"/>
      <c r="V48" s="72">
        <f t="shared" ref="V48:V50" si="124">IF(U48="Asignado",15,0)</f>
        <v>0</v>
      </c>
      <c r="W48" s="71"/>
      <c r="X48" s="72">
        <f t="shared" ref="X48:X50" si="125">IF(W48="Adecuado",15,0)</f>
        <v>0</v>
      </c>
      <c r="Y48" s="71"/>
      <c r="Z48" s="72">
        <f t="shared" ref="Z48:Z50" si="126">IF(Y48="Oportuna",15,0)</f>
        <v>0</v>
      </c>
      <c r="AA48" s="71"/>
      <c r="AB48" s="72">
        <f t="shared" ref="AB48:AB50" si="127">IF(AA48="Prevenir",15,IF(AA48="Detectar",10,0))</f>
        <v>0</v>
      </c>
      <c r="AC48" s="71"/>
      <c r="AD48" s="72">
        <f t="shared" ref="AD48:AD50" si="128">IF(AC48="Confiable",15,0)</f>
        <v>0</v>
      </c>
      <c r="AE48" s="71"/>
      <c r="AF48" s="72">
        <f t="shared" ref="AF48:AF50" si="129">IF(AE48="Se investigan y resuelven oportunamente",15,0)</f>
        <v>0</v>
      </c>
      <c r="AG48" s="71"/>
      <c r="AH48" s="72">
        <f t="shared" ref="AH48:AH50" si="130">IF(AG48="Completa",10,IF(AG48="incompleta",5,0))</f>
        <v>0</v>
      </c>
      <c r="AI48" s="73">
        <f t="shared" si="6"/>
        <v>0</v>
      </c>
      <c r="AJ48" s="73" t="str">
        <f>IF(AI48&gt;=96,"Fuerte",IF(AI48&gt;=86,"Moderado",IF(AI48&gt;=1,"Débil","")))</f>
        <v/>
      </c>
      <c r="AK48" s="74"/>
      <c r="AL48" s="73" t="str">
        <f t="shared" ref="AL48:AL50" si="131">IF(AK48="Siempre se ejecuta","Fuerte",IF(AK48="Algunas veces","Moderado",IF(AK48="no se ejecuta","Débil","")))</f>
        <v/>
      </c>
      <c r="AM48" s="73" t="str">
        <f t="shared" ref="AM48:AM50" si="132">AJ48&amp;AL48</f>
        <v/>
      </c>
      <c r="AN48" s="73" t="str">
        <f>IFERROR(VLOOKUP(AM48,FORMULAS!$B$70:$D$78,3,FALSE),"")</f>
        <v/>
      </c>
      <c r="AO48" s="73" t="str">
        <f t="shared" ref="AO48:AO50" si="133">IF(AN48="fuerte",100,IF(AN48="Moderado",50,IF(AN48="débil",0,"")))</f>
        <v/>
      </c>
      <c r="AP48" s="110"/>
      <c r="AQ48" s="110"/>
      <c r="AR48" s="111"/>
      <c r="AS48" s="111"/>
      <c r="AT48" s="110"/>
      <c r="AU48" s="110"/>
      <c r="AV48" s="110"/>
      <c r="AW48" s="108"/>
      <c r="AX48" s="108"/>
      <c r="AY48" s="109"/>
      <c r="AZ48" s="114"/>
      <c r="BA48" s="113"/>
      <c r="BB48" s="94"/>
      <c r="BC48" s="104"/>
      <c r="BD48" s="104"/>
      <c r="BE48" s="103"/>
      <c r="BF48" s="116"/>
      <c r="BG48" s="78"/>
      <c r="BH48" s="76"/>
      <c r="BI48" s="76"/>
      <c r="BJ48" s="79"/>
    </row>
    <row r="49" spans="2:62" s="80" customFormat="1" ht="19.5" customHeight="1" x14ac:dyDescent="0.25">
      <c r="B49" s="108"/>
      <c r="C49" s="108"/>
      <c r="D49" s="107"/>
      <c r="E49" s="107"/>
      <c r="F49" s="108"/>
      <c r="G49" s="108"/>
      <c r="H49" s="107"/>
      <c r="I49" s="125"/>
      <c r="J49" s="125"/>
      <c r="K49" s="70"/>
      <c r="L49" s="70"/>
      <c r="M49" s="109"/>
      <c r="N49" s="108"/>
      <c r="O49" s="108"/>
      <c r="P49" s="109"/>
      <c r="Q49" s="113"/>
      <c r="R49" s="113"/>
      <c r="S49" s="107"/>
      <c r="T49" s="107"/>
      <c r="U49" s="71"/>
      <c r="V49" s="72">
        <f t="shared" si="124"/>
        <v>0</v>
      </c>
      <c r="W49" s="71"/>
      <c r="X49" s="72">
        <f t="shared" si="125"/>
        <v>0</v>
      </c>
      <c r="Y49" s="71"/>
      <c r="Z49" s="72">
        <f t="shared" si="126"/>
        <v>0</v>
      </c>
      <c r="AA49" s="71"/>
      <c r="AB49" s="72">
        <f t="shared" si="127"/>
        <v>0</v>
      </c>
      <c r="AC49" s="71"/>
      <c r="AD49" s="72">
        <f t="shared" si="128"/>
        <v>0</v>
      </c>
      <c r="AE49" s="71"/>
      <c r="AF49" s="72">
        <f t="shared" si="129"/>
        <v>0</v>
      </c>
      <c r="AG49" s="71"/>
      <c r="AH49" s="72">
        <f t="shared" si="130"/>
        <v>0</v>
      </c>
      <c r="AI49" s="73">
        <f t="shared" si="6"/>
        <v>0</v>
      </c>
      <c r="AJ49" s="73" t="str">
        <f t="shared" ref="AJ49:AJ50" si="134">IF(AI49&gt;=96,"Fuerte",IF(AI49&gt;=86,"Moderado",IF(AI49&gt;=1,"Débil","")))</f>
        <v/>
      </c>
      <c r="AK49" s="74"/>
      <c r="AL49" s="73" t="str">
        <f t="shared" si="131"/>
        <v/>
      </c>
      <c r="AM49" s="73" t="str">
        <f t="shared" si="132"/>
        <v/>
      </c>
      <c r="AN49" s="73" t="str">
        <f>IFERROR(VLOOKUP(AM49,FORMULAS!$B$70:$D$78,3,FALSE),"")</f>
        <v/>
      </c>
      <c r="AO49" s="73" t="str">
        <f t="shared" si="133"/>
        <v/>
      </c>
      <c r="AP49" s="110"/>
      <c r="AQ49" s="110"/>
      <c r="AR49" s="111"/>
      <c r="AS49" s="111"/>
      <c r="AT49" s="110"/>
      <c r="AU49" s="110"/>
      <c r="AV49" s="110"/>
      <c r="AW49" s="108"/>
      <c r="AX49" s="108"/>
      <c r="AY49" s="109"/>
      <c r="AZ49" s="114"/>
      <c r="BA49" s="113"/>
      <c r="BB49" s="94"/>
      <c r="BC49" s="104"/>
      <c r="BD49" s="104"/>
      <c r="BE49" s="103"/>
      <c r="BF49" s="116"/>
      <c r="BG49" s="78"/>
      <c r="BH49" s="76"/>
      <c r="BI49" s="76"/>
      <c r="BJ49" s="79"/>
    </row>
    <row r="50" spans="2:62" s="80" customFormat="1" ht="19.5" customHeight="1" x14ac:dyDescent="0.25">
      <c r="B50" s="108"/>
      <c r="C50" s="108"/>
      <c r="D50" s="107"/>
      <c r="E50" s="107"/>
      <c r="F50" s="108"/>
      <c r="G50" s="108"/>
      <c r="H50" s="107"/>
      <c r="I50" s="125"/>
      <c r="J50" s="125"/>
      <c r="K50" s="70"/>
      <c r="L50" s="70"/>
      <c r="M50" s="109"/>
      <c r="N50" s="108"/>
      <c r="O50" s="108"/>
      <c r="P50" s="109"/>
      <c r="Q50" s="113"/>
      <c r="R50" s="113"/>
      <c r="S50" s="107"/>
      <c r="T50" s="107"/>
      <c r="U50" s="71"/>
      <c r="V50" s="72">
        <f t="shared" si="124"/>
        <v>0</v>
      </c>
      <c r="W50" s="71"/>
      <c r="X50" s="72">
        <f t="shared" si="125"/>
        <v>0</v>
      </c>
      <c r="Y50" s="71"/>
      <c r="Z50" s="72">
        <f t="shared" si="126"/>
        <v>0</v>
      </c>
      <c r="AA50" s="71"/>
      <c r="AB50" s="72">
        <f t="shared" si="127"/>
        <v>0</v>
      </c>
      <c r="AC50" s="71"/>
      <c r="AD50" s="72">
        <f t="shared" si="128"/>
        <v>0</v>
      </c>
      <c r="AE50" s="71"/>
      <c r="AF50" s="72">
        <f t="shared" si="129"/>
        <v>0</v>
      </c>
      <c r="AG50" s="71"/>
      <c r="AH50" s="72">
        <f t="shared" si="130"/>
        <v>0</v>
      </c>
      <c r="AI50" s="73">
        <f t="shared" si="6"/>
        <v>0</v>
      </c>
      <c r="AJ50" s="73" t="str">
        <f t="shared" si="134"/>
        <v/>
      </c>
      <c r="AK50" s="74"/>
      <c r="AL50" s="73" t="str">
        <f t="shared" si="131"/>
        <v/>
      </c>
      <c r="AM50" s="73" t="str">
        <f t="shared" si="132"/>
        <v/>
      </c>
      <c r="AN50" s="73" t="str">
        <f>IFERROR(VLOOKUP(AM50,FORMULAS!$B$70:$D$78,3,FALSE),"")</f>
        <v/>
      </c>
      <c r="AO50" s="73" t="str">
        <f t="shared" si="133"/>
        <v/>
      </c>
      <c r="AP50" s="110"/>
      <c r="AQ50" s="110"/>
      <c r="AR50" s="111"/>
      <c r="AS50" s="111"/>
      <c r="AT50" s="110"/>
      <c r="AU50" s="110"/>
      <c r="AV50" s="110"/>
      <c r="AW50" s="108"/>
      <c r="AX50" s="108"/>
      <c r="AY50" s="109"/>
      <c r="AZ50" s="114"/>
      <c r="BA50" s="113"/>
      <c r="BB50" s="105"/>
      <c r="BC50" s="104"/>
      <c r="BD50" s="104"/>
      <c r="BE50" s="94"/>
      <c r="BF50" s="117"/>
      <c r="BG50" s="78"/>
      <c r="BH50" s="76"/>
      <c r="BI50" s="76"/>
      <c r="BJ50" s="79"/>
    </row>
    <row r="51" spans="2:62" s="16" customFormat="1" x14ac:dyDescent="0.25">
      <c r="B51" s="17"/>
      <c r="C51" s="17"/>
      <c r="D51" s="30"/>
      <c r="E51" s="30"/>
      <c r="F51" s="17"/>
      <c r="G51" s="17"/>
      <c r="H51" s="30"/>
      <c r="I51" s="30"/>
      <c r="J51" s="30"/>
      <c r="K51" s="17"/>
      <c r="L51" s="17"/>
      <c r="M51" s="17"/>
      <c r="N51" s="17"/>
      <c r="O51" s="17"/>
      <c r="P51" s="17"/>
      <c r="Q51" s="20"/>
      <c r="R51" s="20"/>
      <c r="S51" s="30"/>
      <c r="T51" s="30"/>
      <c r="U51" s="17"/>
      <c r="V51" s="17"/>
      <c r="W51" s="17"/>
      <c r="X51" s="17"/>
      <c r="Y51" s="17"/>
      <c r="Z51" s="17"/>
      <c r="AA51" s="17"/>
      <c r="AB51" s="17"/>
      <c r="AC51" s="17"/>
      <c r="AD51" s="17"/>
      <c r="AE51" s="17"/>
      <c r="AF51" s="17"/>
      <c r="AG51" s="17"/>
      <c r="AH51" s="17"/>
      <c r="AI51" s="19"/>
      <c r="AJ51" s="19"/>
      <c r="AK51" s="19"/>
      <c r="AL51" s="19"/>
      <c r="AM51" s="19"/>
      <c r="AN51" s="19"/>
      <c r="AO51" s="19"/>
      <c r="AP51" s="19"/>
      <c r="AQ51" s="19"/>
      <c r="AR51" s="19"/>
      <c r="AS51" s="19"/>
      <c r="AT51" s="19"/>
      <c r="AU51" s="19"/>
      <c r="AV51" s="19"/>
      <c r="AW51" s="17"/>
      <c r="AX51" s="17"/>
      <c r="AY51" s="20"/>
      <c r="AZ51" s="20"/>
      <c r="BA51" s="20"/>
      <c r="BB51" s="20"/>
      <c r="BC51" s="20"/>
      <c r="BD51" s="20"/>
      <c r="BE51" s="18"/>
      <c r="BF51" s="18"/>
      <c r="BG51" s="18"/>
    </row>
    <row r="52" spans="2:62" s="16" customFormat="1" x14ac:dyDescent="0.25">
      <c r="B52" s="17"/>
      <c r="C52" s="17"/>
      <c r="D52" s="30"/>
      <c r="E52" s="30"/>
      <c r="F52" s="17"/>
      <c r="G52" s="17"/>
      <c r="H52" s="30"/>
      <c r="I52" s="30"/>
      <c r="J52" s="30"/>
      <c r="K52" s="17"/>
      <c r="L52" s="17"/>
      <c r="M52" s="17"/>
      <c r="N52" s="17"/>
      <c r="O52" s="17"/>
      <c r="P52" s="17"/>
      <c r="Q52" s="20"/>
      <c r="R52" s="20"/>
      <c r="S52" s="30"/>
      <c r="T52" s="30"/>
      <c r="U52" s="17"/>
      <c r="V52" s="17"/>
      <c r="W52" s="17"/>
      <c r="X52" s="17"/>
      <c r="Y52" s="17"/>
      <c r="Z52" s="17"/>
      <c r="AA52" s="17"/>
      <c r="AB52" s="17"/>
      <c r="AC52" s="17"/>
      <c r="AD52" s="17"/>
      <c r="AE52" s="17"/>
      <c r="AF52" s="17"/>
      <c r="AG52" s="17"/>
      <c r="AH52" s="17"/>
      <c r="AI52" s="19"/>
      <c r="AJ52" s="19"/>
      <c r="AK52" s="19"/>
      <c r="AL52" s="19"/>
      <c r="AM52" s="19"/>
      <c r="AN52" s="19"/>
      <c r="AO52" s="19"/>
      <c r="AP52" s="19"/>
      <c r="AQ52" s="19"/>
      <c r="AR52" s="19"/>
      <c r="AS52" s="19"/>
      <c r="AT52" s="19"/>
      <c r="AU52" s="19"/>
      <c r="AV52" s="19"/>
      <c r="AW52" s="17"/>
      <c r="AX52" s="17"/>
      <c r="AY52" s="20"/>
      <c r="AZ52" s="20"/>
      <c r="BA52" s="20"/>
      <c r="BB52" s="20"/>
      <c r="BC52" s="20"/>
      <c r="BD52" s="20"/>
      <c r="BE52" s="18"/>
      <c r="BF52" s="18"/>
      <c r="BG52" s="18"/>
    </row>
    <row r="53" spans="2:62" s="16" customFormat="1" x14ac:dyDescent="0.25">
      <c r="D53" s="30"/>
      <c r="E53" s="30"/>
      <c r="F53" s="17"/>
      <c r="G53" s="17"/>
      <c r="H53" s="30"/>
      <c r="I53" s="30"/>
      <c r="J53" s="30"/>
      <c r="K53" s="17"/>
      <c r="L53" s="17"/>
      <c r="M53" s="17"/>
      <c r="N53" s="17"/>
      <c r="O53" s="17"/>
      <c r="P53" s="17"/>
      <c r="Q53" s="20"/>
      <c r="R53" s="20"/>
      <c r="S53" s="30"/>
      <c r="T53" s="30"/>
      <c r="U53" s="17"/>
      <c r="V53" s="17"/>
      <c r="W53" s="17"/>
      <c r="X53" s="17"/>
      <c r="Y53" s="17"/>
      <c r="Z53" s="17"/>
      <c r="AA53" s="17"/>
      <c r="AB53" s="17"/>
      <c r="AC53" s="17"/>
      <c r="AD53" s="17"/>
      <c r="AE53" s="17"/>
      <c r="AF53" s="17"/>
      <c r="AG53" s="17"/>
      <c r="AH53" s="17"/>
      <c r="AI53" s="19"/>
      <c r="AJ53" s="19"/>
      <c r="AK53" s="19"/>
      <c r="AL53" s="19"/>
      <c r="AM53" s="19"/>
      <c r="AN53" s="19"/>
      <c r="AO53" s="19"/>
      <c r="AP53" s="19"/>
      <c r="AQ53" s="19"/>
      <c r="AR53" s="19"/>
      <c r="AS53" s="19"/>
      <c r="AT53" s="19"/>
      <c r="AU53" s="19"/>
      <c r="AV53" s="19"/>
      <c r="AW53" s="17"/>
      <c r="AX53" s="17"/>
      <c r="AY53" s="20"/>
      <c r="AZ53" s="20"/>
      <c r="BA53" s="20"/>
      <c r="BB53" s="20"/>
      <c r="BC53" s="20"/>
      <c r="BD53" s="20"/>
      <c r="BE53" s="18"/>
      <c r="BF53" s="18"/>
      <c r="BG53" s="18"/>
    </row>
    <row r="54" spans="2:62" s="16" customFormat="1" x14ac:dyDescent="0.25">
      <c r="D54" s="30"/>
      <c r="E54" s="30"/>
      <c r="F54" s="17"/>
      <c r="G54" s="17"/>
      <c r="H54" s="30"/>
      <c r="I54" s="30"/>
      <c r="J54" s="30"/>
      <c r="K54" s="17"/>
      <c r="L54" s="17"/>
      <c r="M54" s="17"/>
      <c r="N54" s="17"/>
      <c r="O54" s="17"/>
      <c r="P54" s="17"/>
      <c r="Q54" s="20"/>
      <c r="R54" s="20"/>
      <c r="S54" s="30"/>
      <c r="T54" s="30"/>
      <c r="U54" s="17"/>
      <c r="V54" s="17"/>
      <c r="W54" s="17"/>
      <c r="X54" s="17"/>
      <c r="Y54" s="17"/>
      <c r="Z54" s="17"/>
      <c r="AA54" s="17"/>
      <c r="AB54" s="17"/>
      <c r="AC54" s="17"/>
      <c r="AD54" s="17"/>
      <c r="AE54" s="17"/>
      <c r="AF54" s="17"/>
      <c r="AG54" s="17"/>
      <c r="AH54" s="17"/>
      <c r="AI54" s="19"/>
      <c r="AJ54" s="19"/>
      <c r="AK54" s="19"/>
      <c r="AM54" s="19"/>
      <c r="AP54" s="19"/>
      <c r="AQ54" s="19"/>
      <c r="AR54" s="19"/>
      <c r="AS54" s="19"/>
      <c r="AT54" s="19"/>
      <c r="AU54" s="19"/>
      <c r="AV54" s="19"/>
      <c r="AW54" s="17"/>
      <c r="AX54" s="17"/>
      <c r="AY54" s="20"/>
      <c r="AZ54" s="20"/>
      <c r="BA54" s="20"/>
      <c r="BB54" s="20"/>
      <c r="BC54" s="20"/>
      <c r="BD54" s="20"/>
      <c r="BE54" s="18"/>
      <c r="BF54" s="18"/>
      <c r="BG54" s="18"/>
    </row>
    <row r="55" spans="2:62" x14ac:dyDescent="0.25">
      <c r="AR55" s="19"/>
    </row>
    <row r="56" spans="2:62" x14ac:dyDescent="0.25">
      <c r="E56" s="23"/>
      <c r="H56" s="23"/>
      <c r="I56" s="23"/>
      <c r="J56" s="23"/>
      <c r="AR56" s="19"/>
    </row>
    <row r="57" spans="2:62" x14ac:dyDescent="0.25">
      <c r="E57" s="23"/>
      <c r="H57" s="23"/>
      <c r="I57" s="23"/>
      <c r="J57" s="23"/>
    </row>
    <row r="58" spans="2:62" x14ac:dyDescent="0.25">
      <c r="E58" s="23"/>
      <c r="H58" s="23"/>
      <c r="I58" s="23"/>
      <c r="J58" s="23"/>
    </row>
    <row r="59" spans="2:62" x14ac:dyDescent="0.25">
      <c r="E59" s="23"/>
      <c r="H59" s="23"/>
      <c r="I59" s="23"/>
      <c r="J59" s="23"/>
    </row>
    <row r="60" spans="2:62" x14ac:dyDescent="0.25">
      <c r="E60" s="23"/>
      <c r="H60" s="23"/>
      <c r="I60" s="23"/>
      <c r="J60" s="23"/>
    </row>
    <row r="61" spans="2:62" x14ac:dyDescent="0.25">
      <c r="E61" s="23"/>
      <c r="H61" s="23"/>
      <c r="I61" s="23"/>
      <c r="J61" s="23"/>
    </row>
    <row r="62" spans="2:62" x14ac:dyDescent="0.25">
      <c r="E62" s="23"/>
      <c r="H62" s="23"/>
      <c r="I62" s="23"/>
      <c r="J62" s="23"/>
    </row>
    <row r="63" spans="2:62" x14ac:dyDescent="0.25">
      <c r="E63" s="23"/>
      <c r="H63" s="23"/>
      <c r="I63" s="23"/>
      <c r="J63" s="23"/>
    </row>
    <row r="64" spans="2:62" x14ac:dyDescent="0.25">
      <c r="E64" s="23"/>
      <c r="H64" s="23"/>
      <c r="I64" s="23"/>
      <c r="J64" s="23"/>
    </row>
    <row r="65" spans="5:10" x14ac:dyDescent="0.25">
      <c r="E65" s="23"/>
      <c r="H65" s="23"/>
      <c r="I65" s="23"/>
      <c r="J65" s="23"/>
    </row>
    <row r="66" spans="5:10" x14ac:dyDescent="0.25">
      <c r="E66" s="23"/>
      <c r="H66" s="23"/>
      <c r="I66" s="23"/>
      <c r="J66" s="23"/>
    </row>
    <row r="67" spans="5:10" x14ac:dyDescent="0.25">
      <c r="E67" s="23"/>
      <c r="H67" s="23"/>
      <c r="I67" s="23"/>
      <c r="J67" s="23"/>
    </row>
    <row r="68" spans="5:10" x14ac:dyDescent="0.25">
      <c r="E68" s="23"/>
      <c r="H68" s="23"/>
      <c r="I68" s="23"/>
      <c r="J68" s="23"/>
    </row>
    <row r="69" spans="5:10" x14ac:dyDescent="0.25">
      <c r="E69" s="23"/>
      <c r="H69" s="23"/>
      <c r="I69" s="23"/>
      <c r="J69" s="23"/>
    </row>
    <row r="70" spans="5:10" x14ac:dyDescent="0.25">
      <c r="E70" s="23"/>
      <c r="H70" s="23"/>
      <c r="I70" s="23"/>
      <c r="J70" s="23"/>
    </row>
    <row r="71" spans="5:10" x14ac:dyDescent="0.25">
      <c r="E71" s="23"/>
      <c r="H71" s="23"/>
      <c r="I71" s="23"/>
      <c r="J71" s="23"/>
    </row>
    <row r="72" spans="5:10" x14ac:dyDescent="0.25">
      <c r="E72" s="23"/>
      <c r="H72" s="23"/>
      <c r="I72" s="23"/>
      <c r="J72" s="23"/>
    </row>
    <row r="73" spans="5:10" x14ac:dyDescent="0.25">
      <c r="E73" s="23"/>
      <c r="H73" s="23"/>
      <c r="I73" s="23"/>
      <c r="J73" s="23"/>
    </row>
    <row r="74" spans="5:10" x14ac:dyDescent="0.25">
      <c r="E74" s="23"/>
      <c r="H74" s="23"/>
      <c r="I74" s="23"/>
      <c r="J74" s="23"/>
    </row>
    <row r="75" spans="5:10" x14ac:dyDescent="0.25">
      <c r="E75" s="23"/>
      <c r="H75" s="23"/>
      <c r="I75" s="23"/>
      <c r="J75" s="23"/>
    </row>
  </sheetData>
  <sheetProtection selectLockedCells="1"/>
  <mergeCells count="371">
    <mergeCell ref="B39:B42"/>
    <mergeCell ref="C39:C42"/>
    <mergeCell ref="B47:B50"/>
    <mergeCell ref="C47:C50"/>
    <mergeCell ref="D47:D50"/>
    <mergeCell ref="E47:E50"/>
    <mergeCell ref="N43:N46"/>
    <mergeCell ref="O43:O46"/>
    <mergeCell ref="P43:P46"/>
    <mergeCell ref="F43:F46"/>
    <mergeCell ref="G43:G46"/>
    <mergeCell ref="I43:I46"/>
    <mergeCell ref="J43:J46"/>
    <mergeCell ref="M43:M46"/>
    <mergeCell ref="H43:H46"/>
    <mergeCell ref="F47:F50"/>
    <mergeCell ref="G47:G50"/>
    <mergeCell ref="I47:I50"/>
    <mergeCell ref="J47:J50"/>
    <mergeCell ref="M47:M50"/>
    <mergeCell ref="H47:H50"/>
    <mergeCell ref="O47:O50"/>
    <mergeCell ref="P47:P50"/>
    <mergeCell ref="P39:P42"/>
    <mergeCell ref="Q43:Q46"/>
    <mergeCell ref="N47:N50"/>
    <mergeCell ref="B43:B46"/>
    <mergeCell ref="C43:C46"/>
    <mergeCell ref="D43:D46"/>
    <mergeCell ref="E43:E46"/>
    <mergeCell ref="B2:T2"/>
    <mergeCell ref="B3:T4"/>
    <mergeCell ref="AR2:BJ2"/>
    <mergeCell ref="AR3:BJ4"/>
    <mergeCell ref="U2:AQ2"/>
    <mergeCell ref="U3:AQ4"/>
    <mergeCell ref="AZ47:AZ50"/>
    <mergeCell ref="BA47:BA50"/>
    <mergeCell ref="S48:T48"/>
    <mergeCell ref="S49:T49"/>
    <mergeCell ref="S50:T50"/>
    <mergeCell ref="AU47:AU50"/>
    <mergeCell ref="AV47:AV50"/>
    <mergeCell ref="AW47:AW50"/>
    <mergeCell ref="AX47:AX50"/>
    <mergeCell ref="AY47:AY50"/>
    <mergeCell ref="AP47:AP50"/>
    <mergeCell ref="AQ47:AQ50"/>
    <mergeCell ref="AR47:AR50"/>
    <mergeCell ref="AS47:AS50"/>
    <mergeCell ref="S45:T45"/>
    <mergeCell ref="S46:T46"/>
    <mergeCell ref="AU43:AU46"/>
    <mergeCell ref="AV43:AV46"/>
    <mergeCell ref="AW43:AW46"/>
    <mergeCell ref="AX43:AX46"/>
    <mergeCell ref="AY43:AY46"/>
    <mergeCell ref="AP43:AP46"/>
    <mergeCell ref="AQ43:AQ46"/>
    <mergeCell ref="AR43:AR46"/>
    <mergeCell ref="AS43:AS46"/>
    <mergeCell ref="AT43:AT46"/>
    <mergeCell ref="AT47:AT50"/>
    <mergeCell ref="S43:T43"/>
    <mergeCell ref="S47:T47"/>
    <mergeCell ref="Q47:Q50"/>
    <mergeCell ref="S44:T44"/>
    <mergeCell ref="R43:R46"/>
    <mergeCell ref="R47:R50"/>
    <mergeCell ref="D39:D42"/>
    <mergeCell ref="E39:E42"/>
    <mergeCell ref="AZ39:AZ42"/>
    <mergeCell ref="BA39:BA42"/>
    <mergeCell ref="S40:T40"/>
    <mergeCell ref="S41:T41"/>
    <mergeCell ref="S42:T42"/>
    <mergeCell ref="AU39:AU42"/>
    <mergeCell ref="AV39:AV42"/>
    <mergeCell ref="AW39:AW42"/>
    <mergeCell ref="AX39:AX42"/>
    <mergeCell ref="AY39:AY42"/>
    <mergeCell ref="AP39:AP42"/>
    <mergeCell ref="AQ39:AQ42"/>
    <mergeCell ref="AR39:AR42"/>
    <mergeCell ref="AS39:AS42"/>
    <mergeCell ref="AT39:AT42"/>
    <mergeCell ref="S39:T39"/>
    <mergeCell ref="R39:R42"/>
    <mergeCell ref="O39:O42"/>
    <mergeCell ref="Q39:Q42"/>
    <mergeCell ref="J35:J38"/>
    <mergeCell ref="M35:M38"/>
    <mergeCell ref="AV35:AV38"/>
    <mergeCell ref="AW35:AW38"/>
    <mergeCell ref="AX35:AX38"/>
    <mergeCell ref="AY35:AY38"/>
    <mergeCell ref="F39:F42"/>
    <mergeCell ref="G39:G42"/>
    <mergeCell ref="I39:I42"/>
    <mergeCell ref="J39:J42"/>
    <mergeCell ref="M39:M42"/>
    <mergeCell ref="R35:R38"/>
    <mergeCell ref="B35:B38"/>
    <mergeCell ref="C35:C38"/>
    <mergeCell ref="D35:D38"/>
    <mergeCell ref="E35:E38"/>
    <mergeCell ref="H39:H42"/>
    <mergeCell ref="S36:T36"/>
    <mergeCell ref="S37:T37"/>
    <mergeCell ref="S38:T38"/>
    <mergeCell ref="AU35:AU38"/>
    <mergeCell ref="AP35:AP38"/>
    <mergeCell ref="AQ35:AQ38"/>
    <mergeCell ref="AR35:AR38"/>
    <mergeCell ref="AS35:AS38"/>
    <mergeCell ref="AT35:AT38"/>
    <mergeCell ref="S35:T35"/>
    <mergeCell ref="H35:H38"/>
    <mergeCell ref="N35:N38"/>
    <mergeCell ref="O35:O38"/>
    <mergeCell ref="P35:P38"/>
    <mergeCell ref="Q35:Q38"/>
    <mergeCell ref="N39:N42"/>
    <mergeCell ref="F35:F38"/>
    <mergeCell ref="G35:G38"/>
    <mergeCell ref="I35:I38"/>
    <mergeCell ref="F31:F34"/>
    <mergeCell ref="G31:G34"/>
    <mergeCell ref="I31:I34"/>
    <mergeCell ref="J31:J34"/>
    <mergeCell ref="M31:M34"/>
    <mergeCell ref="AZ31:AZ34"/>
    <mergeCell ref="BA31:BA34"/>
    <mergeCell ref="S32:T32"/>
    <mergeCell ref="S33:T33"/>
    <mergeCell ref="S34:T34"/>
    <mergeCell ref="AU31:AU34"/>
    <mergeCell ref="AV31:AV34"/>
    <mergeCell ref="AW31:AW34"/>
    <mergeCell ref="AX31:AX34"/>
    <mergeCell ref="AY31:AY34"/>
    <mergeCell ref="AP31:AP34"/>
    <mergeCell ref="AQ31:AQ34"/>
    <mergeCell ref="AR31:AR34"/>
    <mergeCell ref="AS31:AS34"/>
    <mergeCell ref="AT31:AT34"/>
    <mergeCell ref="H31:H34"/>
    <mergeCell ref="R31:R34"/>
    <mergeCell ref="B31:B34"/>
    <mergeCell ref="C31:C34"/>
    <mergeCell ref="D31:D34"/>
    <mergeCell ref="E31:E34"/>
    <mergeCell ref="AZ27:AZ30"/>
    <mergeCell ref="BA27:BA30"/>
    <mergeCell ref="S28:T28"/>
    <mergeCell ref="S29:T29"/>
    <mergeCell ref="S30:T30"/>
    <mergeCell ref="AU27:AU30"/>
    <mergeCell ref="AV27:AV30"/>
    <mergeCell ref="AW27:AW30"/>
    <mergeCell ref="AX27:AX30"/>
    <mergeCell ref="AY27:AY30"/>
    <mergeCell ref="AP27:AP30"/>
    <mergeCell ref="AQ27:AQ30"/>
    <mergeCell ref="AR27:AR30"/>
    <mergeCell ref="AS27:AS30"/>
    <mergeCell ref="AT27:AT30"/>
    <mergeCell ref="N27:N30"/>
    <mergeCell ref="O27:O30"/>
    <mergeCell ref="P27:P30"/>
    <mergeCell ref="Q27:Q30"/>
    <mergeCell ref="N31:N34"/>
    <mergeCell ref="F27:F30"/>
    <mergeCell ref="G27:G30"/>
    <mergeCell ref="I27:I30"/>
    <mergeCell ref="J27:J30"/>
    <mergeCell ref="M27:M30"/>
    <mergeCell ref="B27:B30"/>
    <mergeCell ref="C27:C30"/>
    <mergeCell ref="D27:D30"/>
    <mergeCell ref="E27:E30"/>
    <mergeCell ref="H27:H30"/>
    <mergeCell ref="F23:F26"/>
    <mergeCell ref="G23:G26"/>
    <mergeCell ref="I23:I26"/>
    <mergeCell ref="J23:J26"/>
    <mergeCell ref="M23:M26"/>
    <mergeCell ref="AZ23:AZ26"/>
    <mergeCell ref="BA23:BA26"/>
    <mergeCell ref="S24:T24"/>
    <mergeCell ref="S25:T25"/>
    <mergeCell ref="S26:T26"/>
    <mergeCell ref="AU23:AU26"/>
    <mergeCell ref="AV23:AV26"/>
    <mergeCell ref="AW23:AW26"/>
    <mergeCell ref="AX23:AX26"/>
    <mergeCell ref="AY23:AY26"/>
    <mergeCell ref="AP23:AP26"/>
    <mergeCell ref="AQ23:AQ26"/>
    <mergeCell ref="AR23:AR26"/>
    <mergeCell ref="AS23:AS26"/>
    <mergeCell ref="AT23:AT26"/>
    <mergeCell ref="H23:H26"/>
    <mergeCell ref="R23:R26"/>
    <mergeCell ref="B23:B26"/>
    <mergeCell ref="C23:C26"/>
    <mergeCell ref="D23:D26"/>
    <mergeCell ref="E23:E26"/>
    <mergeCell ref="AZ19:AZ22"/>
    <mergeCell ref="BA19:BA22"/>
    <mergeCell ref="S20:T20"/>
    <mergeCell ref="S21:T21"/>
    <mergeCell ref="S22:T22"/>
    <mergeCell ref="AU19:AU22"/>
    <mergeCell ref="AV19:AV22"/>
    <mergeCell ref="AW19:AW22"/>
    <mergeCell ref="AX19:AX22"/>
    <mergeCell ref="AY19:AY22"/>
    <mergeCell ref="AP19:AP22"/>
    <mergeCell ref="AQ19:AQ22"/>
    <mergeCell ref="AR19:AR22"/>
    <mergeCell ref="AS19:AS22"/>
    <mergeCell ref="AT19:AT22"/>
    <mergeCell ref="N19:N22"/>
    <mergeCell ref="O19:O22"/>
    <mergeCell ref="P19:P22"/>
    <mergeCell ref="Q19:Q22"/>
    <mergeCell ref="N23:N26"/>
    <mergeCell ref="F19:F22"/>
    <mergeCell ref="G19:G22"/>
    <mergeCell ref="I19:I22"/>
    <mergeCell ref="J19:J22"/>
    <mergeCell ref="M19:M22"/>
    <mergeCell ref="B19:B22"/>
    <mergeCell ref="C19:C22"/>
    <mergeCell ref="D19:D22"/>
    <mergeCell ref="E19:E22"/>
    <mergeCell ref="H19:H22"/>
    <mergeCell ref="B15:B18"/>
    <mergeCell ref="C15:C18"/>
    <mergeCell ref="D15:D18"/>
    <mergeCell ref="E15:E18"/>
    <mergeCell ref="BB9:BB10"/>
    <mergeCell ref="BC9:BC10"/>
    <mergeCell ref="BD9:BD10"/>
    <mergeCell ref="BE9:BE10"/>
    <mergeCell ref="B8:B10"/>
    <mergeCell ref="C8:C10"/>
    <mergeCell ref="D8:D10"/>
    <mergeCell ref="E8:E10"/>
    <mergeCell ref="F8:F10"/>
    <mergeCell ref="G8:G10"/>
    <mergeCell ref="I8:I10"/>
    <mergeCell ref="J8:J10"/>
    <mergeCell ref="K8:K10"/>
    <mergeCell ref="L8:L10"/>
    <mergeCell ref="M8:M10"/>
    <mergeCell ref="N9:N10"/>
    <mergeCell ref="O9:O10"/>
    <mergeCell ref="P8:P10"/>
    <mergeCell ref="N15:N18"/>
    <mergeCell ref="I15:I18"/>
    <mergeCell ref="B11:B14"/>
    <mergeCell ref="D11:D14"/>
    <mergeCell ref="M11:M14"/>
    <mergeCell ref="N11:N14"/>
    <mergeCell ref="O11:O14"/>
    <mergeCell ref="Q11:Q14"/>
    <mergeCell ref="I11:I14"/>
    <mergeCell ref="AU11:AU14"/>
    <mergeCell ref="AV11:AV14"/>
    <mergeCell ref="S12:T12"/>
    <mergeCell ref="AP11:AP14"/>
    <mergeCell ref="S11:T11"/>
    <mergeCell ref="S13:T13"/>
    <mergeCell ref="C11:C14"/>
    <mergeCell ref="F11:F14"/>
    <mergeCell ref="J11:J14"/>
    <mergeCell ref="P11:P14"/>
    <mergeCell ref="E11:E14"/>
    <mergeCell ref="G11:G14"/>
    <mergeCell ref="S14:T14"/>
    <mergeCell ref="L11:L14"/>
    <mergeCell ref="R11:R14"/>
    <mergeCell ref="J15:J18"/>
    <mergeCell ref="M15:M18"/>
    <mergeCell ref="S16:T16"/>
    <mergeCell ref="S17:T17"/>
    <mergeCell ref="S18:T18"/>
    <mergeCell ref="S19:T19"/>
    <mergeCell ref="O23:O26"/>
    <mergeCell ref="P23:P26"/>
    <mergeCell ref="Q23:Q26"/>
    <mergeCell ref="S23:T23"/>
    <mergeCell ref="O15:O18"/>
    <mergeCell ref="P15:P18"/>
    <mergeCell ref="Q15:Q18"/>
    <mergeCell ref="S15:T15"/>
    <mergeCell ref="R15:R18"/>
    <mergeCell ref="R19:R22"/>
    <mergeCell ref="L15:L17"/>
    <mergeCell ref="H8:H10"/>
    <mergeCell ref="S9:T10"/>
    <mergeCell ref="N8:O8"/>
    <mergeCell ref="S8:AV8"/>
    <mergeCell ref="AW11:AW14"/>
    <mergeCell ref="AR11:AR14"/>
    <mergeCell ref="AS11:AS14"/>
    <mergeCell ref="AT11:AT14"/>
    <mergeCell ref="AQ11:AQ14"/>
    <mergeCell ref="Q9:Q10"/>
    <mergeCell ref="U9:U10"/>
    <mergeCell ref="AJ9:AJ10"/>
    <mergeCell ref="AI9:AI10"/>
    <mergeCell ref="R8:R10"/>
    <mergeCell ref="AG9:AG10"/>
    <mergeCell ref="AE9:AE10"/>
    <mergeCell ref="AC9:AC10"/>
    <mergeCell ref="AA9:AA10"/>
    <mergeCell ref="Y9:Y10"/>
    <mergeCell ref="W9:W10"/>
    <mergeCell ref="F15:F18"/>
    <mergeCell ref="G15:G18"/>
    <mergeCell ref="H11:H14"/>
    <mergeCell ref="H15:H18"/>
    <mergeCell ref="AZ9:AZ10"/>
    <mergeCell ref="BF9:BF10"/>
    <mergeCell ref="AW9:AW10"/>
    <mergeCell ref="AX9:AX10"/>
    <mergeCell ref="AY9:AY10"/>
    <mergeCell ref="BA8:BA10"/>
    <mergeCell ref="AW8:AZ8"/>
    <mergeCell ref="AZ15:AZ18"/>
    <mergeCell ref="BA15:BA18"/>
    <mergeCell ref="AU15:AU18"/>
    <mergeCell ref="AV15:AV18"/>
    <mergeCell ref="AW15:AW18"/>
    <mergeCell ref="AX15:AX18"/>
    <mergeCell ref="AY15:AY18"/>
    <mergeCell ref="AU9:AV9"/>
    <mergeCell ref="AS9:AS10"/>
    <mergeCell ref="AR9:AR10"/>
    <mergeCell ref="AP9:AQ10"/>
    <mergeCell ref="AN9:AO10"/>
    <mergeCell ref="AK9:AL10"/>
    <mergeCell ref="BI9:BI10"/>
    <mergeCell ref="BJ9:BJ10"/>
    <mergeCell ref="BG8:BJ8"/>
    <mergeCell ref="BA11:BA14"/>
    <mergeCell ref="AY11:AY14"/>
    <mergeCell ref="AZ11:AZ14"/>
    <mergeCell ref="AX11:AX14"/>
    <mergeCell ref="BB8:BF8"/>
    <mergeCell ref="BF11:BF50"/>
    <mergeCell ref="BA35:BA38"/>
    <mergeCell ref="AZ43:AZ46"/>
    <mergeCell ref="BA43:BA46"/>
    <mergeCell ref="BG9:BG10"/>
    <mergeCell ref="AZ35:AZ38"/>
    <mergeCell ref="S27:T27"/>
    <mergeCell ref="O31:O34"/>
    <mergeCell ref="P31:P34"/>
    <mergeCell ref="AP15:AP18"/>
    <mergeCell ref="AQ15:AQ18"/>
    <mergeCell ref="AR15:AR18"/>
    <mergeCell ref="AS15:AS18"/>
    <mergeCell ref="AT15:AT18"/>
    <mergeCell ref="BH9:BH10"/>
    <mergeCell ref="Q31:Q34"/>
    <mergeCell ref="S31:T31"/>
    <mergeCell ref="R27:R30"/>
  </mergeCells>
  <conditionalFormatting sqref="Q11:Q13 BB13:BB14 BF11 BE51:BF54 BB51:BB54 BE13:BE14">
    <cfRule type="containsText" dxfId="223" priority="462" operator="containsText" text="RIESGO EXTREMO">
      <formula>NOT(ISERROR(SEARCH("RIESGO EXTREMO",Q11)))</formula>
    </cfRule>
    <cfRule type="containsText" dxfId="222" priority="463" operator="containsText" text="RIESGO ALTO">
      <formula>NOT(ISERROR(SEARCH("RIESGO ALTO",Q11)))</formula>
    </cfRule>
    <cfRule type="containsText" dxfId="221" priority="464" operator="containsText" text="RIESGO MODERADO">
      <formula>NOT(ISERROR(SEARCH("RIESGO MODERADO",Q11)))</formula>
    </cfRule>
    <cfRule type="containsText" dxfId="220" priority="465" operator="containsText" text="RIESGO BAJO">
      <formula>NOT(ISERROR(SEARCH("RIESGO BAJO",Q11)))</formula>
    </cfRule>
  </conditionalFormatting>
  <conditionalFormatting sqref="I11:I12">
    <cfRule type="expression" dxfId="219" priority="272">
      <formula>EXACT(F11,"Seguridad_de_la_informacion")</formula>
    </cfRule>
  </conditionalFormatting>
  <conditionalFormatting sqref="J11:J14">
    <cfRule type="expression" dxfId="218" priority="271">
      <formula>EXACT(F11,"Seguridad_de_la_informacion")</formula>
    </cfRule>
  </conditionalFormatting>
  <conditionalFormatting sqref="AZ11:BA11 AZ12:AZ13">
    <cfRule type="containsText" dxfId="217" priority="267" operator="containsText" text="RIESGO EXTREMO">
      <formula>NOT(ISERROR(SEARCH("RIESGO EXTREMO",AZ11)))</formula>
    </cfRule>
    <cfRule type="containsText" dxfId="216" priority="268" operator="containsText" text="RIESGO ALTO">
      <formula>NOT(ISERROR(SEARCH("RIESGO ALTO",AZ11)))</formula>
    </cfRule>
    <cfRule type="containsText" dxfId="215" priority="269" operator="containsText" text="RIESGO MODERADO">
      <formula>NOT(ISERROR(SEARCH("RIESGO MODERADO",AZ11)))</formula>
    </cfRule>
    <cfRule type="containsText" dxfId="214" priority="270" operator="containsText" text="RIESGO BAJO">
      <formula>NOT(ISERROR(SEARCH("RIESGO BAJO",AZ11)))</formula>
    </cfRule>
  </conditionalFormatting>
  <conditionalFormatting sqref="I15:I16">
    <cfRule type="expression" dxfId="213" priority="254">
      <formula>EXACT(F15,"Seguridad_de_la_informacion")</formula>
    </cfRule>
  </conditionalFormatting>
  <conditionalFormatting sqref="J15:J18">
    <cfRule type="expression" dxfId="212" priority="253">
      <formula>EXACT(F15,"Seguridad_de_la_informacion")</formula>
    </cfRule>
  </conditionalFormatting>
  <conditionalFormatting sqref="AZ15:BA15 AZ16:AZ17">
    <cfRule type="containsText" dxfId="211" priority="249" operator="containsText" text="RIESGO EXTREMO">
      <formula>NOT(ISERROR(SEARCH("RIESGO EXTREMO",AZ15)))</formula>
    </cfRule>
    <cfRule type="containsText" dxfId="210" priority="250" operator="containsText" text="RIESGO ALTO">
      <formula>NOT(ISERROR(SEARCH("RIESGO ALTO",AZ15)))</formula>
    </cfRule>
    <cfRule type="containsText" dxfId="209" priority="251" operator="containsText" text="RIESGO MODERADO">
      <formula>NOT(ISERROR(SEARCH("RIESGO MODERADO",AZ15)))</formula>
    </cfRule>
    <cfRule type="containsText" dxfId="208" priority="252" operator="containsText" text="RIESGO BAJO">
      <formula>NOT(ISERROR(SEARCH("RIESGO BAJO",AZ15)))</formula>
    </cfRule>
  </conditionalFormatting>
  <conditionalFormatting sqref="BC19:BD20 BB19:BB22 BE19:BE22">
    <cfRule type="containsText" dxfId="207" priority="237" operator="containsText" text="RIESGO EXTREMO">
      <formula>NOT(ISERROR(SEARCH("RIESGO EXTREMO",BB19)))</formula>
    </cfRule>
    <cfRule type="containsText" dxfId="206" priority="238" operator="containsText" text="RIESGO ALTO">
      <formula>NOT(ISERROR(SEARCH("RIESGO ALTO",BB19)))</formula>
    </cfRule>
    <cfRule type="containsText" dxfId="205" priority="239" operator="containsText" text="RIESGO MODERADO">
      <formula>NOT(ISERROR(SEARCH("RIESGO MODERADO",BB19)))</formula>
    </cfRule>
    <cfRule type="containsText" dxfId="204" priority="240" operator="containsText" text="RIESGO BAJO">
      <formula>NOT(ISERROR(SEARCH("RIESGO BAJO",BB19)))</formula>
    </cfRule>
  </conditionalFormatting>
  <conditionalFormatting sqref="I19:I20">
    <cfRule type="expression" dxfId="203" priority="236">
      <formula>EXACT(F19,"Seguridad_de_la_informacion")</formula>
    </cfRule>
  </conditionalFormatting>
  <conditionalFormatting sqref="J19:J22">
    <cfRule type="expression" dxfId="202" priority="235">
      <formula>EXACT(F19,"Seguridad_de_la_informacion")</formula>
    </cfRule>
  </conditionalFormatting>
  <conditionalFormatting sqref="AZ19:BA19 AZ20:AZ21">
    <cfRule type="containsText" dxfId="201" priority="231" operator="containsText" text="RIESGO EXTREMO">
      <formula>NOT(ISERROR(SEARCH("RIESGO EXTREMO",AZ19)))</formula>
    </cfRule>
    <cfRule type="containsText" dxfId="200" priority="232" operator="containsText" text="RIESGO ALTO">
      <formula>NOT(ISERROR(SEARCH("RIESGO ALTO",AZ19)))</formula>
    </cfRule>
    <cfRule type="containsText" dxfId="199" priority="233" operator="containsText" text="RIESGO MODERADO">
      <formula>NOT(ISERROR(SEARCH("RIESGO MODERADO",AZ19)))</formula>
    </cfRule>
    <cfRule type="containsText" dxfId="198" priority="234" operator="containsText" text="RIESGO BAJO">
      <formula>NOT(ISERROR(SEARCH("RIESGO BAJO",AZ19)))</formula>
    </cfRule>
  </conditionalFormatting>
  <conditionalFormatting sqref="BH19:BI20 BG19 BJ19">
    <cfRule type="containsText" dxfId="197" priority="227" operator="containsText" text="RIESGO EXTREMO">
      <formula>NOT(ISERROR(SEARCH("RIESGO EXTREMO",BG19)))</formula>
    </cfRule>
    <cfRule type="containsText" dxfId="196" priority="228" operator="containsText" text="RIESGO ALTO">
      <formula>NOT(ISERROR(SEARCH("RIESGO ALTO",BG19)))</formula>
    </cfRule>
    <cfRule type="containsText" dxfId="195" priority="229" operator="containsText" text="RIESGO MODERADO">
      <formula>NOT(ISERROR(SEARCH("RIESGO MODERADO",BG19)))</formula>
    </cfRule>
    <cfRule type="containsText" dxfId="194" priority="230" operator="containsText" text="RIESGO BAJO">
      <formula>NOT(ISERROR(SEARCH("RIESGO BAJO",BG19)))</formula>
    </cfRule>
  </conditionalFormatting>
  <conditionalFormatting sqref="BC23:BD24 BB23:BB26 BE23:BE26">
    <cfRule type="containsText" dxfId="193" priority="219" operator="containsText" text="RIESGO EXTREMO">
      <formula>NOT(ISERROR(SEARCH("RIESGO EXTREMO",BB23)))</formula>
    </cfRule>
    <cfRule type="containsText" dxfId="192" priority="220" operator="containsText" text="RIESGO ALTO">
      <formula>NOT(ISERROR(SEARCH("RIESGO ALTO",BB23)))</formula>
    </cfRule>
    <cfRule type="containsText" dxfId="191" priority="221" operator="containsText" text="RIESGO MODERADO">
      <formula>NOT(ISERROR(SEARCH("RIESGO MODERADO",BB23)))</formula>
    </cfRule>
    <cfRule type="containsText" dxfId="190" priority="222" operator="containsText" text="RIESGO BAJO">
      <formula>NOT(ISERROR(SEARCH("RIESGO BAJO",BB23)))</formula>
    </cfRule>
  </conditionalFormatting>
  <conditionalFormatting sqref="I23:I24">
    <cfRule type="expression" dxfId="189" priority="218">
      <formula>EXACT(F23,"Seguridad_de_la_informacion")</formula>
    </cfRule>
  </conditionalFormatting>
  <conditionalFormatting sqref="J23:J26">
    <cfRule type="expression" dxfId="188" priority="217">
      <formula>EXACT(F23,"Seguridad_de_la_informacion")</formula>
    </cfRule>
  </conditionalFormatting>
  <conditionalFormatting sqref="AZ23:BA23 AZ24:AZ25">
    <cfRule type="containsText" dxfId="187" priority="213" operator="containsText" text="RIESGO EXTREMO">
      <formula>NOT(ISERROR(SEARCH("RIESGO EXTREMO",AZ23)))</formula>
    </cfRule>
    <cfRule type="containsText" dxfId="186" priority="214" operator="containsText" text="RIESGO ALTO">
      <formula>NOT(ISERROR(SEARCH("RIESGO ALTO",AZ23)))</formula>
    </cfRule>
    <cfRule type="containsText" dxfId="185" priority="215" operator="containsText" text="RIESGO MODERADO">
      <formula>NOT(ISERROR(SEARCH("RIESGO MODERADO",AZ23)))</formula>
    </cfRule>
    <cfRule type="containsText" dxfId="184" priority="216" operator="containsText" text="RIESGO BAJO">
      <formula>NOT(ISERROR(SEARCH("RIESGO BAJO",AZ23)))</formula>
    </cfRule>
  </conditionalFormatting>
  <conditionalFormatting sqref="BH23:BI24 BG23 BJ23">
    <cfRule type="containsText" dxfId="183" priority="209" operator="containsText" text="RIESGO EXTREMO">
      <formula>NOT(ISERROR(SEARCH("RIESGO EXTREMO",BG23)))</formula>
    </cfRule>
    <cfRule type="containsText" dxfId="182" priority="210" operator="containsText" text="RIESGO ALTO">
      <formula>NOT(ISERROR(SEARCH("RIESGO ALTO",BG23)))</formula>
    </cfRule>
    <cfRule type="containsText" dxfId="181" priority="211" operator="containsText" text="RIESGO MODERADO">
      <formula>NOT(ISERROR(SEARCH("RIESGO MODERADO",BG23)))</formula>
    </cfRule>
    <cfRule type="containsText" dxfId="180" priority="212" operator="containsText" text="RIESGO BAJO">
      <formula>NOT(ISERROR(SEARCH("RIESGO BAJO",BG23)))</formula>
    </cfRule>
  </conditionalFormatting>
  <conditionalFormatting sqref="BC27:BD28 BB27:BB30 BE27:BE30">
    <cfRule type="containsText" dxfId="179" priority="201" operator="containsText" text="RIESGO EXTREMO">
      <formula>NOT(ISERROR(SEARCH("RIESGO EXTREMO",BB27)))</formula>
    </cfRule>
    <cfRule type="containsText" dxfId="178" priority="202" operator="containsText" text="RIESGO ALTO">
      <formula>NOT(ISERROR(SEARCH("RIESGO ALTO",BB27)))</formula>
    </cfRule>
    <cfRule type="containsText" dxfId="177" priority="203" operator="containsText" text="RIESGO MODERADO">
      <formula>NOT(ISERROR(SEARCH("RIESGO MODERADO",BB27)))</formula>
    </cfRule>
    <cfRule type="containsText" dxfId="176" priority="204" operator="containsText" text="RIESGO BAJO">
      <formula>NOT(ISERROR(SEARCH("RIESGO BAJO",BB27)))</formula>
    </cfRule>
  </conditionalFormatting>
  <conditionalFormatting sqref="I27:I28">
    <cfRule type="expression" dxfId="175" priority="200">
      <formula>EXACT(F27,"Seguridad_de_la_informacion")</formula>
    </cfRule>
  </conditionalFormatting>
  <conditionalFormatting sqref="J27:J30">
    <cfRule type="expression" dxfId="174" priority="199">
      <formula>EXACT(F27,"Seguridad_de_la_informacion")</formula>
    </cfRule>
  </conditionalFormatting>
  <conditionalFormatting sqref="AZ27:BA27 AZ28:AZ29">
    <cfRule type="containsText" dxfId="173" priority="195" operator="containsText" text="RIESGO EXTREMO">
      <formula>NOT(ISERROR(SEARCH("RIESGO EXTREMO",AZ27)))</formula>
    </cfRule>
    <cfRule type="containsText" dxfId="172" priority="196" operator="containsText" text="RIESGO ALTO">
      <formula>NOT(ISERROR(SEARCH("RIESGO ALTO",AZ27)))</formula>
    </cfRule>
    <cfRule type="containsText" dxfId="171" priority="197" operator="containsText" text="RIESGO MODERADO">
      <formula>NOT(ISERROR(SEARCH("RIESGO MODERADO",AZ27)))</formula>
    </cfRule>
    <cfRule type="containsText" dxfId="170" priority="198" operator="containsText" text="RIESGO BAJO">
      <formula>NOT(ISERROR(SEARCH("RIESGO BAJO",AZ27)))</formula>
    </cfRule>
  </conditionalFormatting>
  <conditionalFormatting sqref="BH27:BI28 BG27 BJ27">
    <cfRule type="containsText" dxfId="169" priority="191" operator="containsText" text="RIESGO EXTREMO">
      <formula>NOT(ISERROR(SEARCH("RIESGO EXTREMO",BG27)))</formula>
    </cfRule>
    <cfRule type="containsText" dxfId="168" priority="192" operator="containsText" text="RIESGO ALTO">
      <formula>NOT(ISERROR(SEARCH("RIESGO ALTO",BG27)))</formula>
    </cfRule>
    <cfRule type="containsText" dxfId="167" priority="193" operator="containsText" text="RIESGO MODERADO">
      <formula>NOT(ISERROR(SEARCH("RIESGO MODERADO",BG27)))</formula>
    </cfRule>
    <cfRule type="containsText" dxfId="166" priority="194" operator="containsText" text="RIESGO BAJO">
      <formula>NOT(ISERROR(SEARCH("RIESGO BAJO",BG27)))</formula>
    </cfRule>
  </conditionalFormatting>
  <conditionalFormatting sqref="BC31:BD32 BB31:BB34 BE31:BE34">
    <cfRule type="containsText" dxfId="165" priority="183" operator="containsText" text="RIESGO EXTREMO">
      <formula>NOT(ISERROR(SEARCH("RIESGO EXTREMO",BB31)))</formula>
    </cfRule>
    <cfRule type="containsText" dxfId="164" priority="184" operator="containsText" text="RIESGO ALTO">
      <formula>NOT(ISERROR(SEARCH("RIESGO ALTO",BB31)))</formula>
    </cfRule>
    <cfRule type="containsText" dxfId="163" priority="185" operator="containsText" text="RIESGO MODERADO">
      <formula>NOT(ISERROR(SEARCH("RIESGO MODERADO",BB31)))</formula>
    </cfRule>
    <cfRule type="containsText" dxfId="162" priority="186" operator="containsText" text="RIESGO BAJO">
      <formula>NOT(ISERROR(SEARCH("RIESGO BAJO",BB31)))</formula>
    </cfRule>
  </conditionalFormatting>
  <conditionalFormatting sqref="I31:I32">
    <cfRule type="expression" dxfId="161" priority="182">
      <formula>EXACT(F31,"Seguridad_de_la_informacion")</formula>
    </cfRule>
  </conditionalFormatting>
  <conditionalFormatting sqref="J31:J34">
    <cfRule type="expression" dxfId="160" priority="181">
      <formula>EXACT(F31,"Seguridad_de_la_informacion")</formula>
    </cfRule>
  </conditionalFormatting>
  <conditionalFormatting sqref="AZ31:BA31 AZ32:AZ33">
    <cfRule type="containsText" dxfId="159" priority="177" operator="containsText" text="RIESGO EXTREMO">
      <formula>NOT(ISERROR(SEARCH("RIESGO EXTREMO",AZ31)))</formula>
    </cfRule>
    <cfRule type="containsText" dxfId="158" priority="178" operator="containsText" text="RIESGO ALTO">
      <formula>NOT(ISERROR(SEARCH("RIESGO ALTO",AZ31)))</formula>
    </cfRule>
    <cfRule type="containsText" dxfId="157" priority="179" operator="containsText" text="RIESGO MODERADO">
      <formula>NOT(ISERROR(SEARCH("RIESGO MODERADO",AZ31)))</formula>
    </cfRule>
    <cfRule type="containsText" dxfId="156" priority="180" operator="containsText" text="RIESGO BAJO">
      <formula>NOT(ISERROR(SEARCH("RIESGO BAJO",AZ31)))</formula>
    </cfRule>
  </conditionalFormatting>
  <conditionalFormatting sqref="BH31:BI32 BG31 BJ31">
    <cfRule type="containsText" dxfId="155" priority="173" operator="containsText" text="RIESGO EXTREMO">
      <formula>NOT(ISERROR(SEARCH("RIESGO EXTREMO",BG31)))</formula>
    </cfRule>
    <cfRule type="containsText" dxfId="154" priority="174" operator="containsText" text="RIESGO ALTO">
      <formula>NOT(ISERROR(SEARCH("RIESGO ALTO",BG31)))</formula>
    </cfRule>
    <cfRule type="containsText" dxfId="153" priority="175" operator="containsText" text="RIESGO MODERADO">
      <formula>NOT(ISERROR(SEARCH("RIESGO MODERADO",BG31)))</formula>
    </cfRule>
    <cfRule type="containsText" dxfId="152" priority="176" operator="containsText" text="RIESGO BAJO">
      <formula>NOT(ISERROR(SEARCH("RIESGO BAJO",BG31)))</formula>
    </cfRule>
  </conditionalFormatting>
  <conditionalFormatting sqref="BC35:BD36 BB35:BB38 BE35:BE38">
    <cfRule type="containsText" dxfId="151" priority="165" operator="containsText" text="RIESGO EXTREMO">
      <formula>NOT(ISERROR(SEARCH("RIESGO EXTREMO",BB35)))</formula>
    </cfRule>
    <cfRule type="containsText" dxfId="150" priority="166" operator="containsText" text="RIESGO ALTO">
      <formula>NOT(ISERROR(SEARCH("RIESGO ALTO",BB35)))</formula>
    </cfRule>
    <cfRule type="containsText" dxfId="149" priority="167" operator="containsText" text="RIESGO MODERADO">
      <formula>NOT(ISERROR(SEARCH("RIESGO MODERADO",BB35)))</formula>
    </cfRule>
    <cfRule type="containsText" dxfId="148" priority="168" operator="containsText" text="RIESGO BAJO">
      <formula>NOT(ISERROR(SEARCH("RIESGO BAJO",BB35)))</formula>
    </cfRule>
  </conditionalFormatting>
  <conditionalFormatting sqref="I35:I36">
    <cfRule type="expression" dxfId="147" priority="164">
      <formula>EXACT(F35,"Seguridad_de_la_informacion")</formula>
    </cfRule>
  </conditionalFormatting>
  <conditionalFormatting sqref="J35:J38">
    <cfRule type="expression" dxfId="146" priority="163">
      <formula>EXACT(F35,"Seguridad_de_la_informacion")</formula>
    </cfRule>
  </conditionalFormatting>
  <conditionalFormatting sqref="AZ35:BA35 AZ36:AZ37">
    <cfRule type="containsText" dxfId="145" priority="159" operator="containsText" text="RIESGO EXTREMO">
      <formula>NOT(ISERROR(SEARCH("RIESGO EXTREMO",AZ35)))</formula>
    </cfRule>
    <cfRule type="containsText" dxfId="144" priority="160" operator="containsText" text="RIESGO ALTO">
      <formula>NOT(ISERROR(SEARCH("RIESGO ALTO",AZ35)))</formula>
    </cfRule>
    <cfRule type="containsText" dxfId="143" priority="161" operator="containsText" text="RIESGO MODERADO">
      <formula>NOT(ISERROR(SEARCH("RIESGO MODERADO",AZ35)))</formula>
    </cfRule>
    <cfRule type="containsText" dxfId="142" priority="162" operator="containsText" text="RIESGO BAJO">
      <formula>NOT(ISERROR(SEARCH("RIESGO BAJO",AZ35)))</formula>
    </cfRule>
  </conditionalFormatting>
  <conditionalFormatting sqref="BH35:BI36 BG35 BJ35">
    <cfRule type="containsText" dxfId="141" priority="155" operator="containsText" text="RIESGO EXTREMO">
      <formula>NOT(ISERROR(SEARCH("RIESGO EXTREMO",BG35)))</formula>
    </cfRule>
    <cfRule type="containsText" dxfId="140" priority="156" operator="containsText" text="RIESGO ALTO">
      <formula>NOT(ISERROR(SEARCH("RIESGO ALTO",BG35)))</formula>
    </cfRule>
    <cfRule type="containsText" dxfId="139" priority="157" operator="containsText" text="RIESGO MODERADO">
      <formula>NOT(ISERROR(SEARCH("RIESGO MODERADO",BG35)))</formula>
    </cfRule>
    <cfRule type="containsText" dxfId="138" priority="158" operator="containsText" text="RIESGO BAJO">
      <formula>NOT(ISERROR(SEARCH("RIESGO BAJO",BG35)))</formula>
    </cfRule>
  </conditionalFormatting>
  <conditionalFormatting sqref="BC39:BD40 BB39:BB42 BE39:BE42">
    <cfRule type="containsText" dxfId="137" priority="147" operator="containsText" text="RIESGO EXTREMO">
      <formula>NOT(ISERROR(SEARCH("RIESGO EXTREMO",BB39)))</formula>
    </cfRule>
    <cfRule type="containsText" dxfId="136" priority="148" operator="containsText" text="RIESGO ALTO">
      <formula>NOT(ISERROR(SEARCH("RIESGO ALTO",BB39)))</formula>
    </cfRule>
    <cfRule type="containsText" dxfId="135" priority="149" operator="containsText" text="RIESGO MODERADO">
      <formula>NOT(ISERROR(SEARCH("RIESGO MODERADO",BB39)))</formula>
    </cfRule>
    <cfRule type="containsText" dxfId="134" priority="150" operator="containsText" text="RIESGO BAJO">
      <formula>NOT(ISERROR(SEARCH("RIESGO BAJO",BB39)))</formula>
    </cfRule>
  </conditionalFormatting>
  <conditionalFormatting sqref="I39:I40">
    <cfRule type="expression" dxfId="133" priority="146">
      <formula>EXACT(F39,"Seguridad_de_la_informacion")</formula>
    </cfRule>
  </conditionalFormatting>
  <conditionalFormatting sqref="J39:J42">
    <cfRule type="expression" dxfId="132" priority="145">
      <formula>EXACT(F39,"Seguridad_de_la_informacion")</formula>
    </cfRule>
  </conditionalFormatting>
  <conditionalFormatting sqref="AZ39:BA39 AZ40:AZ41">
    <cfRule type="containsText" dxfId="131" priority="141" operator="containsText" text="RIESGO EXTREMO">
      <formula>NOT(ISERROR(SEARCH("RIESGO EXTREMO",AZ39)))</formula>
    </cfRule>
    <cfRule type="containsText" dxfId="130" priority="142" operator="containsText" text="RIESGO ALTO">
      <formula>NOT(ISERROR(SEARCH("RIESGO ALTO",AZ39)))</formula>
    </cfRule>
    <cfRule type="containsText" dxfId="129" priority="143" operator="containsText" text="RIESGO MODERADO">
      <formula>NOT(ISERROR(SEARCH("RIESGO MODERADO",AZ39)))</formula>
    </cfRule>
    <cfRule type="containsText" dxfId="128" priority="144" operator="containsText" text="RIESGO BAJO">
      <formula>NOT(ISERROR(SEARCH("RIESGO BAJO",AZ39)))</formula>
    </cfRule>
  </conditionalFormatting>
  <conditionalFormatting sqref="BH39:BI40 BG39 BJ39">
    <cfRule type="containsText" dxfId="127" priority="137" operator="containsText" text="RIESGO EXTREMO">
      <formula>NOT(ISERROR(SEARCH("RIESGO EXTREMO",BG39)))</formula>
    </cfRule>
    <cfRule type="containsText" dxfId="126" priority="138" operator="containsText" text="RIESGO ALTO">
      <formula>NOT(ISERROR(SEARCH("RIESGO ALTO",BG39)))</formula>
    </cfRule>
    <cfRule type="containsText" dxfId="125" priority="139" operator="containsText" text="RIESGO MODERADO">
      <formula>NOT(ISERROR(SEARCH("RIESGO MODERADO",BG39)))</formula>
    </cfRule>
    <cfRule type="containsText" dxfId="124" priority="140" operator="containsText" text="RIESGO BAJO">
      <formula>NOT(ISERROR(SEARCH("RIESGO BAJO",BG39)))</formula>
    </cfRule>
  </conditionalFormatting>
  <conditionalFormatting sqref="BC43:BD44 BB43:BB46 BE43:BE46">
    <cfRule type="containsText" dxfId="123" priority="129" operator="containsText" text="RIESGO EXTREMO">
      <formula>NOT(ISERROR(SEARCH("RIESGO EXTREMO",BB43)))</formula>
    </cfRule>
    <cfRule type="containsText" dxfId="122" priority="130" operator="containsText" text="RIESGO ALTO">
      <formula>NOT(ISERROR(SEARCH("RIESGO ALTO",BB43)))</formula>
    </cfRule>
    <cfRule type="containsText" dxfId="121" priority="131" operator="containsText" text="RIESGO MODERADO">
      <formula>NOT(ISERROR(SEARCH("RIESGO MODERADO",BB43)))</formula>
    </cfRule>
    <cfRule type="containsText" dxfId="120" priority="132" operator="containsText" text="RIESGO BAJO">
      <formula>NOT(ISERROR(SEARCH("RIESGO BAJO",BB43)))</formula>
    </cfRule>
  </conditionalFormatting>
  <conditionalFormatting sqref="I43:I44">
    <cfRule type="expression" dxfId="119" priority="128">
      <formula>EXACT(F43,"Seguridad_de_la_informacion")</formula>
    </cfRule>
  </conditionalFormatting>
  <conditionalFormatting sqref="J43:J46">
    <cfRule type="expression" dxfId="118" priority="127">
      <formula>EXACT(F43,"Seguridad_de_la_informacion")</formula>
    </cfRule>
  </conditionalFormatting>
  <conditionalFormatting sqref="AZ43:BA43 AZ44:AZ45">
    <cfRule type="containsText" dxfId="117" priority="123" operator="containsText" text="RIESGO EXTREMO">
      <formula>NOT(ISERROR(SEARCH("RIESGO EXTREMO",AZ43)))</formula>
    </cfRule>
    <cfRule type="containsText" dxfId="116" priority="124" operator="containsText" text="RIESGO ALTO">
      <formula>NOT(ISERROR(SEARCH("RIESGO ALTO",AZ43)))</formula>
    </cfRule>
    <cfRule type="containsText" dxfId="115" priority="125" operator="containsText" text="RIESGO MODERADO">
      <formula>NOT(ISERROR(SEARCH("RIESGO MODERADO",AZ43)))</formula>
    </cfRule>
    <cfRule type="containsText" dxfId="114" priority="126" operator="containsText" text="RIESGO BAJO">
      <formula>NOT(ISERROR(SEARCH("RIESGO BAJO",AZ43)))</formula>
    </cfRule>
  </conditionalFormatting>
  <conditionalFormatting sqref="BH43:BI44 BG43 BJ43">
    <cfRule type="containsText" dxfId="113" priority="119" operator="containsText" text="RIESGO EXTREMO">
      <formula>NOT(ISERROR(SEARCH("RIESGO EXTREMO",BG43)))</formula>
    </cfRule>
    <cfRule type="containsText" dxfId="112" priority="120" operator="containsText" text="RIESGO ALTO">
      <formula>NOT(ISERROR(SEARCH("RIESGO ALTO",BG43)))</formula>
    </cfRule>
    <cfRule type="containsText" dxfId="111" priority="121" operator="containsText" text="RIESGO MODERADO">
      <formula>NOT(ISERROR(SEARCH("RIESGO MODERADO",BG43)))</formula>
    </cfRule>
    <cfRule type="containsText" dxfId="110" priority="122" operator="containsText" text="RIESGO BAJO">
      <formula>NOT(ISERROR(SEARCH("RIESGO BAJO",BG43)))</formula>
    </cfRule>
  </conditionalFormatting>
  <conditionalFormatting sqref="BC47:BD48 BB47:BB50 BE47:BE50">
    <cfRule type="containsText" dxfId="109" priority="111" operator="containsText" text="RIESGO EXTREMO">
      <formula>NOT(ISERROR(SEARCH("RIESGO EXTREMO",BB47)))</formula>
    </cfRule>
    <cfRule type="containsText" dxfId="108" priority="112" operator="containsText" text="RIESGO ALTO">
      <formula>NOT(ISERROR(SEARCH("RIESGO ALTO",BB47)))</formula>
    </cfRule>
    <cfRule type="containsText" dxfId="107" priority="113" operator="containsText" text="RIESGO MODERADO">
      <formula>NOT(ISERROR(SEARCH("RIESGO MODERADO",BB47)))</formula>
    </cfRule>
    <cfRule type="containsText" dxfId="106" priority="114" operator="containsText" text="RIESGO BAJO">
      <formula>NOT(ISERROR(SEARCH("RIESGO BAJO",BB47)))</formula>
    </cfRule>
  </conditionalFormatting>
  <conditionalFormatting sqref="I47:I48">
    <cfRule type="expression" dxfId="105" priority="110">
      <formula>EXACT(F47,"Seguridad_de_la_informacion")</formula>
    </cfRule>
  </conditionalFormatting>
  <conditionalFormatting sqref="J47:J50">
    <cfRule type="expression" dxfId="104" priority="109">
      <formula>EXACT(F47,"Seguridad_de_la_informacion")</formula>
    </cfRule>
  </conditionalFormatting>
  <conditionalFormatting sqref="AZ47:BA47 AZ48:AZ49">
    <cfRule type="containsText" dxfId="103" priority="105" operator="containsText" text="RIESGO EXTREMO">
      <formula>NOT(ISERROR(SEARCH("RIESGO EXTREMO",AZ47)))</formula>
    </cfRule>
    <cfRule type="containsText" dxfId="102" priority="106" operator="containsText" text="RIESGO ALTO">
      <formula>NOT(ISERROR(SEARCH("RIESGO ALTO",AZ47)))</formula>
    </cfRule>
    <cfRule type="containsText" dxfId="101" priority="107" operator="containsText" text="RIESGO MODERADO">
      <formula>NOT(ISERROR(SEARCH("RIESGO MODERADO",AZ47)))</formula>
    </cfRule>
    <cfRule type="containsText" dxfId="100" priority="108" operator="containsText" text="RIESGO BAJO">
      <formula>NOT(ISERROR(SEARCH("RIESGO BAJO",AZ47)))</formula>
    </cfRule>
  </conditionalFormatting>
  <conditionalFormatting sqref="BH47:BI48 BG47 BJ47">
    <cfRule type="containsText" dxfId="99" priority="101" operator="containsText" text="RIESGO EXTREMO">
      <formula>NOT(ISERROR(SEARCH("RIESGO EXTREMO",BG47)))</formula>
    </cfRule>
    <cfRule type="containsText" dxfId="98" priority="102" operator="containsText" text="RIESGO ALTO">
      <formula>NOT(ISERROR(SEARCH("RIESGO ALTO",BG47)))</formula>
    </cfRule>
    <cfRule type="containsText" dxfId="97" priority="103" operator="containsText" text="RIESGO MODERADO">
      <formula>NOT(ISERROR(SEARCH("RIESGO MODERADO",BG47)))</formula>
    </cfRule>
    <cfRule type="containsText" dxfId="96" priority="104" operator="containsText" text="RIESGO BAJO">
      <formula>NOT(ISERROR(SEARCH("RIESGO BAJO",BG47)))</formula>
    </cfRule>
  </conditionalFormatting>
  <conditionalFormatting sqref="R11">
    <cfRule type="containsText" dxfId="95" priority="93" operator="containsText" text="RIESGO EXTREMO">
      <formula>NOT(ISERROR(SEARCH("RIESGO EXTREMO",R11)))</formula>
    </cfRule>
    <cfRule type="containsText" dxfId="94" priority="94" operator="containsText" text="RIESGO ALTO">
      <formula>NOT(ISERROR(SEARCH("RIESGO ALTO",R11)))</formula>
    </cfRule>
    <cfRule type="containsText" dxfId="93" priority="95" operator="containsText" text="RIESGO MODERADO">
      <formula>NOT(ISERROR(SEARCH("RIESGO MODERADO",R11)))</formula>
    </cfRule>
    <cfRule type="containsText" dxfId="92" priority="96" operator="containsText" text="RIESGO BAJO">
      <formula>NOT(ISERROR(SEARCH("RIESGO BAJO",R11)))</formula>
    </cfRule>
  </conditionalFormatting>
  <conditionalFormatting sqref="R15">
    <cfRule type="containsText" dxfId="91" priority="89" operator="containsText" text="RIESGO EXTREMO">
      <formula>NOT(ISERROR(SEARCH("RIESGO EXTREMO",R15)))</formula>
    </cfRule>
    <cfRule type="containsText" dxfId="90" priority="90" operator="containsText" text="RIESGO ALTO">
      <formula>NOT(ISERROR(SEARCH("RIESGO ALTO",R15)))</formula>
    </cfRule>
    <cfRule type="containsText" dxfId="89" priority="91" operator="containsText" text="RIESGO MODERADO">
      <formula>NOT(ISERROR(SEARCH("RIESGO MODERADO",R15)))</formula>
    </cfRule>
    <cfRule type="containsText" dxfId="88" priority="92" operator="containsText" text="RIESGO BAJO">
      <formula>NOT(ISERROR(SEARCH("RIESGO BAJO",R15)))</formula>
    </cfRule>
  </conditionalFormatting>
  <conditionalFormatting sqref="R19">
    <cfRule type="containsText" dxfId="87" priority="85" operator="containsText" text="RIESGO EXTREMO">
      <formula>NOT(ISERROR(SEARCH("RIESGO EXTREMO",R19)))</formula>
    </cfRule>
    <cfRule type="containsText" dxfId="86" priority="86" operator="containsText" text="RIESGO ALTO">
      <formula>NOT(ISERROR(SEARCH("RIESGO ALTO",R19)))</formula>
    </cfRule>
    <cfRule type="containsText" dxfId="85" priority="87" operator="containsText" text="RIESGO MODERADO">
      <formula>NOT(ISERROR(SEARCH("RIESGO MODERADO",R19)))</formula>
    </cfRule>
    <cfRule type="containsText" dxfId="84" priority="88" operator="containsText" text="RIESGO BAJO">
      <formula>NOT(ISERROR(SEARCH("RIESGO BAJO",R19)))</formula>
    </cfRule>
  </conditionalFormatting>
  <conditionalFormatting sqref="R23">
    <cfRule type="containsText" dxfId="83" priority="81" operator="containsText" text="RIESGO EXTREMO">
      <formula>NOT(ISERROR(SEARCH("RIESGO EXTREMO",R23)))</formula>
    </cfRule>
    <cfRule type="containsText" dxfId="82" priority="82" operator="containsText" text="RIESGO ALTO">
      <formula>NOT(ISERROR(SEARCH("RIESGO ALTO",R23)))</formula>
    </cfRule>
    <cfRule type="containsText" dxfId="81" priority="83" operator="containsText" text="RIESGO MODERADO">
      <formula>NOT(ISERROR(SEARCH("RIESGO MODERADO",R23)))</formula>
    </cfRule>
    <cfRule type="containsText" dxfId="80" priority="84" operator="containsText" text="RIESGO BAJO">
      <formula>NOT(ISERROR(SEARCH("RIESGO BAJO",R23)))</formula>
    </cfRule>
  </conditionalFormatting>
  <conditionalFormatting sqref="R27">
    <cfRule type="containsText" dxfId="79" priority="77" operator="containsText" text="RIESGO EXTREMO">
      <formula>NOT(ISERROR(SEARCH("RIESGO EXTREMO",R27)))</formula>
    </cfRule>
    <cfRule type="containsText" dxfId="78" priority="78" operator="containsText" text="RIESGO ALTO">
      <formula>NOT(ISERROR(SEARCH("RIESGO ALTO",R27)))</formula>
    </cfRule>
    <cfRule type="containsText" dxfId="77" priority="79" operator="containsText" text="RIESGO MODERADO">
      <formula>NOT(ISERROR(SEARCH("RIESGO MODERADO",R27)))</formula>
    </cfRule>
    <cfRule type="containsText" dxfId="76" priority="80" operator="containsText" text="RIESGO BAJO">
      <formula>NOT(ISERROR(SEARCH("RIESGO BAJO",R27)))</formula>
    </cfRule>
  </conditionalFormatting>
  <conditionalFormatting sqref="R31">
    <cfRule type="containsText" dxfId="75" priority="73" operator="containsText" text="RIESGO EXTREMO">
      <formula>NOT(ISERROR(SEARCH("RIESGO EXTREMO",R31)))</formula>
    </cfRule>
    <cfRule type="containsText" dxfId="74" priority="74" operator="containsText" text="RIESGO ALTO">
      <formula>NOT(ISERROR(SEARCH("RIESGO ALTO",R31)))</formula>
    </cfRule>
    <cfRule type="containsText" dxfId="73" priority="75" operator="containsText" text="RIESGO MODERADO">
      <formula>NOT(ISERROR(SEARCH("RIESGO MODERADO",R31)))</formula>
    </cfRule>
    <cfRule type="containsText" dxfId="72" priority="76" operator="containsText" text="RIESGO BAJO">
      <formula>NOT(ISERROR(SEARCH("RIESGO BAJO",R31)))</formula>
    </cfRule>
  </conditionalFormatting>
  <conditionalFormatting sqref="R35">
    <cfRule type="containsText" dxfId="71" priority="69" operator="containsText" text="RIESGO EXTREMO">
      <formula>NOT(ISERROR(SEARCH("RIESGO EXTREMO",R35)))</formula>
    </cfRule>
    <cfRule type="containsText" dxfId="70" priority="70" operator="containsText" text="RIESGO ALTO">
      <formula>NOT(ISERROR(SEARCH("RIESGO ALTO",R35)))</formula>
    </cfRule>
    <cfRule type="containsText" dxfId="69" priority="71" operator="containsText" text="RIESGO MODERADO">
      <formula>NOT(ISERROR(SEARCH("RIESGO MODERADO",R35)))</formula>
    </cfRule>
    <cfRule type="containsText" dxfId="68" priority="72" operator="containsText" text="RIESGO BAJO">
      <formula>NOT(ISERROR(SEARCH("RIESGO BAJO",R35)))</formula>
    </cfRule>
  </conditionalFormatting>
  <conditionalFormatting sqref="R39">
    <cfRule type="containsText" dxfId="67" priority="65" operator="containsText" text="RIESGO EXTREMO">
      <formula>NOT(ISERROR(SEARCH("RIESGO EXTREMO",R39)))</formula>
    </cfRule>
    <cfRule type="containsText" dxfId="66" priority="66" operator="containsText" text="RIESGO ALTO">
      <formula>NOT(ISERROR(SEARCH("RIESGO ALTO",R39)))</formula>
    </cfRule>
    <cfRule type="containsText" dxfId="65" priority="67" operator="containsText" text="RIESGO MODERADO">
      <formula>NOT(ISERROR(SEARCH("RIESGO MODERADO",R39)))</formula>
    </cfRule>
    <cfRule type="containsText" dxfId="64" priority="68" operator="containsText" text="RIESGO BAJO">
      <formula>NOT(ISERROR(SEARCH("RIESGO BAJO",R39)))</formula>
    </cfRule>
  </conditionalFormatting>
  <conditionalFormatting sqref="R43">
    <cfRule type="containsText" dxfId="63" priority="61" operator="containsText" text="RIESGO EXTREMO">
      <formula>NOT(ISERROR(SEARCH("RIESGO EXTREMO",R43)))</formula>
    </cfRule>
    <cfRule type="containsText" dxfId="62" priority="62" operator="containsText" text="RIESGO ALTO">
      <formula>NOT(ISERROR(SEARCH("RIESGO ALTO",R43)))</formula>
    </cfRule>
    <cfRule type="containsText" dxfId="61" priority="63" operator="containsText" text="RIESGO MODERADO">
      <formula>NOT(ISERROR(SEARCH("RIESGO MODERADO",R43)))</formula>
    </cfRule>
    <cfRule type="containsText" dxfId="60" priority="64" operator="containsText" text="RIESGO BAJO">
      <formula>NOT(ISERROR(SEARCH("RIESGO BAJO",R43)))</formula>
    </cfRule>
  </conditionalFormatting>
  <conditionalFormatting sqref="R47">
    <cfRule type="containsText" dxfId="59" priority="57" operator="containsText" text="RIESGO EXTREMO">
      <formula>NOT(ISERROR(SEARCH("RIESGO EXTREMO",R47)))</formula>
    </cfRule>
    <cfRule type="containsText" dxfId="58" priority="58" operator="containsText" text="RIESGO ALTO">
      <formula>NOT(ISERROR(SEARCH("RIESGO ALTO",R47)))</formula>
    </cfRule>
    <cfRule type="containsText" dxfId="57" priority="59" operator="containsText" text="RIESGO MODERADO">
      <formula>NOT(ISERROR(SEARCH("RIESGO MODERADO",R47)))</formula>
    </cfRule>
    <cfRule type="containsText" dxfId="56" priority="60" operator="containsText" text="RIESGO BAJO">
      <formula>NOT(ISERROR(SEARCH("RIESGO BAJO",R47)))</formula>
    </cfRule>
  </conditionalFormatting>
  <conditionalFormatting sqref="Q15:Q17 Q19:Q21 Q23:Q25 Q27:Q29 Q31:Q33 Q35:Q37 Q39:Q41 Q43:Q45 Q47:Q49">
    <cfRule type="containsText" dxfId="55" priority="53" operator="containsText" text="RIESGO EXTREMO">
      <formula>NOT(ISERROR(SEARCH("RIESGO EXTREMO",Q15)))</formula>
    </cfRule>
    <cfRule type="containsText" dxfId="54" priority="54" operator="containsText" text="RIESGO ALTO">
      <formula>NOT(ISERROR(SEARCH("RIESGO ALTO",Q15)))</formula>
    </cfRule>
    <cfRule type="containsText" dxfId="53" priority="55" operator="containsText" text="RIESGO MODERADO">
      <formula>NOT(ISERROR(SEARCH("RIESGO MODERADO",Q15)))</formula>
    </cfRule>
    <cfRule type="containsText" dxfId="52" priority="56" operator="containsText" text="RIESGO BAJO">
      <formula>NOT(ISERROR(SEARCH("RIESGO BAJO",Q15)))</formula>
    </cfRule>
  </conditionalFormatting>
  <conditionalFormatting sqref="BB11:BB12 BE11:BE12">
    <cfRule type="containsText" dxfId="51" priority="49" operator="containsText" text="RIESGO EXTREMO">
      <formula>NOT(ISERROR(SEARCH("RIESGO EXTREMO",BB11)))</formula>
    </cfRule>
    <cfRule type="containsText" dxfId="50" priority="50" operator="containsText" text="RIESGO ALTO">
      <formula>NOT(ISERROR(SEARCH("RIESGO ALTO",BB11)))</formula>
    </cfRule>
    <cfRule type="containsText" dxfId="49" priority="51" operator="containsText" text="RIESGO MODERADO">
      <formula>NOT(ISERROR(SEARCH("RIESGO MODERADO",BB11)))</formula>
    </cfRule>
    <cfRule type="containsText" dxfId="48" priority="52" operator="containsText" text="RIESGO BAJO">
      <formula>NOT(ISERROR(SEARCH("RIESGO BAJO",BB11)))</formula>
    </cfRule>
  </conditionalFormatting>
  <conditionalFormatting sqref="BC11">
    <cfRule type="containsText" dxfId="47" priority="45" operator="containsText" text="RIESGO EXTREMO">
      <formula>NOT(ISERROR(SEARCH("RIESGO EXTREMO",BC11)))</formula>
    </cfRule>
    <cfRule type="containsText" dxfId="46" priority="46" operator="containsText" text="RIESGO ALTO">
      <formula>NOT(ISERROR(SEARCH("RIESGO ALTO",BC11)))</formula>
    </cfRule>
    <cfRule type="containsText" dxfId="45" priority="47" operator="containsText" text="RIESGO MODERADO">
      <formula>NOT(ISERROR(SEARCH("RIESGO MODERADO",BC11)))</formula>
    </cfRule>
    <cfRule type="containsText" dxfId="44" priority="48" operator="containsText" text="RIESGO BAJO">
      <formula>NOT(ISERROR(SEARCH("RIESGO BAJO",BC11)))</formula>
    </cfRule>
  </conditionalFormatting>
  <conditionalFormatting sqref="BC12">
    <cfRule type="containsText" dxfId="43" priority="41" operator="containsText" text="RIESGO EXTREMO">
      <formula>NOT(ISERROR(SEARCH("RIESGO EXTREMO",BC12)))</formula>
    </cfRule>
    <cfRule type="containsText" dxfId="42" priority="42" operator="containsText" text="RIESGO ALTO">
      <formula>NOT(ISERROR(SEARCH("RIESGO ALTO",BC12)))</formula>
    </cfRule>
    <cfRule type="containsText" dxfId="41" priority="43" operator="containsText" text="RIESGO MODERADO">
      <formula>NOT(ISERROR(SEARCH("RIESGO MODERADO",BC12)))</formula>
    </cfRule>
    <cfRule type="containsText" dxfId="40" priority="44" operator="containsText" text="RIESGO BAJO">
      <formula>NOT(ISERROR(SEARCH("RIESGO BAJO",BC12)))</formula>
    </cfRule>
  </conditionalFormatting>
  <conditionalFormatting sqref="BG11:BJ11">
    <cfRule type="containsText" dxfId="39" priority="37" operator="containsText" text="RIESGO EXTREMO">
      <formula>NOT(ISERROR(SEARCH("RIESGO EXTREMO",BG11)))</formula>
    </cfRule>
    <cfRule type="containsText" dxfId="38" priority="38" operator="containsText" text="RIESGO ALTO">
      <formula>NOT(ISERROR(SEARCH("RIESGO ALTO",BG11)))</formula>
    </cfRule>
    <cfRule type="containsText" dxfId="37" priority="39" operator="containsText" text="RIESGO MODERADO">
      <formula>NOT(ISERROR(SEARCH("RIESGO MODERADO",BG11)))</formula>
    </cfRule>
    <cfRule type="containsText" dxfId="36" priority="40" operator="containsText" text="RIESGO BAJO">
      <formula>NOT(ISERROR(SEARCH("RIESGO BAJO",BG11)))</formula>
    </cfRule>
  </conditionalFormatting>
  <conditionalFormatting sqref="BH12:BI12">
    <cfRule type="containsText" dxfId="35" priority="33" operator="containsText" text="RIESGO EXTREMO">
      <formula>NOT(ISERROR(SEARCH("RIESGO EXTREMO",BH12)))</formula>
    </cfRule>
    <cfRule type="containsText" dxfId="34" priority="34" operator="containsText" text="RIESGO ALTO">
      <formula>NOT(ISERROR(SEARCH("RIESGO ALTO",BH12)))</formula>
    </cfRule>
    <cfRule type="containsText" dxfId="33" priority="35" operator="containsText" text="RIESGO MODERADO">
      <formula>NOT(ISERROR(SEARCH("RIESGO MODERADO",BH12)))</formula>
    </cfRule>
    <cfRule type="containsText" dxfId="32" priority="36" operator="containsText" text="RIESGO BAJO">
      <formula>NOT(ISERROR(SEARCH("RIESGO BAJO",BH12)))</formula>
    </cfRule>
  </conditionalFormatting>
  <conditionalFormatting sqref="BG12">
    <cfRule type="containsText" dxfId="31" priority="29" operator="containsText" text="RIESGO EXTREMO">
      <formula>NOT(ISERROR(SEARCH("RIESGO EXTREMO",BG12)))</formula>
    </cfRule>
    <cfRule type="containsText" dxfId="30" priority="30" operator="containsText" text="RIESGO ALTO">
      <formula>NOT(ISERROR(SEARCH("RIESGO ALTO",BG12)))</formula>
    </cfRule>
    <cfRule type="containsText" dxfId="29" priority="31" operator="containsText" text="RIESGO MODERADO">
      <formula>NOT(ISERROR(SEARCH("RIESGO MODERADO",BG12)))</formula>
    </cfRule>
    <cfRule type="containsText" dxfId="28" priority="32" operator="containsText" text="RIESGO BAJO">
      <formula>NOT(ISERROR(SEARCH("RIESGO BAJO",BG12)))</formula>
    </cfRule>
  </conditionalFormatting>
  <conditionalFormatting sqref="BJ12">
    <cfRule type="containsText" dxfId="27" priority="25" operator="containsText" text="RIESGO EXTREMO">
      <formula>NOT(ISERROR(SEARCH("RIESGO EXTREMO",BJ12)))</formula>
    </cfRule>
    <cfRule type="containsText" dxfId="26" priority="26" operator="containsText" text="RIESGO ALTO">
      <formula>NOT(ISERROR(SEARCH("RIESGO ALTO",BJ12)))</formula>
    </cfRule>
    <cfRule type="containsText" dxfId="25" priority="27" operator="containsText" text="RIESGO MODERADO">
      <formula>NOT(ISERROR(SEARCH("RIESGO MODERADO",BJ12)))</formula>
    </cfRule>
    <cfRule type="containsText" dxfId="24" priority="28" operator="containsText" text="RIESGO BAJO">
      <formula>NOT(ISERROR(SEARCH("RIESGO BAJO",BJ12)))</formula>
    </cfRule>
  </conditionalFormatting>
  <conditionalFormatting sqref="BE15:BE18">
    <cfRule type="containsText" dxfId="23" priority="21" operator="containsText" text="RIESGO EXTREMO">
      <formula>NOT(ISERROR(SEARCH("RIESGO EXTREMO",BE15)))</formula>
    </cfRule>
    <cfRule type="containsText" dxfId="22" priority="22" operator="containsText" text="RIESGO ALTO">
      <formula>NOT(ISERROR(SEARCH("RIESGO ALTO",BE15)))</formula>
    </cfRule>
    <cfRule type="containsText" dxfId="21" priority="23" operator="containsText" text="RIESGO MODERADO">
      <formula>NOT(ISERROR(SEARCH("RIESGO MODERADO",BE15)))</formula>
    </cfRule>
    <cfRule type="containsText" dxfId="20" priority="24" operator="containsText" text="RIESGO BAJO">
      <formula>NOT(ISERROR(SEARCH("RIESGO BAJO",BE15)))</formula>
    </cfRule>
  </conditionalFormatting>
  <conditionalFormatting sqref="BB15:BC15 BB18:BD18 BD16">
    <cfRule type="containsText" dxfId="19" priority="17" operator="containsText" text="RIESGO EXTREMO">
      <formula>NOT(ISERROR(SEARCH("RIESGO EXTREMO",BB15)))</formula>
    </cfRule>
    <cfRule type="containsText" dxfId="18" priority="18" operator="containsText" text="RIESGO ALTO">
      <formula>NOT(ISERROR(SEARCH("RIESGO ALTO",BB15)))</formula>
    </cfRule>
    <cfRule type="containsText" dxfId="17" priority="19" operator="containsText" text="RIESGO MODERADO">
      <formula>NOT(ISERROR(SEARCH("RIESGO MODERADO",BB15)))</formula>
    </cfRule>
    <cfRule type="containsText" dxfId="16" priority="20" operator="containsText" text="RIESGO BAJO">
      <formula>NOT(ISERROR(SEARCH("RIESGO BAJO",BB15)))</formula>
    </cfRule>
  </conditionalFormatting>
  <conditionalFormatting sqref="BG15:BJ15 BG17:BH17 BI18">
    <cfRule type="containsText" dxfId="15" priority="13" operator="containsText" text="RIESGO EXTREMO">
      <formula>NOT(ISERROR(SEARCH("RIESGO EXTREMO",BG15)))</formula>
    </cfRule>
    <cfRule type="containsText" dxfId="14" priority="14" operator="containsText" text="RIESGO ALTO">
      <formula>NOT(ISERROR(SEARCH("RIESGO ALTO",BG15)))</formula>
    </cfRule>
    <cfRule type="containsText" dxfId="13" priority="15" operator="containsText" text="RIESGO MODERADO">
      <formula>NOT(ISERROR(SEARCH("RIESGO MODERADO",BG15)))</formula>
    </cfRule>
    <cfRule type="containsText" dxfId="12" priority="16" operator="containsText" text="RIESGO BAJO">
      <formula>NOT(ISERROR(SEARCH("RIESGO BAJO",BG15)))</formula>
    </cfRule>
  </conditionalFormatting>
  <conditionalFormatting sqref="BH16">
    <cfRule type="containsText" dxfId="11" priority="9" operator="containsText" text="RIESGO EXTREMO">
      <formula>NOT(ISERROR(SEARCH("RIESGO EXTREMO",BH16)))</formula>
    </cfRule>
    <cfRule type="containsText" dxfId="10" priority="10" operator="containsText" text="RIESGO ALTO">
      <formula>NOT(ISERROR(SEARCH("RIESGO ALTO",BH16)))</formula>
    </cfRule>
    <cfRule type="containsText" dxfId="9" priority="11" operator="containsText" text="RIESGO MODERADO">
      <formula>NOT(ISERROR(SEARCH("RIESGO MODERADO",BH16)))</formula>
    </cfRule>
    <cfRule type="containsText" dxfId="8" priority="12" operator="containsText" text="RIESGO BAJO">
      <formula>NOT(ISERROR(SEARCH("RIESGO BAJO",BH16)))</formula>
    </cfRule>
  </conditionalFormatting>
  <conditionalFormatting sqref="BG18">
    <cfRule type="containsText" dxfId="7" priority="5" operator="containsText" text="RIESGO EXTREMO">
      <formula>NOT(ISERROR(SEARCH("RIESGO EXTREMO",BG18)))</formula>
    </cfRule>
    <cfRule type="containsText" dxfId="6" priority="6" operator="containsText" text="RIESGO ALTO">
      <formula>NOT(ISERROR(SEARCH("RIESGO ALTO",BG18)))</formula>
    </cfRule>
    <cfRule type="containsText" dxfId="5" priority="7" operator="containsText" text="RIESGO MODERADO">
      <formula>NOT(ISERROR(SEARCH("RIESGO MODERADO",BG18)))</formula>
    </cfRule>
    <cfRule type="containsText" dxfId="4" priority="8" operator="containsText" text="RIESGO BAJO">
      <formula>NOT(ISERROR(SEARCH("RIESGO BAJO",BG18)))</formula>
    </cfRule>
  </conditionalFormatting>
  <conditionalFormatting sqref="BH18">
    <cfRule type="containsText" dxfId="3" priority="1" operator="containsText" text="RIESGO EXTREMO">
      <formula>NOT(ISERROR(SEARCH("RIESGO EXTREMO",BH18)))</formula>
    </cfRule>
    <cfRule type="containsText" dxfId="2" priority="2" operator="containsText" text="RIESGO ALTO">
      <formula>NOT(ISERROR(SEARCH("RIESGO ALTO",BH18)))</formula>
    </cfRule>
    <cfRule type="containsText" dxfId="1" priority="3" operator="containsText" text="RIESGO MODERADO">
      <formula>NOT(ISERROR(SEARCH("RIESGO MODERADO",BH18)))</formula>
    </cfRule>
    <cfRule type="containsText" dxfId="0" priority="4" operator="containsText" text="RIESGO BAJO">
      <formula>NOT(ISERROR(SEARCH("RIESGO BAJO",BH18)))</formula>
    </cfRule>
  </conditionalFormatting>
  <dataValidations xWindow="805" yWindow="482" count="25">
    <dataValidation type="list" allowBlank="1" showInputMessage="1" showErrorMessage="1" sqref="AW11:AW50 N11:N50">
      <formula1>probabilidad</formula1>
    </dataValidation>
    <dataValidation type="list" allowBlank="1" showInputMessage="1" showErrorMessage="1" sqref="Y51:Y54 AE51:AE54 U51:U54 AA51:AA54 W51:W54 AC51:AC54 AG51:AG54">
      <formula1>"SI,NO"</formula1>
    </dataValidation>
    <dataValidation type="list" allowBlank="1" showInputMessage="1" showErrorMessage="1" sqref="O51:P54 AX11:AX54 O11:O50">
      <formula1>INDIRECT($M$11)</formula1>
    </dataValidation>
    <dataValidation type="list" allowBlank="1" showInputMessage="1" showErrorMessage="1" sqref="B11:B50">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50"/>
    <dataValidation allowBlank="1" showInputMessage="1" showErrorMessage="1" prompt="La descripción del riesgo se puede realizar a través de estas preguntas:_x000a_¿Qué puede suceder?_x000a_¿Cómo puede suceder?_x000a_¿Qué consecuencias tendría su materialización?" sqref="E11:E50"/>
    <dataValidation type="list" allowBlank="1" showInputMessage="1" showErrorMessage="1" prompt="Seleccione el tipo de riesgo conforme a las categorias." sqref="F15:F50">
      <formula1>tipo_de_riesgos</formula1>
    </dataValidation>
    <dataValidation type="list" allowBlank="1" showInputMessage="1" showErrorMessage="1" prompt="Seleccione la tipología conforme al tipo de riesgo." sqref="G11:G50">
      <formula1>INDIRECT(F11)</formula1>
    </dataValidation>
    <dataValidation allowBlank="1" showInputMessage="1" showErrorMessage="1" prompt="Relacione el activo de información donde el nivel de criticidad corresponde a &quot;Crítico&quot;" sqref="H11:H50"/>
    <dataValidation type="list" allowBlank="1" showInputMessage="1" showErrorMessage="1" prompt="Solo aplica para los riesgos tipificados como seguridad de la información" sqref="I11:I50">
      <formula1>tipo_de_amenaza</formula1>
    </dataValidation>
    <dataValidation type="list" allowBlank="1" showInputMessage="1" showErrorMessage="1" prompt="Seleccione la amenaza de acuerdo con el tipo seleccionado" sqref="J11:J50">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50"/>
    <dataValidation type="list" allowBlank="1" showInputMessage="1" showErrorMessage="1" sqref="U11:U50">
      <formula1>"Asignado,No asignado"</formula1>
    </dataValidation>
    <dataValidation type="list" allowBlank="1" showInputMessage="1" showErrorMessage="1" sqref="W11:W50">
      <formula1>"Adecuado,Inadecuado"</formula1>
    </dataValidation>
    <dataValidation type="list" allowBlank="1" showInputMessage="1" showErrorMessage="1" sqref="Y11:Y50">
      <formula1>"Oportuna,Inoportuna"</formula1>
    </dataValidation>
    <dataValidation type="list" allowBlank="1" showInputMessage="1" showErrorMessage="1" sqref="AA11:AA50">
      <formula1>"Prevenir,Detectar,No es un control"</formula1>
    </dataValidation>
    <dataValidation type="list" allowBlank="1" showInputMessage="1" showErrorMessage="1" sqref="AC11:AC50">
      <formula1>"Confiable,No confiable"</formula1>
    </dataValidation>
    <dataValidation type="list" allowBlank="1" showInputMessage="1" showErrorMessage="1" sqref="AE11:AE50">
      <formula1>"Se investigan y resuelven oportunamente,No se investigan y no se resuelven oportunamente"</formula1>
    </dataValidation>
    <dataValidation type="list" allowBlank="1" showInputMessage="1" showErrorMessage="1" sqref="AG11:AG50">
      <formula1>"Completa,Incompleta,No existe"</formula1>
    </dataValidation>
    <dataValidation allowBlank="1" showInputMessage="1" showErrorMessage="1" prompt="Para cada causa debe existir un control" sqref="T19 T11 T26:T27 T22:T23 T42:T43 T30:T31 T34:T35 T38:T39 T46:T47 T50 S11:S50 T14:T15 BB16:BB17"/>
    <dataValidation type="list" allowBlank="1" showInputMessage="1" showErrorMessage="1" sqref="AK11:AK50">
      <formula1>"Siempre se ejecuta,Algunas veces,No se ejecuta"</formula1>
    </dataValidation>
    <dataValidation type="list" allowBlank="1" showInputMessage="1" showErrorMessage="1" sqref="AS11:AS50">
      <formula1>"Directamente,Indirectamente,No disminuye"</formula1>
    </dataValidation>
    <dataValidation type="list" allowBlank="1" showInputMessage="1" showErrorMessage="1" sqref="AR11:AR50">
      <formula1>"Directamente,No disminuye"</formula1>
    </dataValidation>
    <dataValidation type="list" allowBlank="1" showInputMessage="1" showErrorMessage="1" sqref="BA11:BA50 R11:R50">
      <formula1>opciondelriesgo</formula1>
    </dataValidation>
    <dataValidation type="list" allowBlank="1" showInputMessage="1" showErrorMessage="1" prompt="Seleccione el tipo de riesgo conforme a las categorias." sqref="F11:F14">
      <formula1>tipo_de_riesgos</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opLeftCell="B1" zoomScale="90" zoomScaleNormal="90" zoomScaleSheetLayoutView="90" workbookViewId="0">
      <selection activeCell="B5" sqref="B5"/>
    </sheetView>
  </sheetViews>
  <sheetFormatPr baseColWidth="10" defaultColWidth="11.42578125"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49" t="s">
        <v>279</v>
      </c>
      <c r="C1" s="150"/>
    </row>
    <row r="2" spans="2:3" x14ac:dyDescent="0.25">
      <c r="B2" s="151" t="s">
        <v>280</v>
      </c>
      <c r="C2" s="151"/>
    </row>
    <row r="3" spans="2:3" ht="59.25" customHeight="1" x14ac:dyDescent="0.25">
      <c r="B3" s="61" t="s">
        <v>281</v>
      </c>
      <c r="C3" s="62" t="s">
        <v>282</v>
      </c>
    </row>
    <row r="4" spans="2:3" ht="59.25" customHeight="1" x14ac:dyDescent="0.25">
      <c r="B4" s="61" t="s">
        <v>283</v>
      </c>
      <c r="C4" s="62" t="s">
        <v>284</v>
      </c>
    </row>
    <row r="5" spans="2:3" ht="59.25" customHeight="1" x14ac:dyDescent="0.25">
      <c r="B5" s="61" t="s">
        <v>9</v>
      </c>
      <c r="C5" s="62" t="s">
        <v>285</v>
      </c>
    </row>
    <row r="6" spans="2:3" ht="59.25" customHeight="1" x14ac:dyDescent="0.25">
      <c r="B6" s="61" t="s">
        <v>10</v>
      </c>
      <c r="C6" s="62" t="s">
        <v>286</v>
      </c>
    </row>
    <row r="7" spans="2:3" ht="59.25" customHeight="1" x14ac:dyDescent="0.25">
      <c r="B7" s="61" t="s">
        <v>287</v>
      </c>
      <c r="C7" s="62" t="s">
        <v>288</v>
      </c>
    </row>
    <row r="8" spans="2:3" ht="59.25" customHeight="1" x14ac:dyDescent="0.25">
      <c r="B8" s="61" t="s">
        <v>289</v>
      </c>
      <c r="C8" s="62" t="s">
        <v>290</v>
      </c>
    </row>
    <row r="9" spans="2:3" ht="59.25" customHeight="1" x14ac:dyDescent="0.25">
      <c r="B9" s="61" t="s">
        <v>11</v>
      </c>
      <c r="C9" s="62" t="s">
        <v>291</v>
      </c>
    </row>
    <row r="10" spans="2:3" ht="59.25" customHeight="1" x14ac:dyDescent="0.25">
      <c r="B10" s="61" t="s">
        <v>292</v>
      </c>
      <c r="C10" s="62" t="s">
        <v>293</v>
      </c>
    </row>
    <row r="11" spans="2:3" ht="59.25" customHeight="1" x14ac:dyDescent="0.25">
      <c r="B11" s="61" t="s">
        <v>294</v>
      </c>
      <c r="C11" s="62" t="s">
        <v>295</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zoomScaleNormal="100" zoomScaleSheetLayoutView="100" workbookViewId="0">
      <selection activeCell="I13" sqref="I13"/>
    </sheetView>
  </sheetViews>
  <sheetFormatPr baseColWidth="10" defaultColWidth="11.42578125" defaultRowHeight="14.25" x14ac:dyDescent="0.25"/>
  <cols>
    <col min="1" max="1" width="2.140625" style="31" customWidth="1"/>
    <col min="2" max="2" width="9.28515625" style="31" customWidth="1"/>
    <col min="3" max="3" width="30.42578125" style="31" customWidth="1"/>
    <col min="4" max="9" width="20" style="31" customWidth="1"/>
    <col min="10" max="10" width="20.28515625" style="31" customWidth="1"/>
    <col min="11" max="16384" width="11.42578125" style="31"/>
  </cols>
  <sheetData>
    <row r="2" spans="2:10" ht="18.75" customHeight="1" x14ac:dyDescent="0.25">
      <c r="B2" s="153" t="s">
        <v>3</v>
      </c>
      <c r="C2" s="153"/>
      <c r="D2" s="153"/>
      <c r="E2" s="153"/>
      <c r="F2" s="153"/>
      <c r="G2" s="153"/>
      <c r="H2" s="153"/>
      <c r="I2" s="153"/>
    </row>
    <row r="3" spans="2:10" ht="16.5" customHeight="1" x14ac:dyDescent="0.25">
      <c r="B3" s="32" t="s">
        <v>12</v>
      </c>
      <c r="C3" s="32" t="s">
        <v>13</v>
      </c>
      <c r="D3" s="154" t="s">
        <v>14</v>
      </c>
      <c r="E3" s="154"/>
      <c r="F3" s="154"/>
      <c r="G3" s="154" t="s">
        <v>15</v>
      </c>
      <c r="H3" s="154"/>
      <c r="I3" s="154"/>
    </row>
    <row r="4" spans="2:10" ht="36.75" customHeight="1" x14ac:dyDescent="0.25">
      <c r="B4" s="33">
        <v>5</v>
      </c>
      <c r="C4" s="34" t="s">
        <v>20</v>
      </c>
      <c r="D4" s="152" t="s">
        <v>185</v>
      </c>
      <c r="E4" s="152"/>
      <c r="F4" s="152"/>
      <c r="G4" s="152" t="s">
        <v>186</v>
      </c>
      <c r="H4" s="152"/>
      <c r="I4" s="152"/>
    </row>
    <row r="5" spans="2:10" ht="36.75" customHeight="1" x14ac:dyDescent="0.25">
      <c r="B5" s="33">
        <v>4</v>
      </c>
      <c r="C5" s="34" t="s">
        <v>19</v>
      </c>
      <c r="D5" s="152" t="s">
        <v>187</v>
      </c>
      <c r="E5" s="152"/>
      <c r="F5" s="152"/>
      <c r="G5" s="152" t="s">
        <v>188</v>
      </c>
      <c r="H5" s="152"/>
      <c r="I5" s="152"/>
    </row>
    <row r="6" spans="2:10" ht="36.75" customHeight="1" x14ac:dyDescent="0.25">
      <c r="B6" s="33">
        <v>3</v>
      </c>
      <c r="C6" s="34" t="s">
        <v>18</v>
      </c>
      <c r="D6" s="152" t="s">
        <v>189</v>
      </c>
      <c r="E6" s="152"/>
      <c r="F6" s="152"/>
      <c r="G6" s="152" t="s">
        <v>190</v>
      </c>
      <c r="H6" s="152"/>
      <c r="I6" s="152"/>
    </row>
    <row r="7" spans="2:10" ht="36.75" customHeight="1" x14ac:dyDescent="0.25">
      <c r="B7" s="33">
        <v>2</v>
      </c>
      <c r="C7" s="34" t="s">
        <v>17</v>
      </c>
      <c r="D7" s="152" t="s">
        <v>191</v>
      </c>
      <c r="E7" s="152"/>
      <c r="F7" s="152"/>
      <c r="G7" s="152" t="s">
        <v>192</v>
      </c>
      <c r="H7" s="152"/>
      <c r="I7" s="152"/>
    </row>
    <row r="8" spans="2:10" ht="36.75" customHeight="1" x14ac:dyDescent="0.25">
      <c r="B8" s="33">
        <v>1</v>
      </c>
      <c r="C8" s="34" t="s">
        <v>16</v>
      </c>
      <c r="D8" s="152" t="s">
        <v>193</v>
      </c>
      <c r="E8" s="152"/>
      <c r="F8" s="152"/>
      <c r="G8" s="152" t="s">
        <v>194</v>
      </c>
      <c r="H8" s="152"/>
      <c r="I8" s="152"/>
    </row>
    <row r="9" spans="2:10" ht="9" customHeight="1" x14ac:dyDescent="0.25"/>
    <row r="11" spans="2:10" ht="15" x14ac:dyDescent="0.25">
      <c r="B11" s="35" t="s">
        <v>195</v>
      </c>
      <c r="C11" s="35" t="s">
        <v>196</v>
      </c>
      <c r="D11" s="35" t="s">
        <v>197</v>
      </c>
      <c r="E11" s="35" t="s">
        <v>198</v>
      </c>
      <c r="F11" s="35" t="s">
        <v>199</v>
      </c>
      <c r="G11" s="35" t="s">
        <v>200</v>
      </c>
      <c r="H11" s="35" t="s">
        <v>201</v>
      </c>
      <c r="I11" s="35" t="s">
        <v>330</v>
      </c>
      <c r="J11" s="35" t="s">
        <v>202</v>
      </c>
    </row>
    <row r="12" spans="2:10" ht="99.75" x14ac:dyDescent="0.25">
      <c r="B12" s="26">
        <v>1</v>
      </c>
      <c r="C12" s="36" t="str">
        <f>+'MAPA DE RIESGOS PROCESOS'!D11</f>
        <v xml:space="preserve">Inoportunidad en la consulta de los documentos que se encuentran en el archivo de gestión de las dependencias y sus respectivos procesos, por la  inadecuada disposición de los mismos </v>
      </c>
      <c r="D12" s="26">
        <v>3</v>
      </c>
      <c r="E12" s="26">
        <v>2</v>
      </c>
      <c r="F12" s="26">
        <v>2</v>
      </c>
      <c r="G12" s="26">
        <v>2</v>
      </c>
      <c r="H12" s="26">
        <v>3</v>
      </c>
      <c r="I12" s="26">
        <f>SUM(B12:H12)</f>
        <v>13</v>
      </c>
      <c r="J12" s="37">
        <f t="shared" ref="J12:J21" si="0">AVERAGE(D12:H12)</f>
        <v>2.4</v>
      </c>
    </row>
    <row r="13" spans="2:10" ht="42.75" x14ac:dyDescent="0.25">
      <c r="B13" s="26">
        <v>2</v>
      </c>
      <c r="C13" s="36" t="str">
        <f>+'MAPA DE RIESGOS PROCESOS'!D15</f>
        <v xml:space="preserve">Perdida de documentación y de archivos físicos y electrónicos </v>
      </c>
      <c r="D13" s="36"/>
      <c r="E13" s="36"/>
      <c r="F13" s="36"/>
      <c r="G13" s="36"/>
      <c r="H13" s="36"/>
      <c r="I13" s="36"/>
      <c r="J13" s="37" t="e">
        <f t="shared" si="0"/>
        <v>#DIV/0!</v>
      </c>
    </row>
    <row r="14" spans="2:10" x14ac:dyDescent="0.25">
      <c r="B14" s="26">
        <v>3</v>
      </c>
      <c r="C14" s="36">
        <f>+'MAPA DE RIESGOS PROCESOS'!D19</f>
        <v>0</v>
      </c>
      <c r="D14" s="36"/>
      <c r="E14" s="36"/>
      <c r="F14" s="36"/>
      <c r="G14" s="36"/>
      <c r="H14" s="36"/>
      <c r="I14" s="36"/>
      <c r="J14" s="37" t="e">
        <f t="shared" si="0"/>
        <v>#DIV/0!</v>
      </c>
    </row>
    <row r="15" spans="2:10" x14ac:dyDescent="0.25">
      <c r="B15" s="26">
        <v>4</v>
      </c>
      <c r="C15" s="36">
        <f>+'MAPA DE RIESGOS PROCESOS'!D23</f>
        <v>0</v>
      </c>
      <c r="D15" s="36"/>
      <c r="E15" s="36"/>
      <c r="F15" s="36"/>
      <c r="G15" s="36"/>
      <c r="H15" s="36"/>
      <c r="I15" s="36"/>
      <c r="J15" s="37" t="e">
        <f t="shared" si="0"/>
        <v>#DIV/0!</v>
      </c>
    </row>
    <row r="16" spans="2:10" x14ac:dyDescent="0.25">
      <c r="B16" s="26">
        <v>5</v>
      </c>
      <c r="C16" s="36">
        <f>+'MAPA DE RIESGOS PROCESOS'!D27</f>
        <v>0</v>
      </c>
      <c r="D16" s="36"/>
      <c r="E16" s="36"/>
      <c r="F16" s="36"/>
      <c r="G16" s="36"/>
      <c r="H16" s="36"/>
      <c r="I16" s="36"/>
      <c r="J16" s="37" t="e">
        <f t="shared" si="0"/>
        <v>#DIV/0!</v>
      </c>
    </row>
    <row r="17" spans="2:10" x14ac:dyDescent="0.25">
      <c r="B17" s="26">
        <v>6</v>
      </c>
      <c r="C17" s="36">
        <f>+'MAPA DE RIESGOS PROCESOS'!D31</f>
        <v>0</v>
      </c>
      <c r="D17" s="36"/>
      <c r="E17" s="36"/>
      <c r="F17" s="36"/>
      <c r="G17" s="36"/>
      <c r="H17" s="36"/>
      <c r="I17" s="36"/>
      <c r="J17" s="37" t="e">
        <f t="shared" si="0"/>
        <v>#DIV/0!</v>
      </c>
    </row>
    <row r="18" spans="2:10" x14ac:dyDescent="0.25">
      <c r="B18" s="26">
        <v>7</v>
      </c>
      <c r="C18" s="36">
        <f>+'MAPA DE RIESGOS PROCESOS'!D35</f>
        <v>0</v>
      </c>
      <c r="D18" s="36"/>
      <c r="E18" s="36"/>
      <c r="F18" s="36"/>
      <c r="G18" s="36"/>
      <c r="H18" s="36"/>
      <c r="I18" s="36"/>
      <c r="J18" s="37" t="e">
        <f t="shared" si="0"/>
        <v>#DIV/0!</v>
      </c>
    </row>
    <row r="19" spans="2:10" x14ac:dyDescent="0.25">
      <c r="B19" s="26">
        <v>8</v>
      </c>
      <c r="C19" s="36">
        <f>+'MAPA DE RIESGOS PROCESOS'!D39</f>
        <v>0</v>
      </c>
      <c r="D19" s="36"/>
      <c r="E19" s="36"/>
      <c r="F19" s="36"/>
      <c r="G19" s="36"/>
      <c r="H19" s="36"/>
      <c r="I19" s="36"/>
      <c r="J19" s="37" t="e">
        <f t="shared" si="0"/>
        <v>#DIV/0!</v>
      </c>
    </row>
    <row r="20" spans="2:10" x14ac:dyDescent="0.25">
      <c r="B20" s="26">
        <v>9</v>
      </c>
      <c r="C20" s="36">
        <f>+'MAPA DE RIESGOS PROCESOS'!D43</f>
        <v>0</v>
      </c>
      <c r="D20" s="36"/>
      <c r="E20" s="36"/>
      <c r="F20" s="36"/>
      <c r="G20" s="36"/>
      <c r="H20" s="36"/>
      <c r="I20" s="36"/>
      <c r="J20" s="37" t="e">
        <f t="shared" si="0"/>
        <v>#DIV/0!</v>
      </c>
    </row>
    <row r="21" spans="2:10" x14ac:dyDescent="0.25">
      <c r="B21" s="26">
        <v>10</v>
      </c>
      <c r="C21" s="36">
        <f>+'MAPA DE RIESGOS PROCESOS'!D47</f>
        <v>0</v>
      </c>
      <c r="D21" s="36"/>
      <c r="E21" s="36"/>
      <c r="F21" s="36"/>
      <c r="G21" s="36"/>
      <c r="H21" s="36"/>
      <c r="I21" s="36"/>
      <c r="J21" s="37" t="e">
        <f t="shared" si="0"/>
        <v>#DIV/0!</v>
      </c>
    </row>
  </sheetData>
  <mergeCells count="13">
    <mergeCell ref="D5:F5"/>
    <mergeCell ref="G5:I5"/>
    <mergeCell ref="B2:I2"/>
    <mergeCell ref="D3:F3"/>
    <mergeCell ref="G3:I3"/>
    <mergeCell ref="D4:F4"/>
    <mergeCell ref="G4:I4"/>
    <mergeCell ref="D6:F6"/>
    <mergeCell ref="G6:I6"/>
    <mergeCell ref="D7:F7"/>
    <mergeCell ref="G7:I7"/>
    <mergeCell ref="D8:F8"/>
    <mergeCell ref="G8:I8"/>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topLeftCell="A4" zoomScale="90" zoomScaleNormal="90" zoomScaleSheetLayoutView="80" workbookViewId="0">
      <selection activeCell="D14" sqref="D14"/>
    </sheetView>
  </sheetViews>
  <sheetFormatPr baseColWidth="10" defaultColWidth="11.42578125" defaultRowHeight="14.25" x14ac:dyDescent="0.25"/>
  <cols>
    <col min="1" max="1" width="5.140625" style="31" customWidth="1"/>
    <col min="2" max="2" width="14.42578125" style="31" customWidth="1"/>
    <col min="3" max="4" width="53.42578125" style="31" customWidth="1"/>
    <col min="5" max="5" width="11.42578125" style="31" customWidth="1"/>
    <col min="6" max="16384" width="11.42578125" style="31"/>
  </cols>
  <sheetData>
    <row r="1" spans="1:4" ht="9" customHeight="1" thickBot="1" x14ac:dyDescent="0.3"/>
    <row r="2" spans="1:4" ht="25.5" customHeight="1" thickBot="1" x14ac:dyDescent="0.3">
      <c r="A2" s="161" t="s">
        <v>243</v>
      </c>
      <c r="B2" s="162"/>
      <c r="C2" s="162"/>
      <c r="D2" s="163"/>
    </row>
    <row r="3" spans="1:4" ht="47.25" customHeight="1" x14ac:dyDescent="0.25">
      <c r="A3" s="164" t="s">
        <v>244</v>
      </c>
      <c r="B3" s="165"/>
      <c r="C3" s="81" t="s">
        <v>310</v>
      </c>
      <c r="D3" s="81" t="s">
        <v>310</v>
      </c>
    </row>
    <row r="4" spans="1:4" ht="15" thickBot="1" x14ac:dyDescent="0.3">
      <c r="A4" s="166"/>
      <c r="B4" s="167"/>
      <c r="C4" s="82" t="s">
        <v>311</v>
      </c>
      <c r="D4" s="82" t="s">
        <v>312</v>
      </c>
    </row>
    <row r="5" spans="1:4" ht="25.5" x14ac:dyDescent="0.25">
      <c r="A5" s="155">
        <v>1</v>
      </c>
      <c r="B5" s="158" t="s">
        <v>21</v>
      </c>
      <c r="C5" s="83" t="s">
        <v>236</v>
      </c>
      <c r="D5" s="86" t="s">
        <v>237</v>
      </c>
    </row>
    <row r="6" spans="1:4" ht="25.5" x14ac:dyDescent="0.25">
      <c r="A6" s="156"/>
      <c r="B6" s="159"/>
      <c r="C6" s="83" t="s">
        <v>238</v>
      </c>
      <c r="D6" s="86" t="s">
        <v>239</v>
      </c>
    </row>
    <row r="7" spans="1:4" ht="59.25" customHeight="1" x14ac:dyDescent="0.25">
      <c r="A7" s="156"/>
      <c r="B7" s="159"/>
      <c r="C7" s="83" t="s">
        <v>240</v>
      </c>
      <c r="D7" s="86" t="s">
        <v>241</v>
      </c>
    </row>
    <row r="8" spans="1:4" ht="71.25" customHeight="1" x14ac:dyDescent="0.25">
      <c r="A8" s="156"/>
      <c r="B8" s="159"/>
      <c r="C8" s="83" t="s">
        <v>242</v>
      </c>
      <c r="D8" s="86"/>
    </row>
    <row r="9" spans="1:4" ht="24" x14ac:dyDescent="0.25">
      <c r="A9" s="156"/>
      <c r="B9" s="159"/>
      <c r="C9" s="84"/>
      <c r="D9" s="87" t="s">
        <v>313</v>
      </c>
    </row>
    <row r="10" spans="1:4" ht="15" x14ac:dyDescent="0.25">
      <c r="A10" s="156"/>
      <c r="B10" s="159"/>
      <c r="C10" s="84"/>
      <c r="D10" s="86"/>
    </row>
    <row r="11" spans="1:4" ht="15" x14ac:dyDescent="0.25">
      <c r="A11" s="156"/>
      <c r="B11" s="159"/>
      <c r="C11" s="84"/>
      <c r="D11" s="86" t="s">
        <v>314</v>
      </c>
    </row>
    <row r="12" spans="1:4" ht="52.5" customHeight="1" thickBot="1" x14ac:dyDescent="0.3">
      <c r="A12" s="157"/>
      <c r="B12" s="160"/>
      <c r="C12" s="85"/>
      <c r="D12" s="88" t="s">
        <v>315</v>
      </c>
    </row>
    <row r="13" spans="1:4" ht="57" customHeight="1" x14ac:dyDescent="0.25">
      <c r="A13" s="155">
        <v>2</v>
      </c>
      <c r="B13" s="158" t="s">
        <v>22</v>
      </c>
      <c r="C13" s="86" t="s">
        <v>229</v>
      </c>
      <c r="D13" s="86" t="s">
        <v>230</v>
      </c>
    </row>
    <row r="14" spans="1:4" ht="57" customHeight="1" x14ac:dyDescent="0.25">
      <c r="A14" s="156"/>
      <c r="B14" s="159"/>
      <c r="C14" s="86" t="s">
        <v>231</v>
      </c>
      <c r="D14" s="86" t="s">
        <v>232</v>
      </c>
    </row>
    <row r="15" spans="1:4" ht="57" customHeight="1" x14ac:dyDescent="0.25">
      <c r="A15" s="156"/>
      <c r="B15" s="159"/>
      <c r="C15" s="86" t="s">
        <v>233</v>
      </c>
      <c r="D15" s="86" t="s">
        <v>234</v>
      </c>
    </row>
    <row r="16" spans="1:4" ht="57" customHeight="1" x14ac:dyDescent="0.25">
      <c r="A16" s="156"/>
      <c r="B16" s="159"/>
      <c r="C16" s="86" t="s">
        <v>235</v>
      </c>
      <c r="D16" s="86"/>
    </row>
    <row r="17" spans="1:4" ht="24" x14ac:dyDescent="0.25">
      <c r="A17" s="156"/>
      <c r="B17" s="159"/>
      <c r="C17" s="84"/>
      <c r="D17" s="87" t="s">
        <v>313</v>
      </c>
    </row>
    <row r="18" spans="1:4" ht="15" x14ac:dyDescent="0.25">
      <c r="A18" s="156"/>
      <c r="B18" s="159"/>
      <c r="C18" s="84"/>
      <c r="D18" s="86"/>
    </row>
    <row r="19" spans="1:4" ht="41.25" customHeight="1" x14ac:dyDescent="0.25">
      <c r="A19" s="156"/>
      <c r="B19" s="159"/>
      <c r="C19" s="84"/>
      <c r="D19" s="86" t="s">
        <v>316</v>
      </c>
    </row>
    <row r="20" spans="1:4" ht="41.25" customHeight="1" x14ac:dyDescent="0.25">
      <c r="A20" s="156"/>
      <c r="B20" s="159"/>
      <c r="C20" s="84"/>
      <c r="D20" s="86" t="s">
        <v>317</v>
      </c>
    </row>
    <row r="21" spans="1:4" ht="41.25" customHeight="1" thickBot="1" x14ac:dyDescent="0.3">
      <c r="A21" s="157"/>
      <c r="B21" s="160"/>
      <c r="C21" s="85"/>
      <c r="D21" s="88" t="s">
        <v>318</v>
      </c>
    </row>
    <row r="22" spans="1:4" ht="60.75" customHeight="1" x14ac:dyDescent="0.25">
      <c r="A22" s="155">
        <v>3</v>
      </c>
      <c r="B22" s="158" t="s">
        <v>23</v>
      </c>
      <c r="C22" s="83" t="s">
        <v>219</v>
      </c>
      <c r="D22" s="83" t="s">
        <v>220</v>
      </c>
    </row>
    <row r="23" spans="1:4" ht="60.75" customHeight="1" x14ac:dyDescent="0.25">
      <c r="A23" s="156"/>
      <c r="B23" s="159"/>
      <c r="C23" s="83" t="s">
        <v>221</v>
      </c>
      <c r="D23" s="83" t="s">
        <v>222</v>
      </c>
    </row>
    <row r="24" spans="1:4" ht="60.75" customHeight="1" x14ac:dyDescent="0.25">
      <c r="A24" s="156"/>
      <c r="B24" s="159"/>
      <c r="C24" s="83" t="s">
        <v>223</v>
      </c>
      <c r="D24" s="83" t="s">
        <v>224</v>
      </c>
    </row>
    <row r="25" spans="1:4" ht="60.75" customHeight="1" x14ac:dyDescent="0.25">
      <c r="A25" s="156"/>
      <c r="B25" s="159"/>
      <c r="C25" s="83" t="s">
        <v>225</v>
      </c>
      <c r="D25" s="83" t="s">
        <v>226</v>
      </c>
    </row>
    <row r="26" spans="1:4" ht="38.25" x14ac:dyDescent="0.25">
      <c r="A26" s="156"/>
      <c r="B26" s="159"/>
      <c r="C26" s="86"/>
      <c r="D26" s="83" t="s">
        <v>227</v>
      </c>
    </row>
    <row r="27" spans="1:4" ht="53.25" customHeight="1" x14ac:dyDescent="0.25">
      <c r="A27" s="156"/>
      <c r="B27" s="159"/>
      <c r="C27" s="84"/>
      <c r="D27" s="83" t="s">
        <v>228</v>
      </c>
    </row>
    <row r="28" spans="1:4" ht="15" x14ac:dyDescent="0.25">
      <c r="A28" s="156"/>
      <c r="B28" s="159"/>
      <c r="C28" s="84"/>
      <c r="D28" s="83"/>
    </row>
    <row r="29" spans="1:4" ht="24" x14ac:dyDescent="0.25">
      <c r="A29" s="156"/>
      <c r="B29" s="159"/>
      <c r="C29" s="84"/>
      <c r="D29" s="87" t="s">
        <v>313</v>
      </c>
    </row>
    <row r="30" spans="1:4" ht="15" x14ac:dyDescent="0.25">
      <c r="A30" s="156"/>
      <c r="B30" s="159"/>
      <c r="C30" s="84"/>
      <c r="D30" s="89"/>
    </row>
    <row r="31" spans="1:4" ht="39.75" customHeight="1" x14ac:dyDescent="0.25">
      <c r="A31" s="156"/>
      <c r="B31" s="159"/>
      <c r="C31" s="84"/>
      <c r="D31" s="83" t="s">
        <v>319</v>
      </c>
    </row>
    <row r="32" spans="1:4" ht="39.75" customHeight="1" x14ac:dyDescent="0.25">
      <c r="A32" s="156"/>
      <c r="B32" s="159"/>
      <c r="C32" s="84"/>
      <c r="D32" s="83" t="s">
        <v>320</v>
      </c>
    </row>
    <row r="33" spans="1:4" ht="39.75" customHeight="1" x14ac:dyDescent="0.25">
      <c r="A33" s="156"/>
      <c r="B33" s="159"/>
      <c r="C33" s="84"/>
      <c r="D33" s="83" t="s">
        <v>226</v>
      </c>
    </row>
    <row r="34" spans="1:4" ht="39.75" customHeight="1" thickBot="1" x14ac:dyDescent="0.3">
      <c r="A34" s="157"/>
      <c r="B34" s="160"/>
      <c r="C34" s="85"/>
      <c r="D34" s="90" t="s">
        <v>321</v>
      </c>
    </row>
    <row r="35" spans="1:4" ht="25.5" x14ac:dyDescent="0.25">
      <c r="A35" s="155">
        <v>4</v>
      </c>
      <c r="B35" s="158" t="s">
        <v>24</v>
      </c>
      <c r="C35" s="86" t="s">
        <v>211</v>
      </c>
      <c r="D35" s="86" t="s">
        <v>212</v>
      </c>
    </row>
    <row r="36" spans="1:4" ht="25.5" x14ac:dyDescent="0.25">
      <c r="A36" s="156"/>
      <c r="B36" s="159"/>
      <c r="C36" s="86" t="s">
        <v>213</v>
      </c>
      <c r="D36" s="86" t="s">
        <v>214</v>
      </c>
    </row>
    <row r="37" spans="1:4" ht="38.25" x14ac:dyDescent="0.25">
      <c r="A37" s="156"/>
      <c r="B37" s="159"/>
      <c r="C37" s="86" t="s">
        <v>215</v>
      </c>
      <c r="D37" s="86" t="s">
        <v>216</v>
      </c>
    </row>
    <row r="38" spans="1:4" ht="51" x14ac:dyDescent="0.25">
      <c r="A38" s="156"/>
      <c r="B38" s="159"/>
      <c r="C38" s="86" t="s">
        <v>217</v>
      </c>
      <c r="D38" s="86" t="s">
        <v>218</v>
      </c>
    </row>
    <row r="39" spans="1:4" ht="38.25" x14ac:dyDescent="0.25">
      <c r="A39" s="156"/>
      <c r="B39" s="159"/>
      <c r="C39" s="84"/>
      <c r="D39" s="86" t="s">
        <v>322</v>
      </c>
    </row>
    <row r="40" spans="1:4" ht="15" x14ac:dyDescent="0.25">
      <c r="A40" s="156"/>
      <c r="B40" s="159"/>
      <c r="C40" s="84"/>
      <c r="D40" s="86"/>
    </row>
    <row r="41" spans="1:4" ht="24" x14ac:dyDescent="0.25">
      <c r="A41" s="156"/>
      <c r="B41" s="159"/>
      <c r="C41" s="84"/>
      <c r="D41" s="87" t="s">
        <v>313</v>
      </c>
    </row>
    <row r="42" spans="1:4" ht="15" x14ac:dyDescent="0.25">
      <c r="A42" s="156"/>
      <c r="B42" s="159"/>
      <c r="C42" s="84"/>
      <c r="D42" s="86"/>
    </row>
    <row r="43" spans="1:4" ht="25.5" x14ac:dyDescent="0.25">
      <c r="A43" s="156"/>
      <c r="B43" s="159"/>
      <c r="C43" s="84"/>
      <c r="D43" s="86" t="s">
        <v>323</v>
      </c>
    </row>
    <row r="44" spans="1:4" ht="25.5" x14ac:dyDescent="0.25">
      <c r="A44" s="156"/>
      <c r="B44" s="159"/>
      <c r="C44" s="84"/>
      <c r="D44" s="86" t="s">
        <v>324</v>
      </c>
    </row>
    <row r="45" spans="1:4" ht="39" thickBot="1" x14ac:dyDescent="0.3">
      <c r="A45" s="157"/>
      <c r="B45" s="160"/>
      <c r="C45" s="85"/>
      <c r="D45" s="88" t="s">
        <v>325</v>
      </c>
    </row>
    <row r="46" spans="1:4" ht="38.25" x14ac:dyDescent="0.25">
      <c r="A46" s="155">
        <v>5</v>
      </c>
      <c r="B46" s="158" t="s">
        <v>25</v>
      </c>
      <c r="C46" s="83" t="s">
        <v>326</v>
      </c>
      <c r="D46" s="83" t="s">
        <v>204</v>
      </c>
    </row>
    <row r="47" spans="1:4" ht="38.25" x14ac:dyDescent="0.25">
      <c r="A47" s="156"/>
      <c r="B47" s="159"/>
      <c r="C47" s="83" t="s">
        <v>206</v>
      </c>
      <c r="D47" s="83" t="s">
        <v>205</v>
      </c>
    </row>
    <row r="48" spans="1:4" ht="9" customHeight="1" x14ac:dyDescent="0.25">
      <c r="A48" s="156"/>
      <c r="B48" s="159"/>
      <c r="C48" s="83" t="s">
        <v>208</v>
      </c>
      <c r="D48" s="83" t="s">
        <v>207</v>
      </c>
    </row>
    <row r="49" spans="1:4" ht="25.5" x14ac:dyDescent="0.25">
      <c r="A49" s="156"/>
      <c r="B49" s="159"/>
      <c r="C49" s="84"/>
      <c r="D49" s="83" t="s">
        <v>209</v>
      </c>
    </row>
    <row r="50" spans="1:4" ht="25.5" x14ac:dyDescent="0.25">
      <c r="A50" s="156"/>
      <c r="B50" s="159"/>
      <c r="C50" s="84"/>
      <c r="D50" s="83" t="s">
        <v>210</v>
      </c>
    </row>
    <row r="51" spans="1:4" ht="15" x14ac:dyDescent="0.25">
      <c r="A51" s="156"/>
      <c r="B51" s="159"/>
      <c r="C51" s="84"/>
      <c r="D51" s="83"/>
    </row>
    <row r="52" spans="1:4" ht="24" x14ac:dyDescent="0.25">
      <c r="A52" s="156"/>
      <c r="B52" s="159"/>
      <c r="C52" s="84"/>
      <c r="D52" s="87" t="s">
        <v>313</v>
      </c>
    </row>
    <row r="53" spans="1:4" ht="15" x14ac:dyDescent="0.25">
      <c r="A53" s="156"/>
      <c r="B53" s="159"/>
      <c r="C53" s="84"/>
      <c r="D53" s="83"/>
    </row>
    <row r="54" spans="1:4" ht="25.5" x14ac:dyDescent="0.25">
      <c r="A54" s="156"/>
      <c r="B54" s="159"/>
      <c r="C54" s="84"/>
      <c r="D54" s="83" t="s">
        <v>327</v>
      </c>
    </row>
    <row r="55" spans="1:4" ht="25.5" x14ac:dyDescent="0.25">
      <c r="A55" s="156"/>
      <c r="B55" s="159"/>
      <c r="C55" s="84"/>
      <c r="D55" s="83" t="s">
        <v>328</v>
      </c>
    </row>
    <row r="56" spans="1:4" ht="15.75" thickBot="1" x14ac:dyDescent="0.3">
      <c r="A56" s="157"/>
      <c r="B56" s="160"/>
      <c r="C56" s="85"/>
      <c r="D56" s="90" t="s">
        <v>329</v>
      </c>
    </row>
  </sheetData>
  <mergeCells count="12">
    <mergeCell ref="A2:D2"/>
    <mergeCell ref="A3:B4"/>
    <mergeCell ref="A5:A12"/>
    <mergeCell ref="B5:B12"/>
    <mergeCell ref="A13:A21"/>
    <mergeCell ref="B13:B21"/>
    <mergeCell ref="A22:A34"/>
    <mergeCell ref="B22:B34"/>
    <mergeCell ref="A35:A45"/>
    <mergeCell ref="B35:B45"/>
    <mergeCell ref="A46:A56"/>
    <mergeCell ref="B46:B56"/>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topLeftCell="A7" zoomScale="90" zoomScaleNormal="90" zoomScaleSheetLayoutView="80" workbookViewId="0">
      <selection activeCell="E7" sqref="E7"/>
    </sheetView>
  </sheetViews>
  <sheetFormatPr baseColWidth="10" defaultColWidth="11.42578125" defaultRowHeight="14.25" x14ac:dyDescent="0.25"/>
  <cols>
    <col min="1" max="1" width="1.7109375" style="31" customWidth="1"/>
    <col min="2" max="2" width="8.28515625" style="31" customWidth="1"/>
    <col min="3" max="3" width="15" style="31" customWidth="1"/>
    <col min="4" max="4" width="52.140625" style="31" hidden="1" customWidth="1"/>
    <col min="5" max="5" width="55.5703125" style="31" customWidth="1"/>
    <col min="6" max="6" width="1.5703125" style="31" customWidth="1"/>
    <col min="7" max="7" width="13.140625" style="31" customWidth="1"/>
    <col min="8" max="11" width="11.42578125" style="31"/>
    <col min="12" max="12" width="11.42578125" style="31" customWidth="1"/>
    <col min="13" max="16384" width="11.42578125" style="31"/>
  </cols>
  <sheetData>
    <row r="1" spans="2:5" ht="9" customHeight="1" thickBot="1" x14ac:dyDescent="0.3"/>
    <row r="2" spans="2:5" ht="25.5" customHeight="1" x14ac:dyDescent="0.25">
      <c r="B2" s="171" t="s">
        <v>243</v>
      </c>
      <c r="C2" s="172"/>
      <c r="D2" s="172"/>
      <c r="E2" s="173"/>
    </row>
    <row r="3" spans="2:5" ht="47.25" customHeight="1" thickBot="1" x14ac:dyDescent="0.3">
      <c r="B3" s="174" t="s">
        <v>244</v>
      </c>
      <c r="C3" s="175"/>
      <c r="D3" s="39" t="s">
        <v>203</v>
      </c>
      <c r="E3" s="40" t="s">
        <v>245</v>
      </c>
    </row>
    <row r="4" spans="2:5" ht="23.25" customHeight="1" x14ac:dyDescent="0.25">
      <c r="B4" s="155">
        <v>1</v>
      </c>
      <c r="C4" s="169" t="s">
        <v>21</v>
      </c>
      <c r="D4" s="41" t="s">
        <v>246</v>
      </c>
      <c r="E4" s="42" t="s">
        <v>247</v>
      </c>
    </row>
    <row r="5" spans="2:5" ht="23.25" customHeight="1" x14ac:dyDescent="0.25">
      <c r="B5" s="156"/>
      <c r="C5" s="168"/>
      <c r="D5" s="43" t="s">
        <v>248</v>
      </c>
      <c r="E5" s="44" t="s">
        <v>249</v>
      </c>
    </row>
    <row r="6" spans="2:5" ht="23.25" customHeight="1" thickBot="1" x14ac:dyDescent="0.3">
      <c r="B6" s="157"/>
      <c r="C6" s="170"/>
      <c r="D6" s="45" t="s">
        <v>250</v>
      </c>
      <c r="E6" s="46" t="s">
        <v>251</v>
      </c>
    </row>
    <row r="7" spans="2:5" ht="24" customHeight="1" x14ac:dyDescent="0.25">
      <c r="B7" s="155">
        <v>2</v>
      </c>
      <c r="C7" s="169" t="s">
        <v>22</v>
      </c>
      <c r="D7" s="41" t="s">
        <v>252</v>
      </c>
      <c r="E7" s="42" t="s">
        <v>253</v>
      </c>
    </row>
    <row r="8" spans="2:5" ht="24" customHeight="1" x14ac:dyDescent="0.25">
      <c r="B8" s="156"/>
      <c r="C8" s="168"/>
      <c r="D8" s="43" t="s">
        <v>248</v>
      </c>
      <c r="E8" s="44" t="s">
        <v>254</v>
      </c>
    </row>
    <row r="9" spans="2:5" ht="26.25" thickBot="1" x14ac:dyDescent="0.3">
      <c r="B9" s="157"/>
      <c r="C9" s="170"/>
      <c r="D9" s="45" t="s">
        <v>255</v>
      </c>
      <c r="E9" s="46" t="s">
        <v>256</v>
      </c>
    </row>
    <row r="10" spans="2:5" ht="38.25" customHeight="1" x14ac:dyDescent="0.25">
      <c r="B10" s="156">
        <v>3</v>
      </c>
      <c r="C10" s="168" t="s">
        <v>23</v>
      </c>
      <c r="D10" s="43" t="s">
        <v>252</v>
      </c>
      <c r="E10" s="38" t="s">
        <v>257</v>
      </c>
    </row>
    <row r="11" spans="2:5" ht="38.25" customHeight="1" x14ac:dyDescent="0.25">
      <c r="B11" s="156"/>
      <c r="C11" s="168"/>
      <c r="D11" s="43" t="s">
        <v>248</v>
      </c>
      <c r="E11" s="38" t="s">
        <v>258</v>
      </c>
    </row>
    <row r="12" spans="2:5" ht="38.25" customHeight="1" thickBot="1" x14ac:dyDescent="0.3">
      <c r="B12" s="156"/>
      <c r="C12" s="168"/>
      <c r="D12" s="43" t="s">
        <v>259</v>
      </c>
      <c r="E12" s="38" t="s">
        <v>260</v>
      </c>
    </row>
    <row r="13" spans="2:5" ht="39.75" customHeight="1" x14ac:dyDescent="0.25">
      <c r="B13" s="155" t="s">
        <v>261</v>
      </c>
      <c r="C13" s="169" t="s">
        <v>24</v>
      </c>
      <c r="D13" s="41" t="s">
        <v>246</v>
      </c>
      <c r="E13" s="42" t="s">
        <v>262</v>
      </c>
    </row>
    <row r="14" spans="2:5" ht="39.75" customHeight="1" x14ac:dyDescent="0.25">
      <c r="B14" s="156"/>
      <c r="C14" s="168"/>
      <c r="D14" s="43" t="s">
        <v>263</v>
      </c>
      <c r="E14" s="44" t="s">
        <v>264</v>
      </c>
    </row>
    <row r="15" spans="2:5" ht="39.75" customHeight="1" thickBot="1" x14ac:dyDescent="0.3">
      <c r="B15" s="157"/>
      <c r="C15" s="170"/>
      <c r="D15" s="45" t="s">
        <v>265</v>
      </c>
      <c r="E15" s="46" t="s">
        <v>266</v>
      </c>
    </row>
    <row r="16" spans="2:5" ht="33" customHeight="1" x14ac:dyDescent="0.25">
      <c r="B16" s="155">
        <v>5</v>
      </c>
      <c r="C16" s="169" t="s">
        <v>25</v>
      </c>
      <c r="D16" s="41" t="s">
        <v>252</v>
      </c>
      <c r="E16" s="47" t="s">
        <v>267</v>
      </c>
    </row>
    <row r="17" spans="2:5" ht="33" customHeight="1" x14ac:dyDescent="0.25">
      <c r="B17" s="156"/>
      <c r="C17" s="168"/>
      <c r="D17" s="43" t="s">
        <v>248</v>
      </c>
      <c r="E17" s="48" t="s">
        <v>268</v>
      </c>
    </row>
    <row r="18" spans="2:5" ht="33" customHeight="1" thickBot="1" x14ac:dyDescent="0.3">
      <c r="B18" s="157"/>
      <c r="C18" s="170"/>
      <c r="D18" s="45" t="s">
        <v>269</v>
      </c>
      <c r="E18" s="49" t="s">
        <v>270</v>
      </c>
    </row>
    <row r="19" spans="2:5" ht="9" customHeight="1" x14ac:dyDescent="0.25"/>
  </sheetData>
  <mergeCells count="12">
    <mergeCell ref="B2:E2"/>
    <mergeCell ref="B3:C3"/>
    <mergeCell ref="B4:B6"/>
    <mergeCell ref="C4:C6"/>
    <mergeCell ref="B7:B9"/>
    <mergeCell ref="C7:C9"/>
    <mergeCell ref="B10:B12"/>
    <mergeCell ref="C10:C12"/>
    <mergeCell ref="B13:B15"/>
    <mergeCell ref="C13:C15"/>
    <mergeCell ref="B16:B18"/>
    <mergeCell ref="C16:C18"/>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A7" zoomScale="90" zoomScaleSheetLayoutView="90" workbookViewId="0">
      <selection activeCell="O19" sqref="O19"/>
    </sheetView>
  </sheetViews>
  <sheetFormatPr baseColWidth="10" defaultColWidth="11.42578125" defaultRowHeight="14.25" x14ac:dyDescent="0.25"/>
  <cols>
    <col min="1" max="1" width="2.140625" style="31" customWidth="1"/>
    <col min="2" max="2" width="11.42578125" style="31"/>
    <col min="3" max="3" width="34.28515625" style="31" customWidth="1"/>
    <col min="4" max="4" width="36.42578125" style="31" customWidth="1"/>
    <col min="5" max="6" width="13.85546875" style="31" customWidth="1"/>
    <col min="7" max="7" width="1.28515625" style="31" customWidth="1"/>
    <col min="8" max="16384" width="11.42578125" style="31"/>
  </cols>
  <sheetData>
    <row r="1" spans="1:7" ht="11.25" customHeight="1" thickBot="1" x14ac:dyDescent="0.3">
      <c r="A1" s="63"/>
      <c r="B1" s="63"/>
      <c r="C1" s="63"/>
      <c r="D1" s="63"/>
      <c r="E1" s="63"/>
      <c r="F1" s="63"/>
      <c r="G1" s="63"/>
    </row>
    <row r="2" spans="1:7" ht="18.75" customHeight="1" thickBot="1" x14ac:dyDescent="0.3">
      <c r="B2" s="183" t="s">
        <v>66</v>
      </c>
      <c r="C2" s="184"/>
      <c r="D2" s="184"/>
      <c r="E2" s="184"/>
      <c r="F2" s="185"/>
    </row>
    <row r="3" spans="1:7" ht="31.9" customHeight="1" x14ac:dyDescent="0.25">
      <c r="B3" s="186" t="s">
        <v>26</v>
      </c>
      <c r="C3" s="188" t="s">
        <v>27</v>
      </c>
      <c r="D3" s="188"/>
      <c r="E3" s="188" t="s">
        <v>28</v>
      </c>
      <c r="F3" s="190"/>
    </row>
    <row r="4" spans="1:7" ht="28.15" customHeight="1" thickBot="1" x14ac:dyDescent="0.3">
      <c r="B4" s="187"/>
      <c r="C4" s="189"/>
      <c r="D4" s="189"/>
      <c r="E4" s="56" t="s">
        <v>8</v>
      </c>
      <c r="F4" s="3" t="s">
        <v>29</v>
      </c>
    </row>
    <row r="5" spans="1:7" ht="23.25" customHeight="1" x14ac:dyDescent="0.25">
      <c r="B5" s="64">
        <v>1</v>
      </c>
      <c r="C5" s="191" t="s">
        <v>30</v>
      </c>
      <c r="D5" s="191"/>
      <c r="E5" s="65"/>
      <c r="F5" s="66"/>
    </row>
    <row r="6" spans="1:7" ht="33" customHeight="1" x14ac:dyDescent="0.25">
      <c r="B6" s="67">
        <v>2</v>
      </c>
      <c r="C6" s="180" t="s">
        <v>31</v>
      </c>
      <c r="D6" s="180"/>
      <c r="E6" s="68"/>
      <c r="F6" s="69"/>
    </row>
    <row r="7" spans="1:7" ht="39" customHeight="1" x14ac:dyDescent="0.25">
      <c r="B7" s="67">
        <v>3</v>
      </c>
      <c r="C7" s="180" t="s">
        <v>32</v>
      </c>
      <c r="D7" s="180"/>
      <c r="E7" s="68"/>
      <c r="F7" s="69"/>
    </row>
    <row r="8" spans="1:7" ht="24.75" customHeight="1" x14ac:dyDescent="0.25">
      <c r="B8" s="67">
        <v>4</v>
      </c>
      <c r="C8" s="180" t="s">
        <v>33</v>
      </c>
      <c r="D8" s="180"/>
      <c r="E8" s="68"/>
      <c r="F8" s="69"/>
    </row>
    <row r="9" spans="1:7" ht="23.25" customHeight="1" x14ac:dyDescent="0.25">
      <c r="B9" s="67">
        <v>5</v>
      </c>
      <c r="C9" s="180" t="s">
        <v>34</v>
      </c>
      <c r="D9" s="180"/>
      <c r="E9" s="68"/>
      <c r="F9" s="69"/>
    </row>
    <row r="10" spans="1:7" ht="23.25" customHeight="1" x14ac:dyDescent="0.25">
      <c r="B10" s="67">
        <v>6</v>
      </c>
      <c r="C10" s="180" t="s">
        <v>35</v>
      </c>
      <c r="D10" s="180"/>
      <c r="E10" s="68"/>
      <c r="F10" s="69"/>
    </row>
    <row r="11" spans="1:7" ht="23.25" customHeight="1" x14ac:dyDescent="0.25">
      <c r="B11" s="67">
        <v>7</v>
      </c>
      <c r="C11" s="180" t="s">
        <v>36</v>
      </c>
      <c r="D11" s="180"/>
      <c r="E11" s="68"/>
      <c r="F11" s="69"/>
    </row>
    <row r="12" spans="1:7" ht="25.5" customHeight="1" x14ac:dyDescent="0.25">
      <c r="B12" s="67">
        <v>8</v>
      </c>
      <c r="C12" s="180" t="s">
        <v>37</v>
      </c>
      <c r="D12" s="180"/>
      <c r="E12" s="68"/>
      <c r="F12" s="69"/>
    </row>
    <row r="13" spans="1:7" ht="23.25" customHeight="1" x14ac:dyDescent="0.25">
      <c r="B13" s="67">
        <v>9</v>
      </c>
      <c r="C13" s="180" t="s">
        <v>38</v>
      </c>
      <c r="D13" s="180"/>
      <c r="E13" s="68"/>
      <c r="F13" s="69"/>
    </row>
    <row r="14" spans="1:7" ht="23.25" customHeight="1" x14ac:dyDescent="0.25">
      <c r="B14" s="67">
        <v>10</v>
      </c>
      <c r="C14" s="180" t="s">
        <v>39</v>
      </c>
      <c r="D14" s="180"/>
      <c r="E14" s="68"/>
      <c r="F14" s="69"/>
    </row>
    <row r="15" spans="1:7" ht="23.25" customHeight="1" x14ac:dyDescent="0.25">
      <c r="B15" s="67">
        <v>11</v>
      </c>
      <c r="C15" s="180" t="s">
        <v>40</v>
      </c>
      <c r="D15" s="180"/>
      <c r="E15" s="68"/>
      <c r="F15" s="69"/>
    </row>
    <row r="16" spans="1:7" ht="23.25" customHeight="1" x14ac:dyDescent="0.25">
      <c r="B16" s="67">
        <v>12</v>
      </c>
      <c r="C16" s="180" t="s">
        <v>41</v>
      </c>
      <c r="D16" s="180"/>
      <c r="E16" s="68"/>
      <c r="F16" s="69"/>
    </row>
    <row r="17" spans="2:6" ht="23.25" customHeight="1" x14ac:dyDescent="0.25">
      <c r="B17" s="67">
        <v>13</v>
      </c>
      <c r="C17" s="180" t="s">
        <v>42</v>
      </c>
      <c r="D17" s="180"/>
      <c r="E17" s="68"/>
      <c r="F17" s="69"/>
    </row>
    <row r="18" spans="2:6" ht="23.25" customHeight="1" x14ac:dyDescent="0.25">
      <c r="B18" s="67">
        <v>14</v>
      </c>
      <c r="C18" s="180" t="s">
        <v>296</v>
      </c>
      <c r="D18" s="180"/>
      <c r="E18" s="68"/>
      <c r="F18" s="69"/>
    </row>
    <row r="19" spans="2:6" ht="23.25" customHeight="1" x14ac:dyDescent="0.25">
      <c r="B19" s="67">
        <v>15</v>
      </c>
      <c r="C19" s="180" t="s">
        <v>43</v>
      </c>
      <c r="D19" s="180"/>
      <c r="E19" s="68"/>
      <c r="F19" s="69"/>
    </row>
    <row r="20" spans="2:6" ht="23.25" customHeight="1" x14ac:dyDescent="0.25">
      <c r="B20" s="67">
        <v>16</v>
      </c>
      <c r="C20" s="180" t="s">
        <v>44</v>
      </c>
      <c r="D20" s="180"/>
      <c r="E20" s="68"/>
      <c r="F20" s="69"/>
    </row>
    <row r="21" spans="2:6" ht="23.25" customHeight="1" x14ac:dyDescent="0.25">
      <c r="B21" s="67">
        <v>17</v>
      </c>
      <c r="C21" s="180" t="s">
        <v>45</v>
      </c>
      <c r="D21" s="180"/>
      <c r="E21" s="68"/>
      <c r="F21" s="69"/>
    </row>
    <row r="22" spans="2:6" ht="23.25" customHeight="1" x14ac:dyDescent="0.25">
      <c r="B22" s="67">
        <v>18</v>
      </c>
      <c r="C22" s="181" t="s">
        <v>46</v>
      </c>
      <c r="D22" s="181"/>
      <c r="E22" s="68"/>
      <c r="F22" s="69"/>
    </row>
    <row r="23" spans="2:6" ht="23.25" customHeight="1" thickBot="1" x14ac:dyDescent="0.3">
      <c r="B23" s="67">
        <v>19</v>
      </c>
      <c r="C23" s="180" t="s">
        <v>297</v>
      </c>
      <c r="D23" s="180"/>
      <c r="E23" s="68"/>
      <c r="F23" s="69"/>
    </row>
    <row r="24" spans="2:6" ht="15.75" customHeight="1" thickBot="1" x14ac:dyDescent="0.3">
      <c r="B24" s="182" t="s">
        <v>65</v>
      </c>
      <c r="C24" s="176"/>
      <c r="D24" s="176"/>
      <c r="E24" s="176">
        <f>COUNTIF(E5:E23,"X")</f>
        <v>0</v>
      </c>
      <c r="F24" s="177"/>
    </row>
    <row r="25" spans="2:6" ht="45.75" customHeight="1" x14ac:dyDescent="0.25">
      <c r="B25" s="178" t="s">
        <v>298</v>
      </c>
      <c r="C25" s="178"/>
      <c r="D25" s="178"/>
      <c r="E25" s="178"/>
      <c r="F25" s="178"/>
    </row>
    <row r="26" spans="2:6" ht="9.75" customHeight="1" x14ac:dyDescent="0.25">
      <c r="B26" s="179"/>
      <c r="C26" s="179"/>
      <c r="D26" s="179"/>
      <c r="E26" s="179"/>
      <c r="F26" s="179"/>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zoomScale="90" zoomScaleSheetLayoutView="90" workbookViewId="0">
      <selection activeCell="M11" sqref="M10:M11"/>
    </sheetView>
  </sheetViews>
  <sheetFormatPr baseColWidth="10" defaultColWidth="11.42578125" defaultRowHeight="14.25" x14ac:dyDescent="0.25"/>
  <cols>
    <col min="1" max="1" width="2.140625" style="31" customWidth="1"/>
    <col min="2" max="2" width="4.140625" style="31" customWidth="1"/>
    <col min="3" max="12" width="11.42578125" style="31"/>
    <col min="13" max="13" width="6.140625" style="31" customWidth="1"/>
    <col min="14" max="16384" width="11.42578125" style="31"/>
  </cols>
  <sheetData>
    <row r="1" spans="1:12" ht="11.25" customHeight="1" thickBot="1" x14ac:dyDescent="0.3">
      <c r="A1" s="63"/>
      <c r="B1" s="63"/>
    </row>
    <row r="2" spans="1:12" ht="19.149999999999999" customHeight="1" thickBot="1" x14ac:dyDescent="0.3">
      <c r="A2" s="63"/>
      <c r="B2" s="63"/>
      <c r="C2" s="201" t="s">
        <v>345</v>
      </c>
      <c r="D2" s="202"/>
      <c r="E2" s="202"/>
      <c r="F2" s="202"/>
      <c r="G2" s="202"/>
      <c r="H2" s="202"/>
      <c r="I2" s="202"/>
      <c r="J2" s="202"/>
      <c r="K2" s="202"/>
      <c r="L2" s="203"/>
    </row>
    <row r="3" spans="1:12" ht="18.75" customHeight="1" x14ac:dyDescent="0.25">
      <c r="C3" s="192" t="s">
        <v>334</v>
      </c>
      <c r="D3" s="193"/>
      <c r="E3" s="193"/>
      <c r="F3" s="193"/>
      <c r="G3" s="193"/>
      <c r="H3" s="193"/>
      <c r="I3" s="193" t="s">
        <v>335</v>
      </c>
      <c r="J3" s="193"/>
      <c r="K3" s="193"/>
      <c r="L3" s="194"/>
    </row>
    <row r="4" spans="1:12" ht="31.9" customHeight="1" x14ac:dyDescent="0.25">
      <c r="C4" s="195" t="s">
        <v>336</v>
      </c>
      <c r="D4" s="196"/>
      <c r="E4" s="196"/>
      <c r="F4" s="196"/>
      <c r="G4" s="196"/>
      <c r="H4" s="197"/>
      <c r="I4" s="198"/>
      <c r="J4" s="199"/>
      <c r="K4" s="199"/>
      <c r="L4" s="200"/>
    </row>
    <row r="5" spans="1:12" ht="28.15" customHeight="1" x14ac:dyDescent="0.25">
      <c r="C5" s="195" t="s">
        <v>337</v>
      </c>
      <c r="D5" s="196"/>
      <c r="E5" s="196"/>
      <c r="F5" s="196"/>
      <c r="G5" s="196"/>
      <c r="H5" s="197"/>
      <c r="I5" s="198"/>
      <c r="J5" s="199"/>
      <c r="K5" s="199"/>
      <c r="L5" s="200"/>
    </row>
    <row r="6" spans="1:12" ht="23.25" customHeight="1" x14ac:dyDescent="0.25">
      <c r="C6" s="195" t="s">
        <v>338</v>
      </c>
      <c r="D6" s="196"/>
      <c r="E6" s="196"/>
      <c r="F6" s="196"/>
      <c r="G6" s="196"/>
      <c r="H6" s="197"/>
      <c r="I6" s="198"/>
      <c r="J6" s="199"/>
      <c r="K6" s="199"/>
      <c r="L6" s="200"/>
    </row>
    <row r="7" spans="1:12" ht="33" customHeight="1" x14ac:dyDescent="0.25">
      <c r="C7" s="195" t="s">
        <v>339</v>
      </c>
      <c r="D7" s="196"/>
      <c r="E7" s="196"/>
      <c r="F7" s="196"/>
      <c r="G7" s="196"/>
      <c r="H7" s="197"/>
      <c r="I7" s="198"/>
      <c r="J7" s="199"/>
      <c r="K7" s="199"/>
      <c r="L7" s="200"/>
    </row>
    <row r="8" spans="1:12" ht="39" customHeight="1" thickBot="1" x14ac:dyDescent="0.3">
      <c r="C8" s="213" t="s">
        <v>340</v>
      </c>
      <c r="D8" s="214"/>
      <c r="E8" s="214"/>
      <c r="F8" s="214"/>
      <c r="G8" s="214"/>
      <c r="H8" s="215"/>
      <c r="I8" s="216"/>
      <c r="J8" s="217"/>
      <c r="K8" s="217"/>
      <c r="L8" s="218"/>
    </row>
    <row r="9" spans="1:12" ht="24.75" customHeight="1" thickBot="1" x14ac:dyDescent="0.3">
      <c r="C9" s="219"/>
      <c r="D9" s="220"/>
      <c r="E9" s="220"/>
      <c r="F9" s="220"/>
      <c r="G9" s="220"/>
      <c r="H9" s="220"/>
      <c r="I9" s="220"/>
      <c r="J9" s="220"/>
      <c r="K9" s="220"/>
      <c r="L9" s="221"/>
    </row>
    <row r="10" spans="1:12" ht="23.25" customHeight="1" x14ac:dyDescent="0.25">
      <c r="C10" s="201" t="s">
        <v>341</v>
      </c>
      <c r="D10" s="202"/>
      <c r="E10" s="202"/>
      <c r="F10" s="202"/>
      <c r="G10" s="202"/>
      <c r="H10" s="202"/>
      <c r="I10" s="202"/>
      <c r="J10" s="202"/>
      <c r="K10" s="202"/>
      <c r="L10" s="203"/>
    </row>
    <row r="11" spans="1:12" ht="23.25" customHeight="1" x14ac:dyDescent="0.25">
      <c r="C11" s="210" t="s">
        <v>342</v>
      </c>
      <c r="D11" s="211"/>
      <c r="E11" s="211"/>
      <c r="F11" s="211"/>
      <c r="G11" s="211" t="s">
        <v>343</v>
      </c>
      <c r="H11" s="211"/>
      <c r="I11" s="211"/>
      <c r="J11" s="211" t="s">
        <v>344</v>
      </c>
      <c r="K11" s="211"/>
      <c r="L11" s="212"/>
    </row>
    <row r="12" spans="1:12" ht="23.25" customHeight="1" x14ac:dyDescent="0.25">
      <c r="C12" s="204"/>
      <c r="D12" s="205"/>
      <c r="E12" s="205"/>
      <c r="F12" s="205"/>
      <c r="G12" s="205"/>
      <c r="H12" s="205"/>
      <c r="I12" s="205"/>
      <c r="J12" s="205"/>
      <c r="K12" s="205"/>
      <c r="L12" s="206"/>
    </row>
    <row r="13" spans="1:12" ht="25.5" customHeight="1" x14ac:dyDescent="0.25">
      <c r="C13" s="204"/>
      <c r="D13" s="205"/>
      <c r="E13" s="205"/>
      <c r="F13" s="205"/>
      <c r="G13" s="205"/>
      <c r="H13" s="205"/>
      <c r="I13" s="205"/>
      <c r="J13" s="205"/>
      <c r="K13" s="205"/>
      <c r="L13" s="206"/>
    </row>
    <row r="14" spans="1:12" ht="23.25" customHeight="1" thickBot="1" x14ac:dyDescent="0.3">
      <c r="C14" s="207"/>
      <c r="D14" s="208"/>
      <c r="E14" s="208"/>
      <c r="F14" s="208"/>
      <c r="G14" s="208"/>
      <c r="H14" s="208"/>
      <c r="I14" s="208"/>
      <c r="J14" s="208"/>
      <c r="K14" s="208"/>
      <c r="L14" s="209"/>
    </row>
    <row r="15" spans="1:12" ht="23.25" customHeight="1" x14ac:dyDescent="0.25"/>
    <row r="16" spans="1:12" ht="23.25" customHeight="1" x14ac:dyDescent="0.25"/>
    <row r="17" ht="23.25" customHeight="1" x14ac:dyDescent="0.25"/>
    <row r="18" ht="23.25" customHeight="1" x14ac:dyDescent="0.25"/>
    <row r="19" ht="23.25" customHeight="1" x14ac:dyDescent="0.25"/>
    <row r="20" ht="23.25" customHeight="1" x14ac:dyDescent="0.25"/>
    <row r="21" ht="23.25" customHeight="1" x14ac:dyDescent="0.25"/>
    <row r="22" ht="23.25" customHeight="1" x14ac:dyDescent="0.25"/>
    <row r="23" ht="23.25" customHeight="1" x14ac:dyDescent="0.25"/>
    <row r="24" ht="23.25" customHeight="1" x14ac:dyDescent="0.25"/>
    <row r="25" ht="15.75" customHeight="1" x14ac:dyDescent="0.25"/>
    <row r="26" ht="45.75" customHeight="1" x14ac:dyDescent="0.25"/>
    <row r="27" ht="9.75" customHeight="1" x14ac:dyDescent="0.25"/>
  </sheetData>
  <mergeCells count="27">
    <mergeCell ref="C2:L2"/>
    <mergeCell ref="C13:F13"/>
    <mergeCell ref="G13:I13"/>
    <mergeCell ref="J13:L13"/>
    <mergeCell ref="C14:F14"/>
    <mergeCell ref="G14:I14"/>
    <mergeCell ref="J14:L14"/>
    <mergeCell ref="C11:F11"/>
    <mergeCell ref="G11:I11"/>
    <mergeCell ref="J11:L11"/>
    <mergeCell ref="C12:F12"/>
    <mergeCell ref="G12:I12"/>
    <mergeCell ref="J12:L12"/>
    <mergeCell ref="C8:H8"/>
    <mergeCell ref="I8:L8"/>
    <mergeCell ref="C9:L9"/>
    <mergeCell ref="C10:L10"/>
    <mergeCell ref="C6:H6"/>
    <mergeCell ref="I6:L6"/>
    <mergeCell ref="C7:H7"/>
    <mergeCell ref="I7:L7"/>
    <mergeCell ref="C3:H3"/>
    <mergeCell ref="I3:L3"/>
    <mergeCell ref="C4:H4"/>
    <mergeCell ref="I4:L4"/>
    <mergeCell ref="C5:H5"/>
    <mergeCell ref="I5:L5"/>
  </mergeCells>
  <printOptions horizont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view="pageBreakPreview" zoomScaleSheetLayoutView="100" workbookViewId="0">
      <selection activeCell="B6" sqref="B6:F12"/>
    </sheetView>
  </sheetViews>
  <sheetFormatPr baseColWidth="10" defaultColWidth="11.42578125"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22" t="s">
        <v>271</v>
      </c>
      <c r="C2" s="223"/>
      <c r="D2" s="223"/>
      <c r="E2" s="223"/>
      <c r="F2" s="224"/>
    </row>
    <row r="3" spans="2:6" ht="35.25" customHeight="1" x14ac:dyDescent="0.25">
      <c r="B3" s="225" t="s">
        <v>272</v>
      </c>
      <c r="C3" s="226"/>
      <c r="D3" s="226"/>
      <c r="E3" s="226"/>
      <c r="F3" s="227"/>
    </row>
    <row r="4" spans="2:6" ht="35.25" customHeight="1" x14ac:dyDescent="0.25">
      <c r="B4" s="228"/>
      <c r="C4" s="229"/>
      <c r="D4" s="229"/>
      <c r="E4" s="229"/>
      <c r="F4" s="230"/>
    </row>
    <row r="5" spans="2:6" ht="35.25" customHeight="1" thickBot="1" x14ac:dyDescent="0.3">
      <c r="B5" s="231"/>
      <c r="C5" s="232"/>
      <c r="D5" s="232"/>
      <c r="E5" s="232"/>
      <c r="F5" s="233"/>
    </row>
    <row r="6" spans="2:6" ht="16.5" customHeight="1" x14ac:dyDescent="0.25">
      <c r="B6" s="234" t="s">
        <v>273</v>
      </c>
      <c r="C6" s="235"/>
      <c r="D6" s="235"/>
      <c r="E6" s="235"/>
      <c r="F6" s="236"/>
    </row>
    <row r="7" spans="2:6" ht="16.5" customHeight="1" x14ac:dyDescent="0.25">
      <c r="B7" s="237"/>
      <c r="C7" s="238"/>
      <c r="D7" s="238"/>
      <c r="E7" s="238"/>
      <c r="F7" s="239"/>
    </row>
    <row r="8" spans="2:6" ht="16.5" customHeight="1" x14ac:dyDescent="0.25">
      <c r="B8" s="237"/>
      <c r="C8" s="238"/>
      <c r="D8" s="238"/>
      <c r="E8" s="238"/>
      <c r="F8" s="239"/>
    </row>
    <row r="9" spans="2:6" ht="16.5" customHeight="1" x14ac:dyDescent="0.25">
      <c r="B9" s="237"/>
      <c r="C9" s="238"/>
      <c r="D9" s="238"/>
      <c r="E9" s="238"/>
      <c r="F9" s="239"/>
    </row>
    <row r="10" spans="2:6" ht="16.5" customHeight="1" x14ac:dyDescent="0.25">
      <c r="B10" s="237"/>
      <c r="C10" s="238"/>
      <c r="D10" s="238"/>
      <c r="E10" s="238"/>
      <c r="F10" s="239"/>
    </row>
    <row r="11" spans="2:6" ht="16.5" customHeight="1" x14ac:dyDescent="0.25">
      <c r="B11" s="237"/>
      <c r="C11" s="238"/>
      <c r="D11" s="238"/>
      <c r="E11" s="238"/>
      <c r="F11" s="239"/>
    </row>
    <row r="12" spans="2:6" ht="16.5" customHeight="1" thickBot="1" x14ac:dyDescent="0.3">
      <c r="B12" s="240"/>
      <c r="C12" s="241"/>
      <c r="D12" s="241"/>
      <c r="E12" s="241"/>
      <c r="F12" s="242"/>
    </row>
    <row r="13" spans="2:6" ht="16.5" customHeight="1" x14ac:dyDescent="0.25">
      <c r="B13" s="234" t="s">
        <v>274</v>
      </c>
      <c r="C13" s="235"/>
      <c r="D13" s="235"/>
      <c r="E13" s="235"/>
      <c r="F13" s="236"/>
    </row>
    <row r="14" spans="2:6" ht="16.5" customHeight="1" x14ac:dyDescent="0.25">
      <c r="B14" s="237"/>
      <c r="C14" s="238"/>
      <c r="D14" s="238"/>
      <c r="E14" s="238"/>
      <c r="F14" s="239"/>
    </row>
    <row r="15" spans="2:6" ht="16.5" customHeight="1" x14ac:dyDescent="0.25">
      <c r="B15" s="237"/>
      <c r="C15" s="238"/>
      <c r="D15" s="238"/>
      <c r="E15" s="238"/>
      <c r="F15" s="239"/>
    </row>
    <row r="16" spans="2:6" ht="16.5" customHeight="1" x14ac:dyDescent="0.25">
      <c r="B16" s="237"/>
      <c r="C16" s="238"/>
      <c r="D16" s="238"/>
      <c r="E16" s="238"/>
      <c r="F16" s="239"/>
    </row>
    <row r="17" spans="2:6" ht="16.5" customHeight="1" thickBot="1" x14ac:dyDescent="0.3">
      <c r="B17" s="240"/>
      <c r="C17" s="241"/>
      <c r="D17" s="241"/>
      <c r="E17" s="241"/>
      <c r="F17" s="242"/>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31</vt:i4>
      </vt:variant>
    </vt:vector>
  </HeadingPairs>
  <TitlesOfParts>
    <vt:vector size="42" baseType="lpstr">
      <vt:lpstr>FORMULAS</vt:lpstr>
      <vt:lpstr>MAPA DE RIESGOS PROCESOS</vt:lpstr>
      <vt:lpstr>TIPOLOGÍA DE RIESGOS</vt:lpstr>
      <vt:lpstr>PROBABILIDAD</vt:lpstr>
      <vt:lpstr>IMPACTO GESTIÓN</vt:lpstr>
      <vt:lpstr>IMPACTO SEGURIDAD I</vt:lpstr>
      <vt:lpstr>IMPACTO CORRUPCIÓN</vt:lpstr>
      <vt:lpstr>IMPACTO SOBORNO</vt:lpstr>
      <vt:lpstr>EJEMPLO CONTROLES</vt:lpstr>
      <vt:lpstr>OPCIONES DE MANEJO DEL RIESGO</vt:lpstr>
      <vt:lpstr>MAPA DE CALOR</vt:lpstr>
      <vt:lpstr>Acciones_no_autorizadas</vt:lpstr>
      <vt:lpstr>'EJEMPLO CONTROLES'!Área_de_impresión</vt:lpstr>
      <vt:lpstr>'IMPACTO CORRUPCIÓN'!Área_de_impresión</vt:lpstr>
      <vt:lpstr>'IMPACTO SEGURIDAD I'!Área_de_impresión</vt:lpstr>
      <vt:lpstr>'IMPACTO SOBORNO'!Área_de_impresión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impacsoborno</vt:lpstr>
      <vt:lpstr>impacto</vt:lpstr>
      <vt:lpstr>impactocorrupcion</vt:lpstr>
      <vt:lpstr>impactosoborno</vt:lpstr>
      <vt:lpstr>opciondelriesgo</vt:lpstr>
      <vt:lpstr>Perdidas_de_los_servicios_esenciales</vt:lpstr>
      <vt:lpstr>Perturbacion_debida_a_la_radiacion</vt:lpstr>
      <vt:lpstr>probabilidad</vt:lpstr>
      <vt:lpstr>procesos</vt:lpstr>
      <vt:lpstr>Seguridad_de_la_informacion</vt:lpstr>
      <vt:lpstr>Soborno</vt:lpstr>
      <vt:lpstr>sobornoimpacto</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Paolita Reay</cp:lastModifiedBy>
  <cp:lastPrinted>2018-12-28T20:22:22Z</cp:lastPrinted>
  <dcterms:created xsi:type="dcterms:W3CDTF">2016-01-18T15:45:02Z</dcterms:created>
  <dcterms:modified xsi:type="dcterms:W3CDTF">2021-02-18T19:48:19Z</dcterms:modified>
</cp:coreProperties>
</file>