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ana\OneDrive - uaermv\2. GDOC PLANEACIÓN ESTRATÉGICA\1.GDOC PLANEACIÓN ESTRATEGICA 2020\2.MAPA DE RIESGOS\"/>
    </mc:Choice>
  </mc:AlternateContent>
  <bookViews>
    <workbookView xWindow="0" yWindow="0" windowWidth="20490" windowHeight="7650" tabRatio="839" firstSheet="1" activeTab="1"/>
  </bookViews>
  <sheets>
    <sheet name="FORMULAS" sheetId="11" state="hidden" r:id="rId1"/>
    <sheet name="MAPA DE RIESGOS PROCESOS" sheetId="1" r:id="rId2"/>
    <sheet name="TIPOLOGÍA DE RIESGOS" sheetId="17" r:id="rId3"/>
    <sheet name="PROBABILIDAD" sheetId="12" r:id="rId4"/>
    <sheet name="IMPACTO GESTIÓN" sheetId="13" r:id="rId5"/>
    <sheet name="IMPACTO CORRUPCIÓN" sheetId="18" r:id="rId6"/>
    <sheet name="IMPACTO SEGURIDAD I" sheetId="14" r:id="rId7"/>
    <sheet name="EJEMPLO CONTROLES" sheetId="15" r:id="rId8"/>
    <sheet name="OPCIONES DE MANEJO DEL RIESGO" sheetId="19" r:id="rId9"/>
    <sheet name="MAPA DE CALOR" sheetId="16" r:id="rId10"/>
  </sheets>
  <externalReferences>
    <externalReference r:id="rId11"/>
    <externalReference r:id="rId12"/>
  </externalReferences>
  <definedNames>
    <definedName name="Acciones_no_autorizadas">FORMULAS!$F$19:$F$20</definedName>
    <definedName name="_xlnm.Print_Area" localSheetId="7">'EJEMPLO CONTROLES'!$A$1:$G$18</definedName>
    <definedName name="_xlnm.Print_Area" localSheetId="5">'IMPACTO CORRUPCIÓN'!$A$1:$G$26</definedName>
    <definedName name="_xlnm.Print_Area" localSheetId="4">'IMPACTO GESTIÓN'!$A$1:$E$48</definedName>
    <definedName name="_xlnm.Print_Area" localSheetId="6">'IMPACTO SEGURIDAD I'!$A$1:$F$19</definedName>
    <definedName name="_xlnm.Print_Area" localSheetId="9">'MAPA DE CALOR'!$A$1:$I$19</definedName>
    <definedName name="_xlnm.Print_Area" localSheetId="1">'MAPA DE RIESGOS PROCESOS'!$A$1:$BK$18</definedName>
    <definedName name="_xlnm.Print_Area" localSheetId="8">'OPCIONES DE MANEJO DEL RIESGO'!$A$1:$D$31</definedName>
    <definedName name="_xlnm.Print_Area" localSheetId="3">PROBABILIDAD!$A$1:$G$9</definedName>
    <definedName name="_xlnm.Print_Area" localSheetId="2">'TIPOLOGÍA DE RIESGOS'!$A$1:$D$11</definedName>
    <definedName name="clasificaciónriesgos" localSheetId="6">#REF!</definedName>
    <definedName name="clasificaciónriesgos">#REF!</definedName>
    <definedName name="códigos" localSheetId="6">#REF!</definedName>
    <definedName name="códigos">#REF!</definedName>
    <definedName name="Compromiso_de_la_informacion">FORMULAS!$F$12:$F$13</definedName>
    <definedName name="Compromiso_de_las_funciones">FORMULAS!$F$21:$F$22</definedName>
    <definedName name="Corrupcion">FORMULAS!$D$11</definedName>
    <definedName name="Daño_fisico">FORMULAS!$F$4:$F$5</definedName>
    <definedName name="Direccionamiento_Estratégico" localSheetId="6">#REF!</definedName>
    <definedName name="Direccionamiento_Estratégico">#REF!</definedName>
    <definedName name="económicos" localSheetId="6">#REF!</definedName>
    <definedName name="económicos">#REF!</definedName>
    <definedName name="Eventos_naturales">FORMULAS!$F$6:$F$7</definedName>
    <definedName name="externo" localSheetId="6">#REF!</definedName>
    <definedName name="externo">#REF!</definedName>
    <definedName name="externos2" localSheetId="6">#REF!</definedName>
    <definedName name="externos2">#REF!</definedName>
    <definedName name="factores" localSheetId="6">#REF!</definedName>
    <definedName name="factores">#REF!</definedName>
    <definedName name="Fallas_tecnicas">FORMULAS!$F$14:$F$18</definedName>
    <definedName name="Gestion">FORMULAS!$D$4:$D$9</definedName>
    <definedName name="impacto" localSheetId="5">#REF!</definedName>
    <definedName name="impacto" localSheetId="4">#REF!</definedName>
    <definedName name="impacto" localSheetId="6">#REF!</definedName>
    <definedName name="impacto">FORMULAS!$J$4:$J$8</definedName>
    <definedName name="impactoco" localSheetId="6">#REF!</definedName>
    <definedName name="impactoco">#REF!</definedName>
    <definedName name="impactocorrupcion">FORMULAS!$I$4:$I$6</definedName>
    <definedName name="infraestructura" localSheetId="6">#REF!</definedName>
    <definedName name="infraestructura">#REF!</definedName>
    <definedName name="interno" localSheetId="6">#REF!</definedName>
    <definedName name="interno">#REF!</definedName>
    <definedName name="macroprocesos" localSheetId="6">#REF!</definedName>
    <definedName name="macroprocesos">#REF!</definedName>
    <definedName name="medio_ambientales" localSheetId="6">#REF!</definedName>
    <definedName name="medio_ambientales">#REF!</definedName>
    <definedName name="opciondelriesgo" localSheetId="7">[1]FORMULAS!$K$4:$K$7</definedName>
    <definedName name="opciondelriesgo" localSheetId="5">[2]FORMULAS!$K$4:$K$7</definedName>
    <definedName name="opciondelriesgo" localSheetId="4">[1]FORMULAS!$K$4:$K$7</definedName>
    <definedName name="opciondelriesgo" localSheetId="6">[1]FORMULAS!$K$4:$K$7</definedName>
    <definedName name="opciondelriesgo" localSheetId="9">[1]FORMULAS!$K$4:$K$7</definedName>
    <definedName name="opciondelriesgo" localSheetId="8">[2]FORMULAS!$K$4:$K$7</definedName>
    <definedName name="opciondelriesgo" localSheetId="3">[1]FORMULAS!$K$4:$K$7</definedName>
    <definedName name="opciondelriesgo" localSheetId="2">[2]FORMULAS!$K$4:$K$7</definedName>
    <definedName name="opciondelriesgo">FORMULAS!$K$4:$K$7</definedName>
    <definedName name="Perdidas_de_los_servicios_esenciales">FORMULAS!$F$8:$F$9</definedName>
    <definedName name="personal" localSheetId="6">#REF!</definedName>
    <definedName name="personal">#REF!</definedName>
    <definedName name="Perturbacion_debida_a_la_radiacion">FORMULAS!$F$10:$F$11</definedName>
    <definedName name="políticos" localSheetId="6">#REF!</definedName>
    <definedName name="políticos">#REF!</definedName>
    <definedName name="probabilidad" localSheetId="7">[1]FORMULAS!$G$4:$G$8</definedName>
    <definedName name="probabilidad" localSheetId="5">#REF!</definedName>
    <definedName name="probabilidad" localSheetId="4">#REF!</definedName>
    <definedName name="probabilidad" localSheetId="6">#REF!</definedName>
    <definedName name="probabilidad" localSheetId="9">[1]FORMULAS!$G$4:$G$8</definedName>
    <definedName name="probabilidad" localSheetId="8">[2]FORMULAS!$G$4:$G$8</definedName>
    <definedName name="probabilidad" localSheetId="3">[1]FORMULAS!$G$4:$G$8</definedName>
    <definedName name="probabilidad" localSheetId="2">[2]FORMULAS!$G$4:$G$8</definedName>
    <definedName name="probabilidad">FORMULAS!$G$4:$G$8</definedName>
    <definedName name="proceso" localSheetId="6">#REF!</definedName>
    <definedName name="proceso">#REF!</definedName>
    <definedName name="procesos" localSheetId="7">[1]FORMULAS!$B$4:$B$20</definedName>
    <definedName name="procesos" localSheetId="5">#REF!</definedName>
    <definedName name="procesos" localSheetId="4">#REF!</definedName>
    <definedName name="procesos" localSheetId="6">#REF!</definedName>
    <definedName name="procesos" localSheetId="9">[1]FORMULAS!$B$4:$B$20</definedName>
    <definedName name="procesos" localSheetId="8">[2]FORMULAS!$B$4:$B$20</definedName>
    <definedName name="procesos" localSheetId="3">[1]FORMULAS!$B$4:$B$20</definedName>
    <definedName name="procesos" localSheetId="2">[2]FORMULAS!$B$4:$B$20</definedName>
    <definedName name="procesos">FORMULAS!$B$4:$B$20</definedName>
    <definedName name="Seguridad_de_la_informacion">FORMULAS!$D$13:$D$15</definedName>
    <definedName name="sociales" localSheetId="6">#REF!</definedName>
    <definedName name="sociales">#REF!</definedName>
    <definedName name="tecnología" localSheetId="6">#REF!</definedName>
    <definedName name="tecnología">#REF!</definedName>
    <definedName name="tecnológicos" localSheetId="6">#REF!</definedName>
    <definedName name="tecnológicos">#REF!</definedName>
    <definedName name="tipo_de_amenaza" localSheetId="7">[1]FORMULAS!$E$4:$E$11</definedName>
    <definedName name="tipo_de_amenaza" localSheetId="5">[2]FORMULAS!$E$4:$E$11</definedName>
    <definedName name="tipo_de_amenaza" localSheetId="4">[1]FORMULAS!$E$4:$E$11</definedName>
    <definedName name="tipo_de_amenaza" localSheetId="6">[1]FORMULAS!$E$4:$E$11</definedName>
    <definedName name="tipo_de_amenaza" localSheetId="9">[1]FORMULAS!$E$4:$E$11</definedName>
    <definedName name="tipo_de_amenaza" localSheetId="8">[2]FORMULAS!$E$4:$E$11</definedName>
    <definedName name="tipo_de_amenaza" localSheetId="3">[1]FORMULAS!$E$4:$E$11</definedName>
    <definedName name="tipo_de_amenaza" localSheetId="2">[2]FORMULAS!$E$4:$E$11</definedName>
    <definedName name="tipo_de_amenaza">FORMULAS!$E$4:$E$11</definedName>
    <definedName name="tipo_de_riesgos" localSheetId="7">[1]FORMULAS!$C$4:$C$6</definedName>
    <definedName name="tipo_de_riesgos" localSheetId="5">[2]FORMULAS!$C$4:$C$6</definedName>
    <definedName name="tipo_de_riesgos" localSheetId="4">[1]FORMULAS!$C$4:$C$6</definedName>
    <definedName name="tipo_de_riesgos" localSheetId="6">[1]FORMULAS!$C$4:$C$6</definedName>
    <definedName name="tipo_de_riesgos" localSheetId="9">[1]FORMULAS!$C$4:$C$6</definedName>
    <definedName name="tipo_de_riesgos" localSheetId="8">[2]FORMULAS!$C$4:$C$6</definedName>
    <definedName name="tipo_de_riesgos" localSheetId="3">[1]FORMULAS!$C$4:$C$6</definedName>
    <definedName name="tipo_de_riesgos" localSheetId="2">[2]FORMULAS!$C$4:$C$6</definedName>
    <definedName name="tipo_de_riesgos">FORMULAS!$C$4:$C$6</definedName>
  </definedNames>
  <calcPr calcId="162913"/>
</workbook>
</file>

<file path=xl/calcChain.xml><?xml version="1.0" encoding="utf-8"?>
<calcChain xmlns="http://schemas.openxmlformats.org/spreadsheetml/2006/main">
  <c r="AK15" i="1" l="1"/>
  <c r="AG15" i="1"/>
  <c r="AE15" i="1"/>
  <c r="AC15" i="1"/>
  <c r="AA15" i="1"/>
  <c r="Y15" i="1"/>
  <c r="W15" i="1"/>
  <c r="U15" i="1"/>
  <c r="AK14" i="1"/>
  <c r="AG14" i="1"/>
  <c r="AE14" i="1"/>
  <c r="AC14" i="1"/>
  <c r="AA14" i="1"/>
  <c r="Y14" i="1"/>
  <c r="W14" i="1"/>
  <c r="U14" i="1"/>
  <c r="AH14" i="1" l="1"/>
  <c r="AI14" i="1" s="1"/>
  <c r="AL14" i="1" s="1"/>
  <c r="AH15" i="1"/>
  <c r="AI15" i="1" s="1"/>
  <c r="AL15" i="1" s="1"/>
  <c r="AK16" i="1" l="1"/>
  <c r="AG16" i="1"/>
  <c r="AE16" i="1"/>
  <c r="AC16" i="1"/>
  <c r="AA16" i="1"/>
  <c r="Y16" i="1"/>
  <c r="W16" i="1"/>
  <c r="U16" i="1"/>
  <c r="AY13" i="1"/>
  <c r="AK13" i="1"/>
  <c r="AG13" i="1"/>
  <c r="AE13" i="1"/>
  <c r="AC13" i="1"/>
  <c r="AA13" i="1"/>
  <c r="Y13" i="1"/>
  <c r="W13" i="1"/>
  <c r="U13" i="1"/>
  <c r="P13" i="1"/>
  <c r="M13" i="1"/>
  <c r="AH16" i="1" l="1"/>
  <c r="AI16" i="1" s="1"/>
  <c r="AL16" i="1" s="1"/>
  <c r="AH13" i="1"/>
  <c r="AI13" i="1" s="1"/>
  <c r="AL13" i="1" s="1"/>
  <c r="AR3" i="1" l="1"/>
  <c r="AR2" i="1"/>
  <c r="T3" i="1"/>
  <c r="T2" i="1"/>
  <c r="E24" i="18" l="1"/>
  <c r="M11" i="1" l="1"/>
  <c r="C19" i="12" l="1"/>
  <c r="C18" i="12"/>
  <c r="C17" i="12"/>
  <c r="C16" i="12"/>
  <c r="C15" i="12"/>
  <c r="C14" i="12"/>
  <c r="C13" i="12"/>
  <c r="C12" i="12"/>
  <c r="I19" i="12"/>
  <c r="I18" i="12"/>
  <c r="I17" i="12"/>
  <c r="I16" i="12"/>
  <c r="I15" i="12"/>
  <c r="I14" i="12"/>
  <c r="I13" i="12"/>
  <c r="I12" i="12"/>
  <c r="AY11" i="1" l="1"/>
  <c r="B95" i="11"/>
  <c r="B96" i="11"/>
  <c r="B97" i="11"/>
  <c r="B98" i="11"/>
  <c r="B99" i="11"/>
  <c r="B100" i="11"/>
  <c r="B101" i="11"/>
  <c r="B94" i="11"/>
  <c r="B76" i="11" l="1"/>
  <c r="B77" i="11"/>
  <c r="B75" i="11"/>
  <c r="B73" i="11"/>
  <c r="B74" i="11"/>
  <c r="B72" i="11"/>
  <c r="B70" i="11"/>
  <c r="B71" i="11"/>
  <c r="B69" i="11"/>
  <c r="AK12" i="1"/>
  <c r="AK11" i="1"/>
  <c r="AG12" i="1"/>
  <c r="AG11" i="1"/>
  <c r="AE12" i="1"/>
  <c r="AE11" i="1"/>
  <c r="AC12" i="1"/>
  <c r="AC11" i="1"/>
  <c r="Y12" i="1"/>
  <c r="Y11" i="1"/>
  <c r="W12" i="1"/>
  <c r="W11" i="1"/>
  <c r="U11" i="1"/>
  <c r="AA12" i="1"/>
  <c r="AA11" i="1"/>
  <c r="U12" i="1"/>
  <c r="B58" i="11"/>
  <c r="B59" i="11"/>
  <c r="B60" i="11"/>
  <c r="B61" i="11"/>
  <c r="B57" i="11"/>
  <c r="B53" i="11"/>
  <c r="B54" i="11"/>
  <c r="B55" i="11"/>
  <c r="B56" i="11"/>
  <c r="B52" i="11"/>
  <c r="B48" i="11"/>
  <c r="B49" i="11"/>
  <c r="B50" i="11"/>
  <c r="B51" i="11"/>
  <c r="B47" i="11"/>
  <c r="B43" i="11"/>
  <c r="B44" i="11"/>
  <c r="B45" i="11"/>
  <c r="B46" i="11"/>
  <c r="B42" i="11"/>
  <c r="B38" i="11"/>
  <c r="B39" i="11"/>
  <c r="B40" i="11"/>
  <c r="B41" i="11"/>
  <c r="B37" i="11"/>
  <c r="P11" i="1"/>
  <c r="Q13" i="1" l="1"/>
  <c r="AZ13" i="1"/>
  <c r="AO15" i="1"/>
  <c r="AO14" i="1"/>
  <c r="AM15" i="1"/>
  <c r="AN15" i="1" s="1"/>
  <c r="AM14" i="1"/>
  <c r="AN14" i="1" s="1"/>
  <c r="AM16" i="1"/>
  <c r="AN16" i="1" s="1"/>
  <c r="AO13" i="1"/>
  <c r="AM13" i="1"/>
  <c r="AN13" i="1" s="1"/>
  <c r="AO16" i="1"/>
  <c r="Q11" i="1"/>
  <c r="AZ11" i="1"/>
  <c r="AH11" i="1"/>
  <c r="AI11" i="1" s="1"/>
  <c r="AL11" i="1" s="1"/>
  <c r="AO11" i="1" s="1"/>
  <c r="AH12" i="1"/>
  <c r="AI12" i="1" s="1"/>
  <c r="AL12" i="1" s="1"/>
  <c r="AM12" i="1" s="1"/>
  <c r="AN12" i="1" s="1"/>
  <c r="AP13" i="1" l="1"/>
  <c r="AQ13" i="1" s="1"/>
  <c r="AT13" i="1" s="1"/>
  <c r="AM11" i="1"/>
  <c r="AN11" i="1" s="1"/>
  <c r="AO12" i="1"/>
  <c r="AU13" i="1" l="1"/>
  <c r="AV13" i="1"/>
  <c r="AP11" i="1"/>
  <c r="AQ11" i="1" s="1"/>
  <c r="AT11" i="1" s="1"/>
  <c r="AU11" i="1" s="1"/>
  <c r="AV11" i="1" l="1"/>
</calcChain>
</file>

<file path=xl/sharedStrings.xml><?xml version="1.0" encoding="utf-8"?>
<sst xmlns="http://schemas.openxmlformats.org/spreadsheetml/2006/main" count="598" uniqueCount="379">
  <si>
    <t xml:space="preserve">CALIFICACIÓN DEL RIESGO </t>
  </si>
  <si>
    <t>VERIFICACIÓN DE CONTROLES ESTABLECIDOS</t>
  </si>
  <si>
    <t>CASILLAS A DISMINUIR</t>
  </si>
  <si>
    <t>PROBABILIDAD</t>
  </si>
  <si>
    <t xml:space="preserve">IMPACTO </t>
  </si>
  <si>
    <t>ZONA DE RIESGO</t>
  </si>
  <si>
    <t>PUNTAJE</t>
  </si>
  <si>
    <t>OPCIÓN DE MANEJO</t>
  </si>
  <si>
    <t>SI</t>
  </si>
  <si>
    <t>OPERATIVO</t>
  </si>
  <si>
    <t>FINANCIERO</t>
  </si>
  <si>
    <t>DE IMAGEN</t>
  </si>
  <si>
    <t>NIVEL</t>
  </si>
  <si>
    <t>DESCRIPTOR</t>
  </si>
  <si>
    <t>DESCRIPCIÓN</t>
  </si>
  <si>
    <t>FRECUENCIA</t>
  </si>
  <si>
    <t>Raro</t>
  </si>
  <si>
    <t>Improbable</t>
  </si>
  <si>
    <t>Posible</t>
  </si>
  <si>
    <t>Probable</t>
  </si>
  <si>
    <t>Casi Cierta</t>
  </si>
  <si>
    <t>Insignificante</t>
  </si>
  <si>
    <t>Menor</t>
  </si>
  <si>
    <t>Moderado</t>
  </si>
  <si>
    <t>Mayor</t>
  </si>
  <si>
    <t>Catastrófico</t>
  </si>
  <si>
    <t>No.</t>
  </si>
  <si>
    <t>SI EL RIESGO DE CORRUPCIÓN SE MATERIALIZA PODRÍA...</t>
  </si>
  <si>
    <t>RESPUESTA</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</si>
  <si>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</si>
  <si>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</si>
  <si>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</si>
  <si>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</si>
  <si>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</si>
  <si>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</si>
  <si>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</si>
  <si>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</si>
  <si>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</si>
  <si>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</si>
  <si>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</si>
  <si>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</si>
  <si>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</si>
  <si>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</si>
  <si>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¿Generar pérdida de credibilidad del sector?</t>
  </si>
  <si>
    <t>¿Ocasionar lesiones físicas o pérdida de vidas humanas?</t>
  </si>
  <si>
    <t>¿Afectar la imagen regional?</t>
  </si>
  <si>
    <t>¿Afectar la imagen nacional?</t>
  </si>
  <si>
    <t>Zona de Riesgo</t>
  </si>
  <si>
    <t>OPCIONES DE MANEJO DEL RIESGO</t>
  </si>
  <si>
    <t>B</t>
  </si>
  <si>
    <t xml:space="preserve">Baja </t>
  </si>
  <si>
    <t>M</t>
  </si>
  <si>
    <t xml:space="preserve">Moderada </t>
  </si>
  <si>
    <t>A</t>
  </si>
  <si>
    <t xml:space="preserve">Alta </t>
  </si>
  <si>
    <t>E</t>
  </si>
  <si>
    <t xml:space="preserve">Extrema </t>
  </si>
  <si>
    <t xml:space="preserve">Insignificante </t>
  </si>
  <si>
    <t xml:space="preserve">Menor </t>
  </si>
  <si>
    <t xml:space="preserve">Moderado </t>
  </si>
  <si>
    <t xml:space="preserve">Mayor </t>
  </si>
  <si>
    <t xml:space="preserve">Catastrófico </t>
  </si>
  <si>
    <t xml:space="preserve">Improbable </t>
  </si>
  <si>
    <t xml:space="preserve">Posible </t>
  </si>
  <si>
    <t xml:space="preserve">Probable </t>
  </si>
  <si>
    <t xml:space="preserve">TOTAL RESPUESTAS AFIRMATIVAS </t>
  </si>
  <si>
    <t>IMPACTO CORRUPCIÓN</t>
  </si>
  <si>
    <t>VALORACIÓN DEL RIESGO DE GESTIÓN</t>
  </si>
  <si>
    <t>ACCIÓN</t>
  </si>
  <si>
    <t>DESCRIPCIÓN DE CONTROLES EXISTENTES</t>
  </si>
  <si>
    <t>TIPO DE RIESGO</t>
  </si>
  <si>
    <t>Direccionamiento estratégico e innovación</t>
  </si>
  <si>
    <t>Atención a partes interesadas y comunicaciones </t>
  </si>
  <si>
    <t>Estrategia y gobierno de TI </t>
  </si>
  <si>
    <t>Planificación de la intervención vial </t>
  </si>
  <si>
    <t>Producción de mezcla y provisión de maquinaria y equipo </t>
  </si>
  <si>
    <t>Intervención de la malla vial </t>
  </si>
  <si>
    <t>Gestión de servicios e infraestructura tecnológica </t>
  </si>
  <si>
    <t>Gestión de recursos físicos </t>
  </si>
  <si>
    <t>Gestión contractual </t>
  </si>
  <si>
    <t>Gestión financiera </t>
  </si>
  <si>
    <t>Gestión de laboratorio </t>
  </si>
  <si>
    <t>Gestión del talento humano </t>
  </si>
  <si>
    <t>Gestión ambiental </t>
  </si>
  <si>
    <t>Gestión documental </t>
  </si>
  <si>
    <t>Gestión jurídica </t>
  </si>
  <si>
    <t>Control Disciplinario Interno </t>
  </si>
  <si>
    <t>Control evaluación y mejora de la gestión </t>
  </si>
  <si>
    <t>PROCESOS</t>
  </si>
  <si>
    <t>Gestion</t>
  </si>
  <si>
    <t>Corrupcion</t>
  </si>
  <si>
    <t>Seguridad_de_la_informacion</t>
  </si>
  <si>
    <t>Riesgos estratégicos</t>
  </si>
  <si>
    <t>Riesgos gerenciales</t>
  </si>
  <si>
    <t>Riesgos operativos</t>
  </si>
  <si>
    <t>Riesgos financieros</t>
  </si>
  <si>
    <t>Riesgos de cumplimiento</t>
  </si>
  <si>
    <t>Riesgo de imagen o reputacional</t>
  </si>
  <si>
    <t>Riesgo de corrupción</t>
  </si>
  <si>
    <t>Pérdida de confidencialidad de los activos</t>
  </si>
  <si>
    <t>Pérdida de la integridad de los activos</t>
  </si>
  <si>
    <t>Pérdida de la disponibilidad de los activos</t>
  </si>
  <si>
    <t>TIPOLOGÍA DE RIESGOS</t>
  </si>
  <si>
    <t>TIPO DE AMENAZA</t>
  </si>
  <si>
    <t>ANMENAZA</t>
  </si>
  <si>
    <t>Fuego</t>
  </si>
  <si>
    <t>Agua</t>
  </si>
  <si>
    <t>Fenómenos climáticos</t>
  </si>
  <si>
    <t>Fenómenos sísmicos</t>
  </si>
  <si>
    <t>Fallas en el sistema de suministro de agua</t>
  </si>
  <si>
    <t>Fallas en el suministro de aire acondicionado</t>
  </si>
  <si>
    <t>Radiación electromagnética</t>
  </si>
  <si>
    <t>Radiación térmica</t>
  </si>
  <si>
    <t>Interceptación de servicios de señales de interferencia comprometida</t>
  </si>
  <si>
    <t>Espionaje remoto</t>
  </si>
  <si>
    <t>Fallas del equipo</t>
  </si>
  <si>
    <t>Mal funcionamiento del equipo</t>
  </si>
  <si>
    <t>Saturación del sistema de información</t>
  </si>
  <si>
    <t>Mal funcionamiento del software</t>
  </si>
  <si>
    <t>Incumplimiento en el mantenimiento del sistema de información</t>
  </si>
  <si>
    <t>Uso no autorizado del equipo</t>
  </si>
  <si>
    <t>Copia fraudulenta del software</t>
  </si>
  <si>
    <t>Error en el uso o abuso de derechos</t>
  </si>
  <si>
    <t>Falsificación de derechos</t>
  </si>
  <si>
    <t>Daño_fisico</t>
  </si>
  <si>
    <t>Eventos_naturales</t>
  </si>
  <si>
    <t>Perdidas_de_los_servicios_esenciales</t>
  </si>
  <si>
    <t>Perturbacion_debida_a_la_radiacion</t>
  </si>
  <si>
    <t>Compromiso_de_la_informacion</t>
  </si>
  <si>
    <t>Fallas_tecnicas</t>
  </si>
  <si>
    <t>Acciones_no_autorizadas</t>
  </si>
  <si>
    <t>Compromiso_de_las_funciones</t>
  </si>
  <si>
    <t>TIPOS DE IMPACTO</t>
  </si>
  <si>
    <t>impactocorrupcion</t>
  </si>
  <si>
    <t>Rara vez</t>
  </si>
  <si>
    <t>Casi seguro</t>
  </si>
  <si>
    <t>OTROS IMPACTOS</t>
  </si>
  <si>
    <t>impacto</t>
  </si>
  <si>
    <t>probabilidad</t>
  </si>
  <si>
    <t>Riesgo bajo</t>
  </si>
  <si>
    <t>Riesgo moderado</t>
  </si>
  <si>
    <t>Riesgo alto</t>
  </si>
  <si>
    <t>Riesgo extremo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</si>
  <si>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</si>
  <si>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</si>
  <si>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</si>
  <si>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</si>
  <si>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</si>
  <si>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</si>
  <si>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</si>
  <si>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Evaluación del diseño del control</t>
  </si>
  <si>
    <t>El control se ejecuta de manera consistente por los responsables</t>
  </si>
  <si>
    <t>Fuerte</t>
  </si>
  <si>
    <t>Débil</t>
  </si>
  <si>
    <t>No</t>
  </si>
  <si>
    <t>Sí</t>
  </si>
  <si>
    <t>Requiere plan de acción para fortalecer el control</t>
  </si>
  <si>
    <t>Solidez del control</t>
  </si>
  <si>
    <t>Controles ayudan a disminuir la probabilidad</t>
  </si>
  <si>
    <t>Controles ayudan a disminuir impacto</t>
  </si>
  <si>
    <t>Directamente</t>
  </si>
  <si>
    <t>No disminuye</t>
  </si>
  <si>
    <t>Indirectamente</t>
  </si>
  <si>
    <t># Columnas en la matriz de riesgo que se desplaza en el eje de la probabilidad</t>
  </si>
  <si>
    <t># Columnas en la matriz de riesgo que se desplaza en el eje de impacto</t>
  </si>
  <si>
    <t>OPCIONES DE MANEJO</t>
  </si>
  <si>
    <t>Aceptar el riesgo</t>
  </si>
  <si>
    <t>Reducir el riesgo</t>
  </si>
  <si>
    <t>Evitar el riesgo</t>
  </si>
  <si>
    <t>Compartir el riesgo</t>
  </si>
  <si>
    <t>ACTIVIDADES DE CONTROL</t>
  </si>
  <si>
    <t>RESPONSABLE</t>
  </si>
  <si>
    <t>TIEMPO</t>
  </si>
  <si>
    <t>INDICADOR</t>
  </si>
  <si>
    <t>ACTIVIDAD</t>
  </si>
  <si>
    <t>ACCIONES DE CONTINGENCIA</t>
  </si>
  <si>
    <t>Proceso</t>
  </si>
  <si>
    <t>No. Riesgo</t>
  </si>
  <si>
    <t>Riesgo</t>
  </si>
  <si>
    <t>Descripción</t>
  </si>
  <si>
    <t>Activo de información</t>
  </si>
  <si>
    <t>Tipo de riesgo</t>
  </si>
  <si>
    <t>Tipología de riesgos</t>
  </si>
  <si>
    <t>Tipo de amenaza</t>
  </si>
  <si>
    <t>Amenaza</t>
  </si>
  <si>
    <t>Causa / vulnerabilidad</t>
  </si>
  <si>
    <t>Consecuencias</t>
  </si>
  <si>
    <t>Se espera que el evento ocurra en la mayoría de las circunstancias.</t>
  </si>
  <si>
    <t>Más de  vez al año.</t>
  </si>
  <si>
    <t>Es viable que el evento ocurra en la mayoría de las circunstancias.</t>
  </si>
  <si>
    <t>Al menos 1 vez en el último año.</t>
  </si>
  <si>
    <t>El evento podría ocurrir en algún momento.</t>
  </si>
  <si>
    <t>Al menos 1 vez en los últimos 2 años.</t>
  </si>
  <si>
    <t>El evento puede ocurrir en algún momento.</t>
  </si>
  <si>
    <t>Al menos 1 vez en los últimos 4 años.</t>
  </si>
  <si>
    <t>El evento puede ocurrir solo en circunstancias excepcionales.(poco comunes o anormales)</t>
  </si>
  <si>
    <t>No se ha presentado en los últimos 4 años.</t>
  </si>
  <si>
    <t>Nro</t>
  </si>
  <si>
    <t>RIESGO</t>
  </si>
  <si>
    <t>Promedio</t>
  </si>
  <si>
    <t>Criterios para calificar el Impacto – riesgos de gestión</t>
  </si>
  <si>
    <t>Nivel</t>
  </si>
  <si>
    <t xml:space="preserve">Impacto (consecuencias) 
Cuantitativo </t>
  </si>
  <si>
    <t xml:space="preserve">Impacto (consecuencias) 
Cualitativo </t>
  </si>
  <si>
    <t>-Impacto que afecte la ejecución presupuestal en un valor ≥50%</t>
  </si>
  <si>
    <t xml:space="preserve">Interrupción de las operaciones de la Entidad por más de cinco (5) días. </t>
  </si>
  <si>
    <t xml:space="preserve"> - Pérdida de cobertura en la prestación de los servicios de la entidad ≥50%. </t>
  </si>
  <si>
    <t xml:space="preserve">- Intervención por parte de un ente de control u otro ente regulador. </t>
  </si>
  <si>
    <t xml:space="preserve">- Pago de indemnizaciones a terceros por acciones legales que pueden afectar el presupuesto total de la entidad en un valor ≥50% </t>
  </si>
  <si>
    <t xml:space="preserve">- Pérdida de Información crítica para la entidad que no se puede recuperar. </t>
  </si>
  <si>
    <t xml:space="preserve">- Pago de sanciones económicas por incumplimiento en la normatividad aplicable ante un ente regulador, las cuales afectan en un valor ≥50% del presupuesto general de la entidad. </t>
  </si>
  <si>
    <t xml:space="preserve">- Incumplimiento en las metas y objetivos institucionales afectando de forma grave la ejecución presupuestal. </t>
  </si>
  <si>
    <t>- Imagen institucional afectada en el orden nacional o regional por actos o hechos de corrupción comprobados.</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</si>
  <si>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</si>
  <si>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</si>
  <si>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</si>
  <si>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</si>
  <si>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</si>
  <si>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Sanción por parte de ente de control u otro ente regulador.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</si>
  <si>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</si>
  <si>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</si>
  <si>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 Imagen institucional afectada en el orden nacional o regional por incumplimientos en la prestación del servicio a los usuarios o ciudadanos</t>
  </si>
  <si>
    <t>-Impacto que afecte la ejecución presupuestal en un valor ≥5%</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</si>
  <si>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</si>
  <si>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</si>
  <si>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</si>
  <si>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</si>
  <si>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</si>
  <si>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</si>
  <si>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</si>
  <si>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</si>
  <si>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</si>
  <si>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</si>
  <si>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</si>
  <si>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</si>
  <si>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</si>
  <si>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Pago de indemnizaciones a terceros por acciones legales que pueden afectar el presupuesto total de la entidad en un valor ≤1% </t>
  </si>
  <si>
    <t xml:space="preserve">- Imagen institucional afectada localmente por retrasos en la prestación del servicio a los usuarios o ciudadanos. </t>
  </si>
  <si>
    <t xml:space="preserve">- Pago de sanciones económicas por incumplimiento en la normatividad aplicable ante un ente regulador, las cuales afectan en un valor ≤1%del presupuesto general de la entidad. </t>
  </si>
  <si>
    <t>-Impacto que afecte la ejecución presupuestal en un valor ≤0,5%</t>
  </si>
  <si>
    <t xml:space="preserve">- No hay interrupción de las operaciones de la entidad. </t>
  </si>
  <si>
    <t>-Pérdida de cobertura en la prestación de los servicios de la entidad ≤1%.</t>
  </si>
  <si>
    <t>- No se generan sanciones económicas o administrativas.</t>
  </si>
  <si>
    <t xml:space="preserve">-Pago de indemnizaciones a terceros por acciones legales que pueden afectar el presupuesto total de la entidad en un valor ≤0,5% </t>
  </si>
  <si>
    <t xml:space="preserve"> - No se afecta la imagen institucional de forma significativa.</t>
  </si>
  <si>
    <t xml:space="preserve">-Pago de sanciones económicas por incumplimiento en la normatividad aplicable ante un ente regulador, las cuales afectan en un valor ≤0,5% del presupuesto general de la entidad. </t>
  </si>
  <si>
    <t xml:space="preserve">IMPACTO DE GESTIÓN </t>
  </si>
  <si>
    <t>Niveles para calificar el impacto</t>
  </si>
  <si>
    <t>Impacto (consecuencias) 
Cualitativo</t>
  </si>
  <si>
    <t>Afectación ≥X% de la población</t>
  </si>
  <si>
    <t>Sin afectación de la integridad</t>
  </si>
  <si>
    <t xml:space="preserve">Afectación ≥X% del presupuesto anual de la entidad </t>
  </si>
  <si>
    <t xml:space="preserve">Sin afectación de la disponibilidad </t>
  </si>
  <si>
    <t>No hay Afectación medioambiental</t>
  </si>
  <si>
    <t>Sin afectación de la confidencialidad</t>
  </si>
  <si>
    <t xml:space="preserve">Afectación ≥X% de la población </t>
  </si>
  <si>
    <t xml:space="preserve">Afectación leve de la integridad </t>
  </si>
  <si>
    <t>Afectación leve de la disponibilidad</t>
  </si>
  <si>
    <t>Afectación leve del Medio Ambiente requiere de ≥X días de recuperación</t>
  </si>
  <si>
    <t>Afectación leve de la confidencialidad</t>
  </si>
  <si>
    <t xml:space="preserve">Afectación moderada de la integridad de la información debido al interés particular de los empleados y terceros </t>
  </si>
  <si>
    <t xml:space="preserve">Afectación moderada de la disponibilidad de la información debido al interés particular de los empleados y terceros </t>
  </si>
  <si>
    <t>Afectación leve del Medio Ambiente requiere de ≥X semanas de recuperación</t>
  </si>
  <si>
    <t>Afectación moderada de la confidencialidad de la información debido al interés particular de los empleados y terceros</t>
  </si>
  <si>
    <t>4</t>
  </si>
  <si>
    <t xml:space="preserve">Afectación grave de la integridad de la información debido al interés particular de los empleados y terceros </t>
  </si>
  <si>
    <t xml:space="preserve"> Afectación ≥X% del presupuesto anual de la entidad </t>
  </si>
  <si>
    <t>Afectación grave de la disponibilidad de la información debido al interés particular de los empleados y terceros</t>
  </si>
  <si>
    <t>Afectación importante del Medio Ambiente que requiere de ≥X meses de recuperación</t>
  </si>
  <si>
    <t>Afectación grave de la confidencialidad de la información debido al interés particular de los empleados y terceros</t>
  </si>
  <si>
    <t xml:space="preserve">Afectación muy grave de la integridad de la información debido al interés particular de los empleados y terceros </t>
  </si>
  <si>
    <t xml:space="preserve">Afectación muy grave de la disponibilidad de la información debido al interés particular de los empleados y terceros </t>
  </si>
  <si>
    <t>Afectación muy grave del Medio Ambiente que requiere de ≥X años de recuperación</t>
  </si>
  <si>
    <t>Afectación muy grave confidencialidad de la información debido al interés particular de los empleados y terceros</t>
  </si>
  <si>
    <t>EJEMPLOS DE CONTROLES</t>
  </si>
  <si>
    <t>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t>
  </si>
  <si>
    <t>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x cobrar pendientes de pago que fueron canceladas según extracto bancarios. En caso de observar cuentas de cobro que a la fecha no se ha recibido el pago, lista las cuentas pendientes de pago y realiza llamadas a los clientes y solicita que le indiquen la fecha para el pago oportuno de las mismas. Como evidencia queda listado de cuentas por cobrar pendientes de pago en Excel con los compromisos acordados con los clientes y extracto bancario.</t>
  </si>
  <si>
    <t>El sistema SAP cada vez que se va a realizar un pago valida que el proveedor al cual se le va a girar el pago no este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programación interna del aplicativo y reporte de coincidencia con listas restrictivas.</t>
  </si>
  <si>
    <t>Casi Seguro</t>
  </si>
  <si>
    <t>IMPACTO</t>
  </si>
  <si>
    <t>Solidez del conjunto de controles</t>
  </si>
  <si>
    <t>SOPORTE / PRODUCTO</t>
  </si>
  <si>
    <t>TIPOLOGÍA DE RIESGO</t>
  </si>
  <si>
    <t>( Muestra las clases de riesgos que se pueden presentar)</t>
  </si>
  <si>
    <t>ESTRATÉGICOS</t>
  </si>
  <si>
    <t xml:space="preserve">Son aquellos que se asocian con la posibilidad de ocurrencia de eventos que afecten los objetivos estratégicos de la organización pública y por tanto impactan toda la entidad. </t>
  </si>
  <si>
    <t>GERENCIALES</t>
  </si>
  <si>
    <t>Son aquellos que se asocian con la posibilidad de ocurrencia de eventos que afecten los procesos gerenciales y/o la alta dirección.</t>
  </si>
  <si>
    <t xml:space="preserve">Son aquellos relacionados conposibilidad de ocurrencia de eventos que afecten los procesos misionales de la entidad. </t>
  </si>
  <si>
    <t>Son los relacionados con la Gestión Financiera  de la entidad, los cuales pueden estar relacionados con la posibilidad de ocurrencia de eventos que afecten los estados financieros y todas aquellas áreas involucradas con el proceso financiero como presupuesto, tesorería, contabilidad, cartera, central de cuentas, costos, etc</t>
  </si>
  <si>
    <t>CUMPLIMIENTO</t>
  </si>
  <si>
    <t xml:space="preserve">Son aquellos que se asocian con la posibilidad de ocurrencia de eventos que afecten la situación jurídica o contractual de la organización debido a su incumplimiento o desacato a la normatividad legal y las obligaciones contractuales. </t>
  </si>
  <si>
    <t>TECNOLÓGICOS</t>
  </si>
  <si>
    <t xml:space="preserve">Son los relacionados con la posibilidad de ocurrencia de eventos que afecten la totalidad o parte de la infraestructura tecnológica (hardware, software, redes, etc.) de una entidad. </t>
  </si>
  <si>
    <t>Están relacionados con la posibilidad de ocurrencia de un evento que afecte la imagen, buen nombre o reputación de una organización, ante sus clientes y partes interesadas</t>
  </si>
  <si>
    <t>CORRUPCIÓN</t>
  </si>
  <si>
    <t xml:space="preserve">Son todos los relacionados con la posibilidad de que por acción u omisión, se use el poder para desviar la gestión de lo público hacia un beneficio privado. </t>
  </si>
  <si>
    <t>RIESGOS DE SEGURIDAD DIGITAL</t>
  </si>
  <si>
    <t xml:space="preserve">Están relacionados con posibilidad de la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</si>
  <si>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¿Dar lugar a procesos penales?</t>
  </si>
  <si>
    <t>¿Generar daño ambiental?</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</si>
  <si>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</si>
  <si>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r>
      <t xml:space="preserve">ACEPTAR EL RIESGO
</t>
    </r>
    <r>
      <rPr>
        <sz val="11"/>
        <rFont val="Arial"/>
        <family val="2"/>
      </rPr>
      <t xml:space="preserve">La aceptación del riesgo puede ser una opción viable en la entidad, para los </t>
    </r>
    <r>
      <rPr>
        <u/>
        <sz val="11"/>
        <rFont val="Arial"/>
        <family val="2"/>
      </rPr>
      <t>riesgos bajos</t>
    </r>
    <r>
      <rPr>
        <sz val="11"/>
        <rFont val="Arial"/>
        <family val="2"/>
      </rPr>
      <t>, pero tambien pueden existir escenarios de riesgos a los que no se les pueda aplicar controles y por ende, se acepta el riesgo. En ambos escenarios debe existir un seguimiento continuo del riesgo</t>
    </r>
  </si>
  <si>
    <t>No se adopta ninguna medida que afecte la probabilidad o el impacto del riesgo. (Ningún riesgo de corrupción podrá ser aceptado) se realiza monitoreo</t>
  </si>
  <si>
    <r>
      <t xml:space="preserve">REDUCIR EL RIESGO
</t>
    </r>
    <r>
      <rPr>
        <sz val="11"/>
        <rFont val="Arial"/>
        <family val="2"/>
      </rPr>
      <t>Deberían seleccionarse controles apropiados y con una adecuada segregación de funciones, de manera que el tratamiento al riesgo adoptado, logre la reducción prevista sobre el riesgo.
Para mitigar/tratar los riesgos de seguridad digital, se debe emplear como minimo los controles de la ISO/IEC 27001:2013</t>
    </r>
  </si>
  <si>
    <t>Se adoptan medidas para reducir la probabilidad o el impacto del riesgo, o ambos; por lo general conlleva a la implementación de controles.</t>
  </si>
  <si>
    <r>
      <t xml:space="preserve">EVITAR EL RIESGO
</t>
    </r>
    <r>
      <rPr>
        <sz val="11"/>
        <rFont val="Arial"/>
        <family val="2"/>
      </rPr>
      <t xml:space="preserve">Desde el punto de vista de los responsables de la toma de decisiones, este tratamiento es simple, la menos arriesgada y menos costosa, pero es un obstáculo para el desarrollo de las actividades de la entidad y por lo tanto </t>
    </r>
    <r>
      <rPr>
        <u/>
        <sz val="11"/>
        <rFont val="Arial"/>
        <family val="2"/>
      </rPr>
      <t>hay situaciones donde no es una opción.</t>
    </r>
  </si>
  <si>
    <t>Se abandonan las actividades que dan lugar al riesgo, decidiendo no iniciar o no continuar con la actividad que causa el riesgo.</t>
  </si>
  <si>
    <r>
      <t xml:space="preserve">COMPARTIR O TRANSFERIR EL RIESGO
</t>
    </r>
    <r>
      <rPr>
        <sz val="11"/>
        <rFont val="Arial"/>
        <family val="2"/>
      </rPr>
      <t>los dos principales métodos de compartir o transferir parte del riesgos son : seguros y tercerización. Estos mecanismos de transferencia de riesgos deberían estra formalizados a través de un acuerdo contractual.</t>
    </r>
  </si>
  <si>
    <t>Se reduce la probabilidad o el impacto del riesgo, transfiriendo o compartiendo una parte del riesgo. Los riesgos de corrupción, se pueden compartir pero no se puede transferir su responsabilidad.</t>
  </si>
  <si>
    <t>EVALUACIÓN DEL RIESGO INHERENTE</t>
  </si>
  <si>
    <t>EVALUACIÓN DE  RIESGO RESIDUAL</t>
  </si>
  <si>
    <t>OBJETIVO DEL PROCESO</t>
  </si>
  <si>
    <t xml:space="preserve">Inoportunidad en la consulta de los documentos que se encuentran en el archivo de gestión de las dependencias y sus respectivos procesos, por la  inadecuada disposición de los mismos </t>
  </si>
  <si>
    <t>En la consulta de los documentos se puede presentar innacesibilidad por pérdida, deterioro o inadecuada disposición, al no aplicar de manera oportuna el procedimiento establecido en la TRD, lo que conlleva a toma de decisiones erradas, o a las sanciones por parte de los entes de control ante la falta de evidencias.</t>
  </si>
  <si>
    <t>N/A</t>
  </si>
  <si>
    <t>Deterioro fìsico por inadecuada manipulación o disposición de los documentos al no cumplir con las condiciones ambientales de almacenamiento.</t>
  </si>
  <si>
    <t>Toma de decisiones erradas o sanciones de parte de los entes de control ante la falta de evidencia
Perdida de Información al no tener los expedientes debidamente conformados</t>
  </si>
  <si>
    <t>Asignado</t>
  </si>
  <si>
    <t>Adecuado</t>
  </si>
  <si>
    <t>Oportuna</t>
  </si>
  <si>
    <t>Prevenir</t>
  </si>
  <si>
    <t>Confiable</t>
  </si>
  <si>
    <t>Se investigan y resuelven oportunamente</t>
  </si>
  <si>
    <t>Completa</t>
  </si>
  <si>
    <t>Siempre se ejecuta</t>
  </si>
  <si>
    <t xml:space="preserve">Fallas en el proceso de copias de seguridad del aplicativo </t>
  </si>
  <si>
    <t xml:space="preserve">Incumplimiento o no aplicación del procedimiento establecido para el trámite de las comunicaciones en la Entidad </t>
  </si>
  <si>
    <t xml:space="preserve">Perdida de la información digital al no contar con los repositorios necesarios </t>
  </si>
  <si>
    <t xml:space="preserve">Profesionales proceso GD </t>
  </si>
  <si>
    <t xml:space="preserve">Realizar el requerimiento disciplinario correspondiente por perdida para los responsables de la información. </t>
  </si>
  <si>
    <t xml:space="preserve">Comunicación remitida </t>
  </si>
  <si>
    <t xml:space="preserve">Secretaria General </t>
  </si>
  <si>
    <t xml:space="preserve">Cuando se identifique el riesgo </t>
  </si>
  <si>
    <t>Realizar el proceso correspondiente para la restauración de los documentos que presenten deterioro o perdida de información por manejo inadecuado o condiciones ambientales no optimas</t>
  </si>
  <si>
    <t xml:space="preserve">Documento restaurado </t>
  </si>
  <si>
    <t xml:space="preserve">Secretaria General Proceso de Infraestructura Tecnologica </t>
  </si>
  <si>
    <t>Secretaria General Proceso de Gestión Documental</t>
  </si>
  <si>
    <t>Se realiza una copia de seguridad en la nube de la entidad diarimente y se realiza una copia de seguridad en otra máquina de la nube que se baja en físico a un servidor de la Entidad semanalmente a las bases de datos.
Se realiza una copia de seguridad en cintas para los archivos y PDF</t>
  </si>
  <si>
    <t xml:space="preserve">Copias de Seguridad de bases de datos en la nube 
Copias de seguridad de archivos y PDF en Cintas </t>
  </si>
  <si>
    <t>Inadecuada disposición de los archivos de gestión en las dependencias y procesos de la Entidad</t>
  </si>
  <si>
    <t xml:space="preserve">Perdida de documentación y de archivos físicos y electrónicos </t>
  </si>
  <si>
    <t>Inadecuada manipulación, alteración o pérdida de documentación física o electrónica por parte de los colaboradores de la Entidad.</t>
  </si>
  <si>
    <t>En el trámite y consulta de los documentos se puede presentar innacesibilidad por pérdida, deterioro o inadecuada disposición, generada por fallas en el proceso de copias de seguridad del aplicativo, incumplimiento o no aplicación de los procedimientos establecidos para el trámite de comunicaciones, o por la inadecuada manipulación, alteración o perdida de la docuemntación física y electrónica de la Entidad, lo que dificulta la toma de decisiones oportuna y puede llegar a derivar en sanciones por parte de los entes de control.</t>
  </si>
  <si>
    <t>Tramitar los Paz y Salvo, de los colaboradores verificando que el usuario no tenga radicados pendientes en sus carpetas de entrada, salida, internos, devueltos, personales e informados.</t>
  </si>
  <si>
    <t>Colaboradores designados proceso GDOC</t>
  </si>
  <si>
    <t>Colaboradores designados proceso GDOC y profesionales proceso GSIT</t>
  </si>
  <si>
    <t>Colaborador designado proceso GDOC</t>
  </si>
  <si>
    <t>N. de paz y salvos firmados / No. De colaboradores desvinculados</t>
  </si>
  <si>
    <t>Plan de contingencia</t>
  </si>
  <si>
    <t>Profesional restaurador del proceso de GDOC</t>
  </si>
  <si>
    <t>P1
MARLENE</t>
  </si>
  <si>
    <t>P2
CATHERINE</t>
  </si>
  <si>
    <t>P3
ORLANDO</t>
  </si>
  <si>
    <t>P4
DIANA PAOLA</t>
  </si>
  <si>
    <t>P5
AURA</t>
  </si>
  <si>
    <t xml:space="preserve">Implementar las acciones necesarias para el cumplimiento de los programas del SIC 
 Elaborar  informes de monitoreo de condiciones ambientales </t>
  </si>
  <si>
    <t xml:space="preserve">Mantener actualizada la base de datos de préstamos y consulta, conforme a lo establecido en el procedimiento Consulta y Préstamo de Documentos </t>
  </si>
  <si>
    <t>Base de Datos Actualizada</t>
  </si>
  <si>
    <t>Realizar plan de contingencia para asociar documentos de salida a documentos de entrada</t>
  </si>
  <si>
    <t xml:space="preserve">Verificar en la base de datos del aplicativo ORFEO los usuarios activos e inactivos </t>
  </si>
  <si>
    <t>Base de datos con los usuarios que hacen uso del aplicativo ORFEO actualmente.</t>
  </si>
  <si>
    <t>Realizar 2 copias de seguridad del aplicativo ORFEO en la nube.</t>
  </si>
  <si>
    <t xml:space="preserve">Realizar el acompañamiento a las dependencias  para la correcta aplicación de las TRD </t>
  </si>
  <si>
    <t>El profesional designado del proceso gestión documental  revisará trimestralmente el monitoreo de las condiciones ambientales de los archivos dando aplicación a los aspectos descritos en el Sistema Integrado de Conservación, asi mismo ,socializara los requerimientos mínimos para el adecuado manejo de los documentos en cuanto a su manipulación y tratamiento con el fin de evitar el deterioro fisico. La evidencia son  las actas de socialización en cuanto a la implementación del SIC sobre el programa de conservación de documentos y los informes de medición de condiciones ambientales en los diferentes espacios donde se conserva archivo.  
Trimestralmente, el líder estratégico del proceso revisará los resultados de los monitoreos de las condiciones ambientales de almacenamiento y en caso de evidenciar inconsistencias que lleven a la perdida de información o documentos se  generará las alertas correspondientes en reunión al Comité de Gestión y Desempeño Institucional, para proceder a la toma de decisiones y ajustes a que haya lugar.</t>
  </si>
  <si>
    <t>El servidor público o colaborador responsable del proceso gestión documental, al momento de realizar el préstamo de carpetas del archivo central, diligenciará el formato "Documentos Afuera" y verificará que se entregue la documentación foliada, con el fin de prevenir la pérdida o alteración de los archivos, bien sea por inclusión o sustracción de información.
Al momento de realizar la entrega de los documentos, se verificará nuevamente la foliación y se diligenciará la entrega en el formato "Documento Afuera". En caso de evidenciar perdida o alteración de los archivos, se solicita la corrección del expediente al servidor público o colaborador y en caso de ser necesario se realiza un informe en el que consta la alteración del expediente dirigido a la Secretaría General para lo de su competencia.</t>
  </si>
  <si>
    <t>El colaborador designado por la Secretaria General del proceso Gestión documental cuatrimestralmente solicitará la generación automática de las copias de seguridad del aplicativo ORFEO al proceso de Infraestructura Tecnológica a través de correo electrónico (mesa de ayuda); Asi mismo, el colaborador designado por el proceso verificará  que la información se encuentre completa en relación  a las copias de seguridad de ORFEO , con el fin de garantizar el respaldo de la información electrónica almacenada en el aplicativo para evitar su pérdida. Como evidencia del control quedarán actas de reunión de la verificación del Back-Up  y  los correos remitidos de los pantallazos de los Backups realizados  aplicativo ORFEO
En caso de identificar inconsistencias en el proceso se debe establecer un plan de contingencia para los repositorios, del cual quedará evidencia y se realizará el correspondiente seguimiento.</t>
  </si>
  <si>
    <t xml:space="preserve">Actas de sensibilización y expedientes organizados de acuerdo con las TRD </t>
  </si>
  <si>
    <t>Actas de sensibilización e informes de monitoreo a  las condiciones ambientales</t>
  </si>
  <si>
    <t>Correos  con la información de los Backups de ORFEO /
Actas de verificación</t>
  </si>
  <si>
    <t>Estadisticas de finalización de los trámites Orfeo/ comunicaciones oficiales remitidas a los lideres de las dependencias</t>
  </si>
  <si>
    <t xml:space="preserve">Base de datos Paz y salvos </t>
  </si>
  <si>
    <t>No sensibilizaciones realizadas/ No sensibilizaciones programadas</t>
  </si>
  <si>
    <t xml:space="preserve"> 2 copias de seguridad del aplicativo ORFEO </t>
  </si>
  <si>
    <t>No. De comunicaciones oficiales remitidas a los lideres de las dependencias</t>
  </si>
  <si>
    <t>El servidor público o contratista designado del proceso Gestión Documental, solicitará cuatrimestralmente  a través de correo electrónico los inventarios documentales actualizados a las dependencias de la Entidad, con el fin de velar por la adecuada administración y disposición de los mismos, acorde con la aplicación de las TRD. Asi mismo, el colaborador designado verificará los inventarios  recibidos esten acorde con las TRD, para posteriormente solicitar su publicación en la Intranet de la Entidad. La evidencia son los correos electronicos remitidos a las dependencias solicitando la actualización de los inventarios y correos recibos de respuesta, la publicación de los inventarios en la Intranet UMV.
En caso de evidenciar inconsistencias en los inventarios documentales recibidos, se procederá a requerir por correo electrónico a los responsables de las dependencias, para que se realicen los ajustes correspondientes.</t>
  </si>
  <si>
    <t>El servidor público o colaborador responsable del proceso gestión documental, al momento del retiro de un funcionario o contratista de la Entidad, tramitará Paz y Salvo, verificando que el usuario no tenga radicados pendientes en sus carpetas de entrada, salida, internos, devueltos, personales e informados, con el fin de evidenciar la finalización de los trámites de comunicaciones a cargo de los colaboradores de la Entidad.
En caso de evidenciar trámites pendientes, no se procederá a la firma del paz y salvo hasta que el usuario se haya puesto al día con los mismos. Como soporte reposará una matriz de verificación de paz y salvos.</t>
  </si>
  <si>
    <t>Informar  a los usuarios  y  lideres de las dependencias  las estadisticas de finalización de los trámites en Orfeo.</t>
  </si>
  <si>
    <t>El servidor público o colaborador designado del proceso gestión documental  generará trimestralmente un reporte de las estadisticas de finalización de los trámites  en ORFEO  verificando que para cada entrada se encuentre una salida asociada; Asi mismo, verificará por dependencias el No de radicados sin finalizar, para remitir a los usuarios  a través de comunicación oficial las estadisticas de orfeo, con el fin de evidenciar el estado de los trámites en Orfeo por dependencias y disminuir los trámites sin finalizar .Como evidencia se dejan los reportes de las estadisticas de trámites en Orfeo, las comunicaciones oficiales  enviadas a los usuarios  informando el número de trámites sin finalizar en ORFEO.
En caso de evidenciar documentos que no están asociados a un radicado padre e incluidos en un expediente, se informará a los lideres de procesos a través de memorando dichas estadisticas para proceder a realizar un plan de contingencia del cual quedará evidencia y se hará el seguimiento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</si>
</sst>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7" x14ac:knownFonts="1">
    <font>
      <sz val="11"/>
      <color theme="1"/>
      <name val="Calibri"/>
      <family val="2"/>
      <scheme val="minor"/>
    </font>
    <font>
      <sz val="11"/>
      <color theme="1"/>
      <name val="Calibri"/>
      <family val="2"/>
      <scheme val="minor"/>
    </font>
    <font>
      <u/>
      <sz val="10"/>
      <color indexed="12"/>
      <name val="Arial"/>
      <family val="2"/>
    </font>
    <font>
      <b/>
      <sz val="12"/>
      <name val="Arial"/>
      <family val="2"/>
    </font>
    <font>
      <sz val="10"/>
      <name val="Arial"/>
      <family val="2"/>
    </font>
    <font>
      <sz val="10"/>
      <color indexed="8"/>
      <name val="Arial"/>
      <family val="2"/>
    </font>
    <font>
      <b/>
      <sz val="10"/>
      <name val="Arial"/>
      <family val="2"/>
    </font>
    <font>
      <sz val="11"/>
      <name val="Arial"/>
      <family val="2"/>
    </font>
    <font>
      <u/>
      <sz val="11"/>
      <name val="Arial"/>
      <family val="2"/>
    </font>
    <font>
      <b/>
      <sz val="11"/>
      <name val="Arial"/>
      <family val="2"/>
    </font>
    <font>
      <b/>
      <sz val="14"/>
      <color theme="1"/>
      <name val="Arial"/>
      <family val="2"/>
    </font>
    <font>
      <sz val="11"/>
      <color theme="1"/>
      <name val="Arial"/>
      <family val="2"/>
    </font>
    <font>
      <sz val="12"/>
      <color rgb="FF000000"/>
      <name val="Calibri"/>
      <family val="2"/>
      <scheme val="minor"/>
    </font>
    <font>
      <b/>
      <sz val="8"/>
      <name val="Arial"/>
      <family val="2"/>
    </font>
    <font>
      <sz val="8"/>
      <name val="Arial"/>
      <family val="2"/>
    </font>
    <font>
      <sz val="8"/>
      <name val="Calibri"/>
      <family val="2"/>
      <scheme val="minor"/>
    </font>
    <font>
      <b/>
      <sz val="11"/>
      <color theme="1"/>
      <name val="Calibri"/>
      <family val="2"/>
      <scheme val="minor"/>
    </font>
    <font>
      <b/>
      <sz val="12"/>
      <color theme="1"/>
      <name val="Arial"/>
      <family val="2"/>
    </font>
    <font>
      <b/>
      <sz val="10"/>
      <color theme="1"/>
      <name val="Arial"/>
      <family val="2"/>
    </font>
    <font>
      <b/>
      <sz val="11"/>
      <color theme="1"/>
      <name val="Arial"/>
      <family val="2"/>
    </font>
    <font>
      <sz val="10"/>
      <color theme="1"/>
      <name val="Arial"/>
      <family val="2"/>
    </font>
    <font>
      <sz val="10"/>
      <color theme="9" tint="-0.499984740745262"/>
      <name val="Arial"/>
      <family val="2"/>
    </font>
    <font>
      <b/>
      <sz val="9"/>
      <name val="Arial"/>
      <family val="2"/>
    </font>
    <font>
      <b/>
      <u/>
      <sz val="11"/>
      <color theme="0"/>
      <name val="Arial"/>
      <family val="2"/>
    </font>
    <font>
      <b/>
      <sz val="14"/>
      <name val="Arial"/>
      <family val="2"/>
    </font>
    <font>
      <sz val="9"/>
      <name val="Arial"/>
      <family val="2"/>
    </font>
    <font>
      <sz val="9"/>
      <color theme="1" tint="0.249977111117893"/>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rgb="FF33CC3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2F2F2"/>
        <bgColor indexed="64"/>
      </patternFill>
    </fill>
    <fill>
      <patternFill patternType="solid">
        <fgColor theme="1" tint="0.249977111117893"/>
        <bgColor indexed="64"/>
      </patternFill>
    </fill>
    <fill>
      <patternFill patternType="solid">
        <fgColor rgb="FFD8D8D8"/>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D9D9D9"/>
        <bgColor indexed="64"/>
      </patternFill>
    </fill>
    <fill>
      <patternFill patternType="solid">
        <fgColor rgb="FF002060"/>
        <bgColor indexed="64"/>
      </patternFill>
    </fill>
    <fill>
      <patternFill patternType="solid">
        <fgColor rgb="FFFFFFFF"/>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rgb="FF000000"/>
      </right>
      <top style="medium">
        <color indexed="64"/>
      </top>
      <bottom style="thin">
        <color indexed="64"/>
      </bottom>
      <diagonal/>
    </border>
    <border>
      <left style="medium">
        <color indexed="64"/>
      </left>
      <right style="medium">
        <color indexed="64"/>
      </right>
      <top style="medium">
        <color indexed="64"/>
      </top>
      <bottom/>
      <diagonal/>
    </border>
    <border>
      <left/>
      <right style="medium">
        <color rgb="FF000000"/>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rgb="FF000000"/>
      </right>
      <top/>
      <bottom/>
      <diagonal/>
    </border>
    <border>
      <left/>
      <right style="medium">
        <color rgb="FF000000"/>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4" fillId="0" borderId="0"/>
    <xf numFmtId="0" fontId="4" fillId="0" borderId="0"/>
  </cellStyleXfs>
  <cellXfs count="276">
    <xf numFmtId="0" fontId="0" fillId="0" borderId="0" xfId="0"/>
    <xf numFmtId="0" fontId="0" fillId="0" borderId="0" xfId="0" applyFont="1" applyAlignment="1">
      <alignment wrapText="1"/>
    </xf>
    <xf numFmtId="0" fontId="0" fillId="0" borderId="0" xfId="0" applyFont="1" applyAlignment="1" applyProtection="1">
      <alignment vertical="center" wrapText="1"/>
    </xf>
    <xf numFmtId="0" fontId="6" fillId="2" borderId="19" xfId="0" applyFont="1" applyFill="1" applyBorder="1" applyAlignment="1" applyProtection="1">
      <alignment horizontal="center" vertical="center" wrapText="1"/>
    </xf>
    <xf numFmtId="0" fontId="0" fillId="0" borderId="0" xfId="0" applyFont="1" applyAlignment="1">
      <alignment horizontal="center" vertical="center" wrapText="1"/>
    </xf>
    <xf numFmtId="0" fontId="3" fillId="5"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0" fillId="0" borderId="0" xfId="0" applyFill="1" applyAlignment="1" applyProtection="1">
      <alignment horizontal="center" vertical="center" wrapText="1"/>
    </xf>
    <xf numFmtId="0" fontId="5" fillId="0" borderId="0" xfId="0" applyFont="1" applyFill="1" applyAlignment="1" applyProtection="1">
      <alignment horizontal="center" vertical="center" wrapText="1"/>
    </xf>
    <xf numFmtId="0" fontId="12" fillId="0" borderId="0" xfId="0" applyFont="1" applyAlignment="1">
      <alignment vertical="center" wrapText="1"/>
    </xf>
    <xf numFmtId="0" fontId="0" fillId="0" borderId="0" xfId="0" applyFill="1" applyAlignment="1">
      <alignment wrapText="1"/>
    </xf>
    <xf numFmtId="0" fontId="14" fillId="0" borderId="0" xfId="0" applyFont="1" applyFill="1" applyAlignment="1" applyProtection="1">
      <alignment horizontal="center" vertical="center" wrapText="1"/>
    </xf>
    <xf numFmtId="0" fontId="13" fillId="0" borderId="0" xfId="3"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2" fontId="13" fillId="0" borderId="0" xfId="1" applyNumberFormat="1"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8" xfId="0" applyFont="1" applyFill="1" applyBorder="1" applyAlignment="1" applyProtection="1">
      <alignment vertical="center" wrapText="1"/>
    </xf>
    <xf numFmtId="0" fontId="15" fillId="0" borderId="0" xfId="0" applyFont="1" applyFill="1" applyAlignment="1" applyProtection="1">
      <alignment horizontal="center" vertical="center" wrapText="1"/>
    </xf>
    <xf numFmtId="165" fontId="15" fillId="0" borderId="0" xfId="1" applyNumberFormat="1" applyFont="1" applyFill="1" applyAlignment="1" applyProtection="1">
      <alignment horizontal="center" vertical="center" wrapText="1"/>
    </xf>
    <xf numFmtId="0" fontId="13" fillId="0" borderId="0" xfId="0"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3" fillId="3" borderId="8"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14" fillId="0" borderId="0" xfId="3" applyFont="1" applyFill="1" applyBorder="1" applyAlignment="1" applyProtection="1">
      <alignment horizontal="center" vertical="center" wrapText="1"/>
    </xf>
    <xf numFmtId="0" fontId="11" fillId="0" borderId="0" xfId="0" applyFont="1" applyAlignment="1" applyProtection="1">
      <alignment vertical="center" wrapText="1"/>
    </xf>
    <xf numFmtId="0" fontId="18" fillId="9"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9" fillId="0" borderId="1" xfId="0" applyFont="1" applyBorder="1" applyAlignment="1" applyProtection="1">
      <alignment horizontal="center" vertical="center" wrapText="1"/>
    </xf>
    <xf numFmtId="0" fontId="7" fillId="0" borderId="1" xfId="0" applyFont="1" applyBorder="1" applyAlignment="1" applyProtection="1">
      <alignment vertical="center" wrapText="1"/>
    </xf>
    <xf numFmtId="1" fontId="7" fillId="0" borderId="1" xfId="0" applyNumberFormat="1" applyFont="1" applyBorder="1" applyAlignment="1" applyProtection="1">
      <alignment horizontal="center" vertical="center" wrapText="1"/>
    </xf>
    <xf numFmtId="0" fontId="4" fillId="0" borderId="22" xfId="0" applyFont="1" applyFill="1" applyBorder="1" applyAlignment="1">
      <alignment horizontal="justify" vertical="center" wrapText="1"/>
    </xf>
    <xf numFmtId="49" fontId="4" fillId="0" borderId="1" xfId="0" applyNumberFormat="1" applyFont="1" applyBorder="1" applyAlignment="1">
      <alignment horizontal="justify" vertical="center" wrapText="1"/>
    </xf>
    <xf numFmtId="0" fontId="4"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17" fillId="9" borderId="29" xfId="0" applyFont="1" applyFill="1" applyBorder="1" applyAlignment="1">
      <alignment horizontal="center" vertical="center" wrapText="1"/>
    </xf>
    <xf numFmtId="0" fontId="17" fillId="9" borderId="22" xfId="0" applyFont="1" applyFill="1" applyBorder="1" applyAlignment="1">
      <alignment horizontal="center" vertical="center" wrapText="1"/>
    </xf>
    <xf numFmtId="0" fontId="21" fillId="0" borderId="30" xfId="0" applyFont="1" applyFill="1" applyBorder="1" applyAlignment="1">
      <alignment horizontal="justify" vertical="center" wrapText="1"/>
    </xf>
    <xf numFmtId="0" fontId="20" fillId="0" borderId="31" xfId="0" applyFont="1" applyFill="1" applyBorder="1" applyAlignment="1">
      <alignment horizontal="justify" vertical="center" wrapText="1"/>
    </xf>
    <xf numFmtId="0" fontId="21" fillId="0" borderId="22" xfId="0" applyFont="1" applyFill="1" applyBorder="1" applyAlignment="1">
      <alignment horizontal="justify" vertical="center" wrapText="1"/>
    </xf>
    <xf numFmtId="0" fontId="20" fillId="0" borderId="28" xfId="0" applyFont="1" applyFill="1" applyBorder="1" applyAlignment="1">
      <alignment horizontal="justify" vertical="center" wrapText="1"/>
    </xf>
    <xf numFmtId="0" fontId="21" fillId="0" borderId="25" xfId="0" applyFont="1" applyFill="1" applyBorder="1" applyAlignment="1">
      <alignment horizontal="justify" vertical="center" wrapText="1"/>
    </xf>
    <xf numFmtId="0" fontId="20" fillId="0" borderId="32" xfId="0" applyFont="1" applyFill="1" applyBorder="1" applyAlignment="1">
      <alignment horizontal="justify" vertical="center" wrapText="1"/>
    </xf>
    <xf numFmtId="0" fontId="4" fillId="0" borderId="31" xfId="0" applyFont="1" applyFill="1" applyBorder="1" applyAlignment="1">
      <alignment horizontal="justify" vertical="center" wrapText="1"/>
    </xf>
    <xf numFmtId="0" fontId="4" fillId="0" borderId="28" xfId="0" applyFont="1" applyFill="1" applyBorder="1" applyAlignment="1">
      <alignment horizontal="justify" vertical="center" wrapText="1"/>
    </xf>
    <xf numFmtId="0" fontId="4" fillId="0" borderId="32" xfId="0" applyFont="1" applyFill="1" applyBorder="1" applyAlignment="1">
      <alignment horizontal="justify" vertical="center" wrapText="1"/>
    </xf>
    <xf numFmtId="0" fontId="16" fillId="0" borderId="0" xfId="0" applyFont="1" applyAlignment="1">
      <alignment horizontal="center" vertical="center" wrapText="1"/>
    </xf>
    <xf numFmtId="0" fontId="3" fillId="7" borderId="26" xfId="0" applyFont="1" applyFill="1" applyBorder="1" applyAlignment="1">
      <alignment vertical="center" wrapText="1"/>
    </xf>
    <xf numFmtId="0" fontId="3" fillId="6" borderId="14" xfId="0" applyFont="1" applyFill="1" applyBorder="1" applyAlignment="1">
      <alignment horizontal="center" vertical="center" wrapText="1"/>
    </xf>
    <xf numFmtId="0" fontId="3" fillId="7" borderId="38" xfId="0" applyFont="1" applyFill="1" applyBorder="1" applyAlignment="1">
      <alignment vertical="center" wrapText="1"/>
    </xf>
    <xf numFmtId="0" fontId="3" fillId="7" borderId="39" xfId="0" applyFont="1" applyFill="1" applyBorder="1" applyAlignment="1">
      <alignment vertical="center" wrapText="1"/>
    </xf>
    <xf numFmtId="0" fontId="16" fillId="11" borderId="37" xfId="0" applyFont="1" applyFill="1" applyBorder="1" applyAlignment="1">
      <alignment horizontal="center" vertical="center" wrapText="1"/>
    </xf>
    <xf numFmtId="0" fontId="6" fillId="2" borderId="12" xfId="0" applyFont="1" applyFill="1" applyBorder="1" applyAlignment="1" applyProtection="1">
      <alignment horizontal="center" vertical="center" wrapText="1"/>
    </xf>
    <xf numFmtId="0" fontId="22" fillId="2" borderId="1" xfId="0" applyFont="1" applyFill="1" applyBorder="1" applyAlignment="1" applyProtection="1">
      <alignment vertical="center" wrapText="1"/>
    </xf>
    <xf numFmtId="0" fontId="22" fillId="12" borderId="1" xfId="0" applyFont="1" applyFill="1" applyBorder="1" applyAlignment="1" applyProtection="1">
      <alignment vertical="center" wrapText="1"/>
    </xf>
    <xf numFmtId="0" fontId="23" fillId="14" borderId="1" xfId="0" applyFont="1" applyFill="1" applyBorder="1" applyAlignment="1" applyProtection="1">
      <alignment horizontal="center" vertical="center" wrapText="1"/>
    </xf>
    <xf numFmtId="0" fontId="20" fillId="15" borderId="1" xfId="0" applyFont="1" applyFill="1" applyBorder="1" applyAlignment="1">
      <alignment horizontal="justify" vertical="center" wrapText="1"/>
    </xf>
    <xf numFmtId="0" fontId="17" fillId="9" borderId="17" xfId="0" applyFont="1" applyFill="1" applyBorder="1" applyAlignment="1">
      <alignment horizontal="center" vertical="center" wrapText="1"/>
    </xf>
    <xf numFmtId="49" fontId="4" fillId="0" borderId="3" xfId="0" applyNumberFormat="1" applyFont="1" applyBorder="1" applyAlignment="1">
      <alignment horizontal="justify" vertical="center" wrapText="1"/>
    </xf>
    <xf numFmtId="0" fontId="4" fillId="0" borderId="16" xfId="0" applyFont="1" applyFill="1" applyBorder="1" applyAlignment="1">
      <alignment horizontal="justify" vertical="center" wrapText="1"/>
    </xf>
    <xf numFmtId="0" fontId="4" fillId="0" borderId="10" xfId="0" applyFont="1" applyBorder="1" applyAlignment="1">
      <alignment horizontal="justify" vertical="center" wrapText="1"/>
    </xf>
    <xf numFmtId="0" fontId="11" fillId="0" borderId="12" xfId="0" applyFont="1" applyBorder="1" applyAlignment="1">
      <alignment vertical="center" wrapText="1"/>
    </xf>
    <xf numFmtId="0" fontId="4" fillId="0" borderId="19" xfId="0" applyFont="1" applyBorder="1" applyAlignment="1">
      <alignment horizontal="justify" vertical="center" wrapText="1"/>
    </xf>
    <xf numFmtId="0" fontId="20" fillId="0" borderId="3" xfId="0" applyFont="1" applyBorder="1" applyAlignment="1">
      <alignment horizontal="justify" vertical="center" wrapText="1"/>
    </xf>
    <xf numFmtId="0" fontId="20" fillId="0" borderId="16"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19"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16" xfId="0" applyFont="1" applyBorder="1" applyAlignment="1">
      <alignment horizontal="justify" vertical="center" wrapText="1"/>
    </xf>
    <xf numFmtId="0" fontId="20" fillId="0" borderId="10" xfId="0" applyFont="1" applyFill="1" applyBorder="1" applyAlignment="1">
      <alignment horizontal="justify" vertical="center" wrapText="1"/>
    </xf>
    <xf numFmtId="0" fontId="20" fillId="0" borderId="12" xfId="0" applyFont="1" applyBorder="1" applyAlignment="1">
      <alignment horizontal="justify" vertical="center" wrapText="1"/>
    </xf>
    <xf numFmtId="0" fontId="11" fillId="0" borderId="19" xfId="0" applyFont="1" applyBorder="1" applyAlignment="1">
      <alignment vertical="center" wrapText="1"/>
    </xf>
    <xf numFmtId="0" fontId="4" fillId="0" borderId="12" xfId="0" applyFont="1" applyBorder="1" applyAlignment="1">
      <alignment horizontal="justify" vertical="center" wrapText="1"/>
    </xf>
    <xf numFmtId="0" fontId="11" fillId="0" borderId="0" xfId="0" applyFont="1" applyBorder="1" applyAlignment="1" applyProtection="1">
      <alignment vertical="center" wrapText="1"/>
    </xf>
    <xf numFmtId="0" fontId="11" fillId="0" borderId="2" xfId="0" applyFont="1" applyBorder="1" applyAlignment="1" applyProtection="1">
      <alignment horizontal="center" vertical="center" wrapText="1"/>
    </xf>
    <xf numFmtId="0" fontId="11" fillId="0" borderId="3" xfId="0" applyFont="1" applyBorder="1" applyAlignment="1" applyProtection="1">
      <alignment vertical="center" wrapText="1"/>
    </xf>
    <xf numFmtId="0" fontId="11" fillId="0" borderId="16" xfId="0" applyFont="1" applyBorder="1" applyAlignment="1" applyProtection="1">
      <alignment vertical="center" wrapText="1"/>
    </xf>
    <xf numFmtId="0" fontId="11" fillId="0" borderId="8" xfId="0" applyFont="1" applyBorder="1" applyAlignment="1" applyProtection="1">
      <alignment horizontal="center" vertical="center" wrapText="1"/>
    </xf>
    <xf numFmtId="0" fontId="11" fillId="0" borderId="1" xfId="0" applyFont="1" applyBorder="1" applyAlignment="1" applyProtection="1">
      <alignment vertical="center" wrapText="1"/>
    </xf>
    <xf numFmtId="0" fontId="11" fillId="0" borderId="10" xfId="0" applyFont="1" applyBorder="1" applyAlignment="1" applyProtection="1">
      <alignment vertical="center" wrapText="1"/>
    </xf>
    <xf numFmtId="0" fontId="25" fillId="0" borderId="1" xfId="0" applyFont="1" applyFill="1" applyBorder="1" applyAlignment="1" applyProtection="1">
      <alignment horizontal="center" vertical="center" wrapText="1"/>
      <protection locked="0"/>
    </xf>
    <xf numFmtId="14" fontId="25" fillId="0" borderId="1" xfId="0" applyNumberFormat="1" applyFont="1" applyFill="1" applyBorder="1" applyAlignment="1" applyProtection="1">
      <alignment horizontal="center" vertical="center" wrapText="1"/>
      <protection locked="0"/>
    </xf>
    <xf numFmtId="0" fontId="25" fillId="0" borderId="0" xfId="0" applyFont="1" applyFill="1" applyAlignment="1" applyProtection="1">
      <alignment horizontal="center" vertical="center" wrapText="1"/>
    </xf>
    <xf numFmtId="0" fontId="25" fillId="0" borderId="1" xfId="3" applyFont="1" applyFill="1" applyBorder="1" applyAlignment="1" applyProtection="1">
      <alignment vertical="center" wrapText="1"/>
      <protection locked="0"/>
    </xf>
    <xf numFmtId="0" fontId="25" fillId="16" borderId="1" xfId="3" applyFont="1" applyFill="1" applyBorder="1" applyAlignment="1" applyProtection="1">
      <alignment vertical="center" wrapText="1"/>
      <protection locked="0"/>
    </xf>
    <xf numFmtId="0" fontId="25" fillId="16" borderId="1" xfId="0" applyFont="1" applyFill="1" applyBorder="1" applyAlignment="1" applyProtection="1">
      <alignment horizontal="center" vertical="center" wrapText="1"/>
      <protection locked="0"/>
    </xf>
    <xf numFmtId="0" fontId="15" fillId="0" borderId="33" xfId="0" applyFont="1" applyFill="1" applyBorder="1" applyAlignment="1" applyProtection="1">
      <alignment horizontal="center" vertical="center" wrapText="1"/>
    </xf>
    <xf numFmtId="0" fontId="15" fillId="0" borderId="34" xfId="0" applyFont="1" applyFill="1" applyBorder="1" applyAlignment="1" applyProtection="1">
      <alignment horizontal="center" vertical="center" wrapText="1"/>
    </xf>
    <xf numFmtId="0" fontId="15" fillId="0" borderId="31" xfId="0" applyFont="1" applyFill="1" applyBorder="1" applyAlignment="1" applyProtection="1">
      <alignment horizontal="center" vertical="center" wrapText="1"/>
    </xf>
    <xf numFmtId="0" fontId="15" fillId="0" borderId="27" xfId="0" applyFont="1" applyFill="1" applyBorder="1" applyAlignment="1" applyProtection="1">
      <alignment horizontal="center" vertical="center" wrapText="1"/>
    </xf>
    <xf numFmtId="0" fontId="15" fillId="0" borderId="28" xfId="0" applyFont="1" applyFill="1" applyBorder="1" applyAlignment="1" applyProtection="1">
      <alignment horizontal="center" vertical="center" wrapText="1"/>
    </xf>
    <xf numFmtId="0" fontId="14" fillId="0" borderId="27" xfId="0" applyFont="1" applyFill="1" applyBorder="1" applyAlignment="1" applyProtection="1">
      <alignment horizontal="center" vertical="center" wrapText="1"/>
    </xf>
    <xf numFmtId="0" fontId="13" fillId="0" borderId="28" xfId="0" applyFont="1" applyFill="1" applyBorder="1" applyAlignment="1" applyProtection="1">
      <alignment vertical="center" wrapText="1"/>
    </xf>
    <xf numFmtId="0" fontId="25" fillId="0" borderId="27" xfId="0" applyFont="1" applyFill="1" applyBorder="1" applyAlignment="1" applyProtection="1">
      <alignment horizontal="center" vertical="center" wrapText="1"/>
    </xf>
    <xf numFmtId="14" fontId="25" fillId="0" borderId="10" xfId="0" applyNumberFormat="1" applyFont="1" applyFill="1" applyBorder="1" applyAlignment="1" applyProtection="1">
      <alignment horizontal="center" vertical="center" wrapText="1"/>
      <protection locked="0"/>
    </xf>
    <xf numFmtId="0" fontId="25" fillId="0" borderId="35" xfId="0" applyFont="1" applyFill="1" applyBorder="1" applyAlignment="1" applyProtection="1">
      <alignment horizontal="center" vertical="center" wrapText="1"/>
    </xf>
    <xf numFmtId="14" fontId="25" fillId="0" borderId="12" xfId="0" applyNumberFormat="1" applyFont="1" applyFill="1" applyBorder="1" applyAlignment="1" applyProtection="1">
      <alignment horizontal="center" vertical="center" wrapText="1"/>
      <protection locked="0"/>
    </xf>
    <xf numFmtId="0" fontId="25" fillId="0" borderId="12" xfId="0" applyFont="1" applyFill="1" applyBorder="1" applyAlignment="1" applyProtection="1">
      <alignment horizontal="center" vertical="center" wrapText="1"/>
      <protection locked="0"/>
    </xf>
    <xf numFmtId="14" fontId="25" fillId="0" borderId="19" xfId="0" applyNumberFormat="1" applyFont="1" applyFill="1" applyBorder="1" applyAlignment="1" applyProtection="1">
      <alignment horizontal="center" vertical="center" wrapText="1"/>
      <protection locked="0"/>
    </xf>
    <xf numFmtId="0" fontId="25" fillId="16" borderId="12" xfId="0"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protection locked="0"/>
    </xf>
    <xf numFmtId="2" fontId="22" fillId="0" borderId="1" xfId="1" applyNumberFormat="1"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protection locked="0"/>
    </xf>
    <xf numFmtId="14" fontId="25" fillId="0" borderId="17" xfId="0" applyNumberFormat="1" applyFont="1" applyFill="1" applyBorder="1" applyAlignment="1" applyProtection="1">
      <alignment horizontal="center" vertical="center" wrapText="1"/>
      <protection locked="0"/>
    </xf>
    <xf numFmtId="0" fontId="25" fillId="0" borderId="17" xfId="0" applyFont="1" applyFill="1" applyBorder="1" applyAlignment="1" applyProtection="1">
      <alignment horizontal="center" vertical="center" wrapText="1"/>
      <protection locked="0"/>
    </xf>
    <xf numFmtId="14" fontId="25" fillId="0" borderId="43" xfId="0" applyNumberFormat="1" applyFont="1" applyFill="1" applyBorder="1" applyAlignment="1" applyProtection="1">
      <alignment horizontal="center" vertical="center" wrapText="1"/>
      <protection locked="0"/>
    </xf>
    <xf numFmtId="0" fontId="25" fillId="16" borderId="1"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xf>
    <xf numFmtId="0" fontId="22" fillId="12" borderId="1" xfId="0" applyFont="1" applyFill="1" applyBorder="1" applyAlignment="1" applyProtection="1">
      <alignment horizontal="center" vertical="center" wrapText="1"/>
    </xf>
    <xf numFmtId="0" fontId="22" fillId="0" borderId="17" xfId="3" applyFont="1" applyFill="1" applyBorder="1" applyAlignment="1" applyProtection="1">
      <alignment horizontal="center" vertical="center" wrapText="1"/>
      <protection locked="0"/>
    </xf>
    <xf numFmtId="0" fontId="22" fillId="0" borderId="9" xfId="3" applyFont="1" applyFill="1" applyBorder="1" applyAlignment="1" applyProtection="1">
      <alignment horizontal="center" vertical="center" wrapText="1"/>
      <protection locked="0"/>
    </xf>
    <xf numFmtId="0" fontId="25" fillId="0" borderId="17" xfId="3" applyFont="1" applyFill="1" applyBorder="1" applyAlignment="1" applyProtection="1">
      <alignment horizontal="center" vertical="center" wrapText="1"/>
      <protection locked="0"/>
    </xf>
    <xf numFmtId="0" fontId="25" fillId="0" borderId="9"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protection locked="0"/>
    </xf>
    <xf numFmtId="0" fontId="26" fillId="8" borderId="1" xfId="3" applyFont="1" applyFill="1" applyBorder="1" applyAlignment="1" applyProtection="1">
      <alignment horizontal="center" vertical="center" wrapText="1"/>
      <protection locked="0"/>
    </xf>
    <xf numFmtId="0" fontId="25" fillId="0" borderId="1" xfId="3" applyFont="1" applyFill="1" applyBorder="1" applyAlignment="1" applyProtection="1">
      <alignment horizontal="center" vertical="center" wrapText="1"/>
      <protection locked="0"/>
    </xf>
    <xf numFmtId="0" fontId="26" fillId="8" borderId="17" xfId="3" applyFont="1" applyFill="1" applyBorder="1" applyAlignment="1" applyProtection="1">
      <alignment horizontal="center" vertical="center" wrapText="1"/>
      <protection locked="0"/>
    </xf>
    <xf numFmtId="0" fontId="26" fillId="8" borderId="9" xfId="3" applyFont="1" applyFill="1" applyBorder="1" applyAlignment="1" applyProtection="1">
      <alignment horizontal="center" vertical="center" wrapText="1"/>
      <protection locked="0"/>
    </xf>
    <xf numFmtId="0" fontId="25" fillId="16" borderId="1" xfId="3"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xf>
    <xf numFmtId="0" fontId="9" fillId="2" borderId="34" xfId="0" applyFont="1" applyFill="1" applyBorder="1" applyAlignment="1" applyProtection="1">
      <alignment horizontal="center" vertical="center" wrapText="1"/>
    </xf>
    <xf numFmtId="0" fontId="9" fillId="2" borderId="31" xfId="0" applyFont="1" applyFill="1" applyBorder="1" applyAlignment="1" applyProtection="1">
      <alignment horizontal="center" vertical="center" wrapText="1"/>
    </xf>
    <xf numFmtId="0" fontId="7" fillId="0" borderId="27" xfId="2" applyFont="1" applyFill="1" applyBorder="1" applyAlignment="1" applyProtection="1">
      <alignment horizontal="center" vertical="center" wrapText="1"/>
    </xf>
    <xf numFmtId="0" fontId="7" fillId="0" borderId="0" xfId="2" applyFont="1" applyFill="1" applyBorder="1" applyAlignment="1" applyProtection="1">
      <alignment horizontal="center" vertical="center" wrapText="1"/>
    </xf>
    <xf numFmtId="0" fontId="7" fillId="0" borderId="28" xfId="2" applyFont="1" applyFill="1" applyBorder="1" applyAlignment="1" applyProtection="1">
      <alignment horizontal="center" vertical="center" wrapText="1"/>
    </xf>
    <xf numFmtId="0" fontId="7" fillId="0" borderId="35" xfId="2" applyFont="1" applyFill="1" applyBorder="1" applyAlignment="1" applyProtection="1">
      <alignment horizontal="center" vertical="center" wrapText="1"/>
    </xf>
    <xf numFmtId="0" fontId="7" fillId="0" borderId="36" xfId="2" applyFont="1" applyFill="1" applyBorder="1" applyAlignment="1" applyProtection="1">
      <alignment horizontal="center" vertical="center" wrapText="1"/>
    </xf>
    <xf numFmtId="0" fontId="7" fillId="0" borderId="32" xfId="2" applyFont="1" applyFill="1" applyBorder="1" applyAlignment="1" applyProtection="1">
      <alignment horizontal="center" vertical="center" wrapText="1"/>
    </xf>
    <xf numFmtId="0" fontId="6" fillId="2" borderId="33" xfId="2" applyFont="1" applyFill="1" applyBorder="1" applyAlignment="1" applyProtection="1">
      <alignment horizontal="center" vertical="center" wrapText="1"/>
    </xf>
    <xf numFmtId="0" fontId="6" fillId="2" borderId="34" xfId="2" applyFont="1" applyFill="1" applyBorder="1" applyAlignment="1" applyProtection="1">
      <alignment horizontal="center" vertical="center" wrapText="1"/>
    </xf>
    <xf numFmtId="0" fontId="6" fillId="2" borderId="31" xfId="2" applyFont="1" applyFill="1" applyBorder="1" applyAlignment="1" applyProtection="1">
      <alignment horizontal="center" vertical="center" wrapText="1"/>
    </xf>
    <xf numFmtId="0" fontId="6" fillId="0" borderId="27" xfId="2" applyFont="1" applyFill="1" applyBorder="1" applyAlignment="1" applyProtection="1">
      <alignment horizontal="center" vertical="center" wrapText="1"/>
    </xf>
    <xf numFmtId="0" fontId="6" fillId="0" borderId="0" xfId="2" applyFont="1" applyFill="1" applyBorder="1" applyAlignment="1" applyProtection="1">
      <alignment horizontal="center" vertical="center" wrapText="1"/>
    </xf>
    <xf numFmtId="0" fontId="6" fillId="0" borderId="28" xfId="2" applyFont="1" applyFill="1" applyBorder="1" applyAlignment="1" applyProtection="1">
      <alignment horizontal="center" vertical="center" wrapText="1"/>
    </xf>
    <xf numFmtId="0" fontId="6" fillId="0" borderId="35" xfId="2" applyFont="1" applyFill="1" applyBorder="1" applyAlignment="1" applyProtection="1">
      <alignment horizontal="center" vertical="center" wrapText="1"/>
    </xf>
    <xf numFmtId="0" fontId="6" fillId="0" borderId="36" xfId="2" applyFont="1" applyFill="1" applyBorder="1" applyAlignment="1" applyProtection="1">
      <alignment horizontal="center" vertical="center" wrapText="1"/>
    </xf>
    <xf numFmtId="0" fontId="6" fillId="0" borderId="32" xfId="2"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22" fillId="0" borderId="17" xfId="0" applyFont="1" applyFill="1" applyBorder="1" applyAlignment="1" applyProtection="1">
      <alignment horizontal="center" vertical="center" wrapText="1"/>
      <protection locked="0"/>
    </xf>
    <xf numFmtId="0" fontId="22" fillId="0" borderId="12" xfId="0" applyFont="1" applyFill="1" applyBorder="1" applyAlignment="1" applyProtection="1">
      <alignment horizontal="center" vertical="center" wrapText="1"/>
      <protection locked="0"/>
    </xf>
    <xf numFmtId="0" fontId="25" fillId="16" borderId="1" xfId="3" applyFont="1" applyFill="1" applyBorder="1" applyAlignment="1" applyProtection="1">
      <alignment horizontal="justify" vertical="top" wrapText="1"/>
      <protection locked="0"/>
    </xf>
    <xf numFmtId="2" fontId="22" fillId="0" borderId="1" xfId="1" applyNumberFormat="1" applyFont="1" applyFill="1" applyBorder="1" applyAlignment="1" applyProtection="1">
      <alignment horizontal="center" vertical="center" wrapText="1"/>
    </xf>
    <xf numFmtId="2" fontId="22" fillId="0" borderId="17" xfId="1" applyNumberFormat="1" applyFont="1" applyFill="1" applyBorder="1" applyAlignment="1" applyProtection="1">
      <alignment horizontal="center" vertical="center" wrapText="1"/>
    </xf>
    <xf numFmtId="2" fontId="22" fillId="0" borderId="12" xfId="1" applyNumberFormat="1" applyFont="1" applyFill="1" applyBorder="1" applyAlignment="1" applyProtection="1">
      <alignment horizontal="center" vertical="center" wrapText="1"/>
    </xf>
    <xf numFmtId="0" fontId="22" fillId="0" borderId="12" xfId="3" applyFont="1" applyFill="1" applyBorder="1" applyAlignment="1" applyProtection="1">
      <alignment horizontal="center" vertical="center" wrapText="1"/>
      <protection locked="0"/>
    </xf>
    <xf numFmtId="0" fontId="22" fillId="0" borderId="17" xfId="3" applyFont="1" applyFill="1" applyBorder="1" applyAlignment="1" applyProtection="1">
      <alignment horizontal="center" vertical="center" wrapText="1"/>
    </xf>
    <xf numFmtId="0" fontId="22" fillId="0" borderId="12" xfId="3"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protection locked="0"/>
    </xf>
    <xf numFmtId="2" fontId="22" fillId="0" borderId="17" xfId="1" applyNumberFormat="1" applyFont="1" applyFill="1" applyBorder="1" applyAlignment="1" applyProtection="1">
      <alignment horizontal="center" vertical="center" wrapText="1"/>
      <protection locked="0"/>
    </xf>
    <xf numFmtId="2" fontId="22" fillId="0" borderId="12" xfId="1" applyNumberFormat="1" applyFont="1" applyFill="1" applyBorder="1" applyAlignment="1" applyProtection="1">
      <alignment horizontal="center" vertical="center" wrapText="1"/>
      <protection locked="0"/>
    </xf>
    <xf numFmtId="2" fontId="22" fillId="0" borderId="9" xfId="1" applyNumberFormat="1" applyFont="1" applyFill="1" applyBorder="1" applyAlignment="1" applyProtection="1">
      <alignment horizontal="center" vertical="center" wrapText="1"/>
    </xf>
    <xf numFmtId="0" fontId="25" fillId="16" borderId="40" xfId="3" applyFont="1" applyFill="1" applyBorder="1" applyAlignment="1" applyProtection="1">
      <alignment horizontal="justify" vertical="top" wrapText="1"/>
      <protection locked="0"/>
    </xf>
    <xf numFmtId="0" fontId="25" fillId="16" borderId="42" xfId="3" applyFont="1" applyFill="1" applyBorder="1" applyAlignment="1" applyProtection="1">
      <alignment horizontal="justify" vertical="top" wrapText="1"/>
      <protection locked="0"/>
    </xf>
    <xf numFmtId="0" fontId="22" fillId="0" borderId="9" xfId="3"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9" xfId="0" applyFont="1" applyFill="1" applyBorder="1" applyAlignment="1" applyProtection="1">
      <alignment horizontal="center" vertical="center" wrapText="1"/>
    </xf>
    <xf numFmtId="0" fontId="22" fillId="12" borderId="17" xfId="0" applyFont="1" applyFill="1" applyBorder="1" applyAlignment="1" applyProtection="1">
      <alignment horizontal="center" vertical="center" wrapText="1"/>
    </xf>
    <xf numFmtId="0" fontId="22" fillId="12" borderId="18" xfId="0" applyFont="1" applyFill="1" applyBorder="1" applyAlignment="1" applyProtection="1">
      <alignment horizontal="center" vertical="center" wrapText="1"/>
    </xf>
    <xf numFmtId="0" fontId="22" fillId="12" borderId="9" xfId="0" applyFont="1" applyFill="1" applyBorder="1" applyAlignment="1" applyProtection="1">
      <alignment horizontal="center" vertical="center" wrapText="1"/>
    </xf>
    <xf numFmtId="0" fontId="22" fillId="2" borderId="40" xfId="0" applyFont="1" applyFill="1" applyBorder="1" applyAlignment="1" applyProtection="1">
      <alignment horizontal="center" vertical="center" wrapText="1"/>
    </xf>
    <xf numFmtId="0" fontId="22" fillId="2" borderId="42" xfId="0" applyFont="1" applyFill="1" applyBorder="1" applyAlignment="1" applyProtection="1">
      <alignment horizontal="center" vertical="center" wrapText="1"/>
    </xf>
    <xf numFmtId="0" fontId="22" fillId="0" borderId="9" xfId="0" applyFont="1" applyFill="1" applyBorder="1" applyAlignment="1" applyProtection="1">
      <alignment horizontal="center" vertical="center" wrapText="1"/>
      <protection locked="0"/>
    </xf>
    <xf numFmtId="2" fontId="22" fillId="0" borderId="9" xfId="1" applyNumberFormat="1" applyFont="1" applyFill="1" applyBorder="1" applyAlignment="1" applyProtection="1">
      <alignment horizontal="center" vertical="center" wrapText="1"/>
      <protection locked="0"/>
    </xf>
    <xf numFmtId="0" fontId="22" fillId="2" borderId="41" xfId="0" applyFont="1" applyFill="1" applyBorder="1" applyAlignment="1" applyProtection="1">
      <alignment horizontal="center" vertical="center" wrapText="1"/>
    </xf>
    <xf numFmtId="0" fontId="22" fillId="2" borderId="44" xfId="0" applyFont="1" applyFill="1" applyBorder="1" applyAlignment="1" applyProtection="1">
      <alignment horizontal="center" vertical="center" wrapText="1"/>
    </xf>
    <xf numFmtId="0" fontId="22" fillId="2" borderId="45" xfId="0" applyFont="1" applyFill="1" applyBorder="1" applyAlignment="1" applyProtection="1">
      <alignment horizontal="center" vertical="center" wrapText="1"/>
    </xf>
    <xf numFmtId="0" fontId="22" fillId="2" borderId="46" xfId="0" applyFont="1" applyFill="1" applyBorder="1" applyAlignment="1" applyProtection="1">
      <alignment horizontal="center" vertical="center" wrapText="1"/>
    </xf>
    <xf numFmtId="0" fontId="22" fillId="2" borderId="47" xfId="0" applyFont="1" applyFill="1" applyBorder="1" applyAlignment="1" applyProtection="1">
      <alignment horizontal="center" vertical="center" wrapText="1"/>
    </xf>
    <xf numFmtId="0" fontId="22" fillId="2" borderId="18" xfId="0" applyFont="1" applyFill="1" applyBorder="1" applyAlignment="1" applyProtection="1">
      <alignment horizontal="center" vertical="center" wrapText="1"/>
    </xf>
    <xf numFmtId="0" fontId="22" fillId="2" borderId="10"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0" borderId="9" xfId="0" applyFont="1" applyFill="1" applyBorder="1" applyAlignment="1" applyProtection="1">
      <alignment horizontal="center" vertical="center" wrapText="1"/>
    </xf>
    <xf numFmtId="0" fontId="10" fillId="13"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7" fillId="9" borderId="1" xfId="0" applyFont="1" applyFill="1" applyBorder="1" applyAlignment="1">
      <alignment horizontal="center" vertical="center" wrapText="1"/>
    </xf>
    <xf numFmtId="0" fontId="18" fillId="9" borderId="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1" fillId="0" borderId="1" xfId="0" applyFont="1" applyBorder="1" applyAlignment="1" applyProtection="1">
      <alignment horizontal="left" vertical="center" wrapText="1"/>
    </xf>
    <xf numFmtId="0" fontId="24" fillId="2" borderId="13"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11" fillId="0" borderId="3" xfId="0" applyFont="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5" xfId="0" applyFont="1" applyFill="1" applyBorder="1" applyAlignment="1" applyProtection="1">
      <alignment horizontal="center" vertical="center" wrapText="1"/>
    </xf>
    <xf numFmtId="0" fontId="11" fillId="0" borderId="0" xfId="0" applyFont="1" applyBorder="1" applyAlignment="1" applyProtection="1">
      <alignment horizontal="left" vertical="center" wrapText="1"/>
    </xf>
    <xf numFmtId="0" fontId="11" fillId="0" borderId="0" xfId="0" applyFont="1" applyAlignment="1" applyProtection="1">
      <alignment horizontal="center" vertical="center" wrapText="1"/>
    </xf>
    <xf numFmtId="0" fontId="11" fillId="0" borderId="17" xfId="0" applyFont="1" applyBorder="1" applyAlignment="1" applyProtection="1">
      <alignment horizontal="left" vertical="center" wrapText="1"/>
    </xf>
    <xf numFmtId="0" fontId="19" fillId="2" borderId="5" xfId="0" applyFont="1" applyFill="1" applyBorder="1" applyAlignment="1" applyProtection="1">
      <alignment horizontal="center" vertical="center" wrapText="1"/>
    </xf>
    <xf numFmtId="0" fontId="10" fillId="9" borderId="26"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7" fillId="9" borderId="27"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18" fillId="0" borderId="21"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6" fillId="2" borderId="5"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0" fillId="0" borderId="33" xfId="0" applyFont="1" applyBorder="1" applyAlignment="1" applyProtection="1">
      <alignment horizontal="center" vertical="top" wrapText="1"/>
    </xf>
    <xf numFmtId="0" fontId="0" fillId="0" borderId="34" xfId="0" applyFont="1" applyBorder="1" applyAlignment="1" applyProtection="1">
      <alignment horizontal="center" vertical="top" wrapText="1"/>
    </xf>
    <xf numFmtId="0" fontId="0" fillId="0" borderId="31" xfId="0" applyFont="1" applyBorder="1" applyAlignment="1" applyProtection="1">
      <alignment horizontal="center" vertical="top" wrapText="1"/>
    </xf>
    <xf numFmtId="0" fontId="0" fillId="0" borderId="27"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0" fillId="0" borderId="28" xfId="0" applyFont="1" applyBorder="1" applyAlignment="1" applyProtection="1">
      <alignment horizontal="center" vertical="top" wrapText="1"/>
    </xf>
    <xf numFmtId="0" fontId="0" fillId="0" borderId="35" xfId="0" applyFont="1" applyBorder="1" applyAlignment="1" applyProtection="1">
      <alignment horizontal="center" vertical="top" wrapText="1"/>
    </xf>
    <xf numFmtId="0" fontId="0" fillId="0" borderId="36" xfId="0" applyFont="1" applyBorder="1" applyAlignment="1" applyProtection="1">
      <alignment horizontal="center" vertical="top" wrapText="1"/>
    </xf>
    <xf numFmtId="0" fontId="0" fillId="0" borderId="32" xfId="0" applyFont="1" applyBorder="1" applyAlignment="1" applyProtection="1">
      <alignment horizontal="center" vertical="top" wrapText="1"/>
    </xf>
    <xf numFmtId="0" fontId="0" fillId="0" borderId="33" xfId="0" applyFont="1" applyBorder="1" applyAlignment="1" applyProtection="1">
      <alignment horizontal="center" vertical="center" wrapText="1"/>
    </xf>
    <xf numFmtId="0" fontId="0" fillId="0" borderId="34" xfId="0" applyFont="1" applyBorder="1" applyAlignment="1" applyProtection="1">
      <alignment horizontal="center" vertical="center" wrapText="1"/>
    </xf>
    <xf numFmtId="0" fontId="0" fillId="0" borderId="31" xfId="0" applyFont="1" applyBorder="1" applyAlignment="1" applyProtection="1">
      <alignment horizontal="center" vertical="center" wrapText="1"/>
    </xf>
    <xf numFmtId="0" fontId="0" fillId="0" borderId="27"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28" xfId="0" applyFont="1" applyBorder="1" applyAlignment="1" applyProtection="1">
      <alignment horizontal="center" vertical="center" wrapText="1"/>
    </xf>
    <xf numFmtId="0" fontId="0" fillId="0" borderId="35" xfId="0" applyFont="1" applyBorder="1" applyAlignment="1" applyProtection="1">
      <alignment horizontal="center" vertical="center" wrapText="1"/>
    </xf>
    <xf numFmtId="0" fontId="0" fillId="0" borderId="36" xfId="0" applyFont="1" applyBorder="1" applyAlignment="1" applyProtection="1">
      <alignment horizontal="center" vertical="center" wrapText="1"/>
    </xf>
    <xf numFmtId="0" fontId="0" fillId="0" borderId="32" xfId="0" applyFont="1" applyBorder="1" applyAlignment="1" applyProtection="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9" xfId="0" applyFont="1" applyBorder="1" applyAlignment="1">
      <alignment horizontal="justify"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3"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5" borderId="8"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19" fillId="10" borderId="33" xfId="0" applyFont="1" applyFill="1" applyBorder="1" applyAlignment="1">
      <alignment horizontal="center" vertical="center" textRotation="90" wrapText="1"/>
    </xf>
    <xf numFmtId="0" fontId="19" fillId="10" borderId="27" xfId="0" applyFont="1" applyFill="1" applyBorder="1" applyAlignment="1">
      <alignment horizontal="center" vertical="center" textRotation="90" wrapText="1"/>
    </xf>
    <xf numFmtId="0" fontId="19" fillId="10" borderId="35" xfId="0" applyFont="1" applyFill="1" applyBorder="1" applyAlignment="1">
      <alignment horizontal="center" vertical="center" textRotation="90" wrapText="1"/>
    </xf>
    <xf numFmtId="0" fontId="16" fillId="10" borderId="36" xfId="0" applyFont="1" applyFill="1" applyBorder="1" applyAlignment="1">
      <alignment horizontal="center" vertical="center" wrapText="1"/>
    </xf>
    <xf numFmtId="0" fontId="16" fillId="10" borderId="32" xfId="0" applyFont="1" applyFill="1" applyBorder="1" applyAlignment="1">
      <alignment horizontal="center" vertical="center" wrapText="1"/>
    </xf>
  </cellXfs>
  <cellStyles count="5">
    <cellStyle name="Hipervínculo" xfId="2" builtinId="8"/>
    <cellStyle name="Millares" xfId="1" builtinId="3"/>
    <cellStyle name="Normal" xfId="0" builtinId="0"/>
    <cellStyle name="Normal 2" xfId="3"/>
    <cellStyle name="Normal 2 3" xfId="4"/>
  </cellStyles>
  <dxfs count="76">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9" defaultPivotStyle="PivotStyleLight16"/>
  <colors>
    <mruColors>
      <color rgb="FFFF9900"/>
      <color rgb="FFFFFFCC"/>
      <color rgb="FFFF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5" name="1 Imagen">
          <a:extLst>
            <a:ext uri="{FF2B5EF4-FFF2-40B4-BE49-F238E27FC236}">
              <a16:creationId xmlns:a16="http://schemas.microsoft.com/office/drawing/2014/main" id="{69E60FAA-CB76-4256-A8A7-5EE84374AD77}"/>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289152" y="1977118"/>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elson.ovalle/Downloads/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01"/>
  <sheetViews>
    <sheetView topLeftCell="A62" workbookViewId="0">
      <selection activeCell="D75" sqref="D75"/>
    </sheetView>
  </sheetViews>
  <sheetFormatPr baseColWidth="10" defaultRowHeight="15" x14ac:dyDescent="0.25"/>
  <cols>
    <col min="1" max="1" width="11.42578125" style="15"/>
    <col min="2" max="3" width="37.42578125" style="15" customWidth="1"/>
    <col min="4" max="4" width="17.7109375" style="15" customWidth="1"/>
    <col min="5" max="7" width="26.85546875" style="15" customWidth="1"/>
    <col min="8" max="8" width="20.7109375" style="15" customWidth="1"/>
    <col min="9" max="9" width="22.42578125" style="15" customWidth="1"/>
    <col min="10" max="10" width="16.7109375" style="15" customWidth="1"/>
    <col min="11" max="11" width="26.5703125" style="15" customWidth="1"/>
    <col min="12" max="12" width="23.85546875" style="15" customWidth="1"/>
    <col min="13" max="16384" width="11.42578125" style="15"/>
  </cols>
  <sheetData>
    <row r="2" spans="2:12" ht="30" x14ac:dyDescent="0.25">
      <c r="B2" s="15" t="s">
        <v>88</v>
      </c>
      <c r="C2" s="15" t="s">
        <v>70</v>
      </c>
      <c r="D2" s="15" t="s">
        <v>102</v>
      </c>
      <c r="E2" s="15" t="s">
        <v>103</v>
      </c>
      <c r="F2" s="15" t="s">
        <v>104</v>
      </c>
      <c r="G2" s="15" t="s">
        <v>3</v>
      </c>
      <c r="H2" s="15" t="s">
        <v>132</v>
      </c>
      <c r="I2" s="15" t="s">
        <v>66</v>
      </c>
      <c r="J2" s="15" t="s">
        <v>136</v>
      </c>
      <c r="K2" s="15" t="s">
        <v>165</v>
      </c>
    </row>
    <row r="4" spans="2:12" ht="31.5" x14ac:dyDescent="0.25">
      <c r="B4" s="14" t="s">
        <v>71</v>
      </c>
      <c r="C4" s="14" t="s">
        <v>89</v>
      </c>
      <c r="D4" s="12" t="s">
        <v>92</v>
      </c>
      <c r="E4" s="15" t="s">
        <v>124</v>
      </c>
      <c r="F4" s="15" t="s">
        <v>105</v>
      </c>
      <c r="G4" s="15" t="s">
        <v>134</v>
      </c>
      <c r="H4" s="15" t="s">
        <v>137</v>
      </c>
      <c r="I4" s="12" t="s">
        <v>23</v>
      </c>
      <c r="J4" s="12" t="s">
        <v>21</v>
      </c>
      <c r="K4" s="15" t="s">
        <v>166</v>
      </c>
      <c r="L4" s="12"/>
    </row>
    <row r="5" spans="2:12" ht="31.5" x14ac:dyDescent="0.25">
      <c r="B5" s="14" t="s">
        <v>72</v>
      </c>
      <c r="C5" s="14" t="s">
        <v>90</v>
      </c>
      <c r="D5" s="13" t="s">
        <v>93</v>
      </c>
      <c r="E5" s="15" t="s">
        <v>125</v>
      </c>
      <c r="F5" s="15" t="s">
        <v>106</v>
      </c>
      <c r="G5" s="15" t="s">
        <v>17</v>
      </c>
      <c r="H5" s="15" t="s">
        <v>133</v>
      </c>
      <c r="I5" s="12" t="s">
        <v>24</v>
      </c>
      <c r="J5" s="12" t="s">
        <v>22</v>
      </c>
      <c r="K5" s="15" t="s">
        <v>167</v>
      </c>
      <c r="L5" s="12"/>
    </row>
    <row r="6" spans="2:12" ht="30" x14ac:dyDescent="0.25">
      <c r="B6" s="14" t="s">
        <v>73</v>
      </c>
      <c r="C6" s="14" t="s">
        <v>91</v>
      </c>
      <c r="D6" s="12" t="s">
        <v>94</v>
      </c>
      <c r="E6" s="15" t="s">
        <v>126</v>
      </c>
      <c r="F6" s="15" t="s">
        <v>107</v>
      </c>
      <c r="G6" s="15" t="s">
        <v>18</v>
      </c>
      <c r="H6" s="15" t="s">
        <v>137</v>
      </c>
      <c r="I6" s="12" t="s">
        <v>25</v>
      </c>
      <c r="J6" s="12" t="s">
        <v>23</v>
      </c>
      <c r="K6" s="15" t="s">
        <v>168</v>
      </c>
      <c r="L6" s="12"/>
    </row>
    <row r="7" spans="2:12" ht="30" x14ac:dyDescent="0.25">
      <c r="B7" s="14" t="s">
        <v>74</v>
      </c>
      <c r="C7" s="14"/>
      <c r="D7" s="12" t="s">
        <v>95</v>
      </c>
      <c r="E7" s="15" t="s">
        <v>127</v>
      </c>
      <c r="F7" s="15" t="s">
        <v>108</v>
      </c>
      <c r="G7" s="15" t="s">
        <v>19</v>
      </c>
      <c r="J7" s="12" t="s">
        <v>24</v>
      </c>
      <c r="K7" s="15" t="s">
        <v>169</v>
      </c>
      <c r="L7" s="12"/>
    </row>
    <row r="8" spans="2:12" ht="31.5" x14ac:dyDescent="0.25">
      <c r="B8" s="14" t="s">
        <v>75</v>
      </c>
      <c r="C8" s="14"/>
      <c r="D8" s="12" t="s">
        <v>96</v>
      </c>
      <c r="E8" s="15" t="s">
        <v>128</v>
      </c>
      <c r="F8" s="15" t="s">
        <v>109</v>
      </c>
      <c r="G8" s="15" t="s">
        <v>135</v>
      </c>
      <c r="J8" s="12" t="s">
        <v>25</v>
      </c>
      <c r="L8" s="12"/>
    </row>
    <row r="9" spans="2:12" ht="30" x14ac:dyDescent="0.25">
      <c r="B9" s="14" t="s">
        <v>76</v>
      </c>
      <c r="C9" s="14"/>
      <c r="D9" s="12" t="s">
        <v>97</v>
      </c>
      <c r="E9" s="15" t="s">
        <v>129</v>
      </c>
      <c r="F9" s="15" t="s">
        <v>110</v>
      </c>
      <c r="L9" s="12"/>
    </row>
    <row r="10" spans="2:12" ht="31.5" x14ac:dyDescent="0.25">
      <c r="B10" s="14" t="s">
        <v>77</v>
      </c>
      <c r="C10" s="14"/>
      <c r="D10" s="12"/>
      <c r="E10" s="15" t="s">
        <v>130</v>
      </c>
      <c r="F10" s="15" t="s">
        <v>111</v>
      </c>
    </row>
    <row r="11" spans="2:12" ht="30" x14ac:dyDescent="0.25">
      <c r="B11" s="14" t="s">
        <v>78</v>
      </c>
      <c r="C11" s="14"/>
      <c r="D11" s="15" t="s">
        <v>98</v>
      </c>
      <c r="E11" s="15" t="s">
        <v>131</v>
      </c>
      <c r="F11" s="15" t="s">
        <v>112</v>
      </c>
    </row>
    <row r="12" spans="2:12" ht="45" x14ac:dyDescent="0.25">
      <c r="B12" s="14" t="s">
        <v>79</v>
      </c>
      <c r="C12" s="14"/>
      <c r="F12" s="15" t="s">
        <v>113</v>
      </c>
    </row>
    <row r="13" spans="2:12" ht="45" x14ac:dyDescent="0.25">
      <c r="B13" s="14" t="s">
        <v>80</v>
      </c>
      <c r="C13" s="14"/>
      <c r="D13" s="15" t="s">
        <v>99</v>
      </c>
      <c r="F13" s="15" t="s">
        <v>114</v>
      </c>
    </row>
    <row r="14" spans="2:12" ht="45" x14ac:dyDescent="0.25">
      <c r="B14" s="14" t="s">
        <v>81</v>
      </c>
      <c r="D14" s="15" t="s">
        <v>100</v>
      </c>
      <c r="F14" s="15" t="s">
        <v>115</v>
      </c>
    </row>
    <row r="15" spans="2:12" ht="45" x14ac:dyDescent="0.25">
      <c r="B15" s="14" t="s">
        <v>82</v>
      </c>
      <c r="C15" s="14"/>
      <c r="D15" s="15" t="s">
        <v>101</v>
      </c>
      <c r="F15" s="15" t="s">
        <v>116</v>
      </c>
    </row>
    <row r="16" spans="2:12" ht="30" x14ac:dyDescent="0.25">
      <c r="B16" s="14" t="s">
        <v>83</v>
      </c>
      <c r="C16" s="14"/>
      <c r="F16" s="15" t="s">
        <v>117</v>
      </c>
    </row>
    <row r="17" spans="2:6" ht="30" x14ac:dyDescent="0.25">
      <c r="B17" s="14" t="s">
        <v>84</v>
      </c>
      <c r="C17" s="14"/>
      <c r="F17" s="15" t="s">
        <v>118</v>
      </c>
    </row>
    <row r="18" spans="2:6" ht="45" x14ac:dyDescent="0.25">
      <c r="B18" s="14" t="s">
        <v>85</v>
      </c>
      <c r="C18" s="14"/>
      <c r="F18" s="15" t="s">
        <v>119</v>
      </c>
    </row>
    <row r="19" spans="2:6" ht="30" x14ac:dyDescent="0.25">
      <c r="B19" s="14" t="s">
        <v>86</v>
      </c>
      <c r="C19" s="14"/>
      <c r="F19" s="15" t="s">
        <v>120</v>
      </c>
    </row>
    <row r="20" spans="2:6" ht="31.5" x14ac:dyDescent="0.25">
      <c r="B20" s="14" t="s">
        <v>87</v>
      </c>
      <c r="C20" s="14"/>
      <c r="F20" s="15" t="s">
        <v>121</v>
      </c>
    </row>
    <row r="21" spans="2:6" ht="30" x14ac:dyDescent="0.25">
      <c r="F21" s="15" t="s">
        <v>122</v>
      </c>
    </row>
    <row r="22" spans="2:6" x14ac:dyDescent="0.25">
      <c r="F22" s="15" t="s">
        <v>123</v>
      </c>
    </row>
    <row r="29" spans="2:6" x14ac:dyDescent="0.25">
      <c r="B29" s="15" t="s">
        <v>138</v>
      </c>
      <c r="C29" s="15" t="s">
        <v>137</v>
      </c>
    </row>
    <row r="30" spans="2:6" x14ac:dyDescent="0.25">
      <c r="B30" s="15" t="s">
        <v>134</v>
      </c>
      <c r="C30" s="12" t="s">
        <v>21</v>
      </c>
    </row>
    <row r="31" spans="2:6" x14ac:dyDescent="0.25">
      <c r="B31" s="15" t="s">
        <v>17</v>
      </c>
      <c r="C31" s="12" t="s">
        <v>22</v>
      </c>
    </row>
    <row r="32" spans="2:6" x14ac:dyDescent="0.25">
      <c r="B32" s="15" t="s">
        <v>18</v>
      </c>
      <c r="C32" s="12" t="s">
        <v>23</v>
      </c>
    </row>
    <row r="33" spans="2:3" x14ac:dyDescent="0.25">
      <c r="B33" s="15" t="s">
        <v>19</v>
      </c>
      <c r="C33" s="12" t="s">
        <v>24</v>
      </c>
    </row>
    <row r="34" spans="2:3" x14ac:dyDescent="0.25">
      <c r="B34" s="15" t="s">
        <v>135</v>
      </c>
      <c r="C34" s="12" t="s">
        <v>25</v>
      </c>
    </row>
    <row r="37" spans="2:3" x14ac:dyDescent="0.25">
      <c r="B37" s="15" t="str">
        <f>$B$30&amp;C30</f>
        <v>Rara vezInsignificante</v>
      </c>
      <c r="C37" s="15" t="s">
        <v>139</v>
      </c>
    </row>
    <row r="38" spans="2:3" x14ac:dyDescent="0.25">
      <c r="B38" s="15" t="str">
        <f>$B$30&amp;C31</f>
        <v>Rara vezMenor</v>
      </c>
      <c r="C38" s="15" t="s">
        <v>139</v>
      </c>
    </row>
    <row r="39" spans="2:3" x14ac:dyDescent="0.25">
      <c r="B39" s="15" t="str">
        <f>$B$30&amp;C32</f>
        <v>Rara vezModerado</v>
      </c>
      <c r="C39" s="15" t="s">
        <v>140</v>
      </c>
    </row>
    <row r="40" spans="2:3" x14ac:dyDescent="0.25">
      <c r="B40" s="15" t="str">
        <f>$B$30&amp;C33</f>
        <v>Rara vezMayor</v>
      </c>
      <c r="C40" s="15" t="s">
        <v>141</v>
      </c>
    </row>
    <row r="41" spans="2:3" x14ac:dyDescent="0.25">
      <c r="B41" s="15" t="str">
        <f>$B$30&amp;C34</f>
        <v>Rara vezCatastrófico</v>
      </c>
      <c r="C41" s="15" t="s">
        <v>142</v>
      </c>
    </row>
    <row r="42" spans="2:3" x14ac:dyDescent="0.25">
      <c r="B42" s="15" t="str">
        <f>$B$31&amp;C30</f>
        <v>ImprobableInsignificante</v>
      </c>
      <c r="C42" s="15" t="s">
        <v>139</v>
      </c>
    </row>
    <row r="43" spans="2:3" x14ac:dyDescent="0.25">
      <c r="B43" s="15" t="str">
        <f>$B$31&amp;C31</f>
        <v>ImprobableMenor</v>
      </c>
      <c r="C43" s="15" t="s">
        <v>139</v>
      </c>
    </row>
    <row r="44" spans="2:3" x14ac:dyDescent="0.25">
      <c r="B44" s="15" t="str">
        <f>$B$31&amp;C32</f>
        <v>ImprobableModerado</v>
      </c>
      <c r="C44" s="15" t="s">
        <v>140</v>
      </c>
    </row>
    <row r="45" spans="2:3" x14ac:dyDescent="0.25">
      <c r="B45" s="15" t="str">
        <f>$B$31&amp;C33</f>
        <v>ImprobableMayor</v>
      </c>
      <c r="C45" s="15" t="s">
        <v>141</v>
      </c>
    </row>
    <row r="46" spans="2:3" x14ac:dyDescent="0.25">
      <c r="B46" s="15" t="str">
        <f>$B$31&amp;C34</f>
        <v>ImprobableCatastrófico</v>
      </c>
      <c r="C46" s="15" t="s">
        <v>142</v>
      </c>
    </row>
    <row r="47" spans="2:3" x14ac:dyDescent="0.25">
      <c r="B47" s="15" t="str">
        <f>$B$32&amp;C30</f>
        <v>PosibleInsignificante</v>
      </c>
      <c r="C47" s="15" t="s">
        <v>139</v>
      </c>
    </row>
    <row r="48" spans="2:3" x14ac:dyDescent="0.25">
      <c r="B48" s="15" t="str">
        <f>$B$32&amp;C31</f>
        <v>PosibleMenor</v>
      </c>
      <c r="C48" s="15" t="s">
        <v>140</v>
      </c>
    </row>
    <row r="49" spans="2:3" x14ac:dyDescent="0.25">
      <c r="B49" s="15" t="str">
        <f>$B$32&amp;C32</f>
        <v>PosibleModerado</v>
      </c>
      <c r="C49" s="15" t="s">
        <v>141</v>
      </c>
    </row>
    <row r="50" spans="2:3" x14ac:dyDescent="0.25">
      <c r="B50" s="15" t="str">
        <f>$B$32&amp;C33</f>
        <v>PosibleMayor</v>
      </c>
      <c r="C50" s="15" t="s">
        <v>142</v>
      </c>
    </row>
    <row r="51" spans="2:3" x14ac:dyDescent="0.25">
      <c r="B51" s="15" t="str">
        <f>$B$32&amp;C34</f>
        <v>PosibleCatastrófico</v>
      </c>
      <c r="C51" s="15" t="s">
        <v>142</v>
      </c>
    </row>
    <row r="52" spans="2:3" x14ac:dyDescent="0.25">
      <c r="B52" s="15" t="str">
        <f>$B$33&amp;C30</f>
        <v>ProbableInsignificante</v>
      </c>
      <c r="C52" s="15" t="s">
        <v>140</v>
      </c>
    </row>
    <row r="53" spans="2:3" x14ac:dyDescent="0.25">
      <c r="B53" s="15" t="str">
        <f>$B$33&amp;C31</f>
        <v>ProbableMenor</v>
      </c>
      <c r="C53" s="15" t="s">
        <v>141</v>
      </c>
    </row>
    <row r="54" spans="2:3" x14ac:dyDescent="0.25">
      <c r="B54" s="15" t="str">
        <f>$B$33&amp;C32</f>
        <v>ProbableModerado</v>
      </c>
      <c r="C54" s="15" t="s">
        <v>141</v>
      </c>
    </row>
    <row r="55" spans="2:3" x14ac:dyDescent="0.25">
      <c r="B55" s="15" t="str">
        <f>$B$33&amp;C33</f>
        <v>ProbableMayor</v>
      </c>
      <c r="C55" s="15" t="s">
        <v>142</v>
      </c>
    </row>
    <row r="56" spans="2:3" x14ac:dyDescent="0.25">
      <c r="B56" s="15" t="str">
        <f>$B$33&amp;C34</f>
        <v>ProbableCatastrófico</v>
      </c>
      <c r="C56" s="15" t="s">
        <v>142</v>
      </c>
    </row>
    <row r="57" spans="2:3" x14ac:dyDescent="0.25">
      <c r="B57" s="15" t="str">
        <f>$B$34&amp;C30</f>
        <v>Casi seguroInsignificante</v>
      </c>
      <c r="C57" s="15" t="s">
        <v>141</v>
      </c>
    </row>
    <row r="58" spans="2:3" x14ac:dyDescent="0.25">
      <c r="B58" s="15" t="str">
        <f>$B$34&amp;C31</f>
        <v>Casi seguroMenor</v>
      </c>
      <c r="C58" s="15" t="s">
        <v>141</v>
      </c>
    </row>
    <row r="59" spans="2:3" x14ac:dyDescent="0.25">
      <c r="B59" s="15" t="str">
        <f>$B$34&amp;C32</f>
        <v>Casi seguroModerado</v>
      </c>
      <c r="C59" s="15" t="s">
        <v>142</v>
      </c>
    </row>
    <row r="60" spans="2:3" x14ac:dyDescent="0.25">
      <c r="B60" s="15" t="str">
        <f>$B$34&amp;C33</f>
        <v>Casi seguroMayor</v>
      </c>
      <c r="C60" s="15" t="s">
        <v>142</v>
      </c>
    </row>
    <row r="61" spans="2:3" x14ac:dyDescent="0.25">
      <c r="B61" s="15" t="str">
        <f>$B$34&amp;C34</f>
        <v>Casi seguroCatastrófico</v>
      </c>
      <c r="C61" s="15" t="s">
        <v>142</v>
      </c>
    </row>
    <row r="64" spans="2:3" x14ac:dyDescent="0.25">
      <c r="B64" s="15" t="s">
        <v>152</v>
      </c>
      <c r="C64" s="15" t="s">
        <v>152</v>
      </c>
    </row>
    <row r="65" spans="2:4" x14ac:dyDescent="0.25">
      <c r="B65" s="15" t="s">
        <v>23</v>
      </c>
      <c r="C65" s="15" t="s">
        <v>23</v>
      </c>
    </row>
    <row r="66" spans="2:4" x14ac:dyDescent="0.25">
      <c r="B66" s="15" t="s">
        <v>153</v>
      </c>
      <c r="C66" s="15" t="s">
        <v>153</v>
      </c>
    </row>
    <row r="69" spans="2:4" x14ac:dyDescent="0.25">
      <c r="B69" s="15" t="str">
        <f>$B$64&amp;C64</f>
        <v>FuerteFuerte</v>
      </c>
      <c r="C69" s="15" t="s">
        <v>154</v>
      </c>
      <c r="D69" s="15" t="s">
        <v>152</v>
      </c>
    </row>
    <row r="70" spans="2:4" x14ac:dyDescent="0.25">
      <c r="B70" s="15" t="str">
        <f>$B$64&amp;C65</f>
        <v>FuerteModerado</v>
      </c>
      <c r="C70" s="15" t="s">
        <v>155</v>
      </c>
      <c r="D70" s="15" t="s">
        <v>23</v>
      </c>
    </row>
    <row r="71" spans="2:4" x14ac:dyDescent="0.25">
      <c r="B71" s="15" t="str">
        <f>$B$64&amp;C66</f>
        <v>FuerteDébil</v>
      </c>
      <c r="C71" s="15" t="s">
        <v>155</v>
      </c>
      <c r="D71" s="15" t="s">
        <v>153</v>
      </c>
    </row>
    <row r="72" spans="2:4" x14ac:dyDescent="0.25">
      <c r="B72" s="15" t="str">
        <f>$B$65&amp;C64</f>
        <v>ModeradoFuerte</v>
      </c>
      <c r="C72" s="15" t="s">
        <v>155</v>
      </c>
      <c r="D72" s="15" t="s">
        <v>23</v>
      </c>
    </row>
    <row r="73" spans="2:4" x14ac:dyDescent="0.25">
      <c r="B73" s="15" t="str">
        <f>$B$65&amp;C65</f>
        <v>ModeradoModerado</v>
      </c>
      <c r="C73" s="15" t="s">
        <v>155</v>
      </c>
      <c r="D73" s="15" t="s">
        <v>23</v>
      </c>
    </row>
    <row r="74" spans="2:4" x14ac:dyDescent="0.25">
      <c r="B74" s="15" t="str">
        <f>$B$65&amp;C66</f>
        <v>ModeradoDébil</v>
      </c>
      <c r="C74" s="15" t="s">
        <v>155</v>
      </c>
      <c r="D74" s="15" t="s">
        <v>153</v>
      </c>
    </row>
    <row r="75" spans="2:4" x14ac:dyDescent="0.25">
      <c r="B75" s="15" t="str">
        <f>$B$66&amp;C64</f>
        <v>DébilFuerte</v>
      </c>
      <c r="C75" s="15" t="s">
        <v>155</v>
      </c>
      <c r="D75" s="15" t="s">
        <v>153</v>
      </c>
    </row>
    <row r="76" spans="2:4" x14ac:dyDescent="0.25">
      <c r="B76" s="15" t="str">
        <f>$B$66&amp;C65</f>
        <v>DébilModerado</v>
      </c>
      <c r="C76" s="15" t="s">
        <v>155</v>
      </c>
      <c r="D76" s="15" t="s">
        <v>153</v>
      </c>
    </row>
    <row r="77" spans="2:4" x14ac:dyDescent="0.25">
      <c r="B77" s="15" t="str">
        <f>$B$66&amp;C66</f>
        <v>DébilDébil</v>
      </c>
      <c r="C77" s="15" t="s">
        <v>155</v>
      </c>
      <c r="D77" s="15" t="s">
        <v>153</v>
      </c>
    </row>
    <row r="80" spans="2:4" x14ac:dyDescent="0.25">
      <c r="B80" s="15" t="s">
        <v>152</v>
      </c>
      <c r="C80" s="15" t="s">
        <v>160</v>
      </c>
      <c r="D80" s="15" t="s">
        <v>160</v>
      </c>
    </row>
    <row r="81" spans="2:4" x14ac:dyDescent="0.25">
      <c r="B81" s="15" t="s">
        <v>23</v>
      </c>
      <c r="C81" s="15" t="s">
        <v>161</v>
      </c>
      <c r="D81" s="15" t="s">
        <v>162</v>
      </c>
    </row>
    <row r="82" spans="2:4" x14ac:dyDescent="0.25">
      <c r="D82" s="15" t="s">
        <v>161</v>
      </c>
    </row>
    <row r="85" spans="2:4" x14ac:dyDescent="0.25">
      <c r="B85" s="15" t="s">
        <v>152</v>
      </c>
      <c r="C85" s="15" t="s">
        <v>160</v>
      </c>
      <c r="D85" s="15" t="s">
        <v>160</v>
      </c>
    </row>
    <row r="86" spans="2:4" x14ac:dyDescent="0.25">
      <c r="B86" s="15" t="s">
        <v>152</v>
      </c>
      <c r="C86" s="15" t="s">
        <v>160</v>
      </c>
      <c r="D86" s="15" t="s">
        <v>162</v>
      </c>
    </row>
    <row r="87" spans="2:4" x14ac:dyDescent="0.25">
      <c r="B87" s="15" t="s">
        <v>152</v>
      </c>
      <c r="C87" s="15" t="s">
        <v>160</v>
      </c>
      <c r="D87" s="15" t="s">
        <v>161</v>
      </c>
    </row>
    <row r="88" spans="2:4" x14ac:dyDescent="0.25">
      <c r="B88" s="15" t="s">
        <v>152</v>
      </c>
      <c r="C88" s="15" t="s">
        <v>161</v>
      </c>
      <c r="D88" s="15" t="s">
        <v>160</v>
      </c>
    </row>
    <row r="89" spans="2:4" x14ac:dyDescent="0.25">
      <c r="B89" s="15" t="s">
        <v>23</v>
      </c>
      <c r="C89" s="15" t="s">
        <v>160</v>
      </c>
      <c r="D89" s="15" t="s">
        <v>160</v>
      </c>
    </row>
    <row r="90" spans="2:4" x14ac:dyDescent="0.25">
      <c r="B90" s="15" t="s">
        <v>23</v>
      </c>
      <c r="C90" s="15" t="s">
        <v>160</v>
      </c>
      <c r="D90" s="15" t="s">
        <v>162</v>
      </c>
    </row>
    <row r="91" spans="2:4" x14ac:dyDescent="0.25">
      <c r="B91" s="15" t="s">
        <v>23</v>
      </c>
      <c r="C91" s="15" t="s">
        <v>160</v>
      </c>
      <c r="D91" s="15" t="s">
        <v>161</v>
      </c>
    </row>
    <row r="92" spans="2:4" x14ac:dyDescent="0.25">
      <c r="B92" s="15" t="s">
        <v>23</v>
      </c>
      <c r="C92" s="15" t="s">
        <v>161</v>
      </c>
      <c r="D92" s="15" t="s">
        <v>160</v>
      </c>
    </row>
    <row r="94" spans="2:4" x14ac:dyDescent="0.25">
      <c r="B94" s="15" t="str">
        <f>+B85&amp;C85&amp;D85</f>
        <v>FuerteDirectamenteDirectamente</v>
      </c>
      <c r="C94" s="15">
        <v>2</v>
      </c>
      <c r="D94" s="15">
        <v>2</v>
      </c>
    </row>
    <row r="95" spans="2:4" x14ac:dyDescent="0.25">
      <c r="B95" s="15" t="str">
        <f t="shared" ref="B95:B101" si="0">+B86&amp;C86&amp;D86</f>
        <v>FuerteDirectamenteIndirectamente</v>
      </c>
      <c r="C95" s="15">
        <v>2</v>
      </c>
      <c r="D95" s="15">
        <v>1</v>
      </c>
    </row>
    <row r="96" spans="2:4" x14ac:dyDescent="0.25">
      <c r="B96" s="15" t="str">
        <f t="shared" si="0"/>
        <v>FuerteDirectamenteNo disminuye</v>
      </c>
      <c r="C96" s="15">
        <v>2</v>
      </c>
      <c r="D96" s="15">
        <v>0</v>
      </c>
    </row>
    <row r="97" spans="2:4" x14ac:dyDescent="0.25">
      <c r="B97" s="15" t="str">
        <f t="shared" si="0"/>
        <v>FuerteNo disminuyeDirectamente</v>
      </c>
      <c r="C97" s="15">
        <v>0</v>
      </c>
      <c r="D97" s="15">
        <v>2</v>
      </c>
    </row>
    <row r="98" spans="2:4" x14ac:dyDescent="0.25">
      <c r="B98" s="15" t="str">
        <f t="shared" si="0"/>
        <v>ModeradoDirectamenteDirectamente</v>
      </c>
      <c r="C98" s="15">
        <v>1</v>
      </c>
      <c r="D98" s="15">
        <v>1</v>
      </c>
    </row>
    <row r="99" spans="2:4" x14ac:dyDescent="0.25">
      <c r="B99" s="15" t="str">
        <f t="shared" si="0"/>
        <v>ModeradoDirectamenteIndirectamente</v>
      </c>
      <c r="C99" s="15">
        <v>1</v>
      </c>
      <c r="D99" s="15">
        <v>0</v>
      </c>
    </row>
    <row r="100" spans="2:4" x14ac:dyDescent="0.25">
      <c r="B100" s="15" t="str">
        <f t="shared" si="0"/>
        <v>ModeradoDirectamenteNo disminuye</v>
      </c>
      <c r="C100" s="15">
        <v>1</v>
      </c>
      <c r="D100" s="15">
        <v>0</v>
      </c>
    </row>
    <row r="101" spans="2:4" x14ac:dyDescent="0.25">
      <c r="B101" s="15" t="str">
        <f t="shared" si="0"/>
        <v>ModeradoNo disminuyeDirectamente</v>
      </c>
      <c r="C101" s="15">
        <v>0</v>
      </c>
      <c r="D101" s="15">
        <v>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6"/>
  <sheetViews>
    <sheetView zoomScaleNormal="100" zoomScaleSheetLayoutView="80" workbookViewId="0">
      <selection activeCell="H14" sqref="H14"/>
    </sheetView>
  </sheetViews>
  <sheetFormatPr baseColWidth="10" defaultRowHeight="15" x14ac:dyDescent="0.25"/>
  <cols>
    <col min="1" max="1" width="1.85546875" style="4" customWidth="1"/>
    <col min="2" max="2" width="8.85546875" style="4" customWidth="1"/>
    <col min="3" max="3" width="15.42578125" style="4" customWidth="1"/>
    <col min="4" max="8" width="17" style="4" customWidth="1"/>
    <col min="9" max="9" width="2" style="4" customWidth="1"/>
    <col min="10" max="16384" width="11.42578125" style="4"/>
  </cols>
  <sheetData>
    <row r="1" spans="2:8" ht="9.75" customHeight="1" thickBot="1" x14ac:dyDescent="0.3"/>
    <row r="2" spans="2:8" ht="16.5" thickBot="1" x14ac:dyDescent="0.3">
      <c r="B2" s="254" t="s">
        <v>67</v>
      </c>
      <c r="C2" s="255"/>
      <c r="D2" s="255"/>
      <c r="E2" s="255"/>
      <c r="F2" s="255"/>
      <c r="G2" s="255"/>
      <c r="H2" s="256"/>
    </row>
    <row r="3" spans="2:8" ht="18" customHeight="1" thickBot="1" x14ac:dyDescent="0.3">
      <c r="B3" s="254" t="s">
        <v>47</v>
      </c>
      <c r="C3" s="255"/>
      <c r="D3" s="255"/>
      <c r="E3" s="255"/>
      <c r="F3" s="255"/>
      <c r="G3" s="255"/>
      <c r="H3" s="256"/>
    </row>
    <row r="4" spans="2:8" ht="15.75" customHeight="1" x14ac:dyDescent="0.25">
      <c r="B4" s="257" t="s">
        <v>49</v>
      </c>
      <c r="C4" s="258"/>
      <c r="D4" s="259" t="s">
        <v>50</v>
      </c>
      <c r="E4" s="259"/>
      <c r="F4" s="259"/>
      <c r="G4" s="259"/>
      <c r="H4" s="260"/>
    </row>
    <row r="5" spans="2:8" ht="15.75" customHeight="1" x14ac:dyDescent="0.25">
      <c r="B5" s="261" t="s">
        <v>51</v>
      </c>
      <c r="C5" s="262"/>
      <c r="D5" s="263" t="s">
        <v>52</v>
      </c>
      <c r="E5" s="263"/>
      <c r="F5" s="263"/>
      <c r="G5" s="263"/>
      <c r="H5" s="264"/>
    </row>
    <row r="6" spans="2:8" ht="15.75" customHeight="1" x14ac:dyDescent="0.25">
      <c r="B6" s="265" t="s">
        <v>53</v>
      </c>
      <c r="C6" s="266"/>
      <c r="D6" s="263" t="s">
        <v>54</v>
      </c>
      <c r="E6" s="263"/>
      <c r="F6" s="263"/>
      <c r="G6" s="263"/>
      <c r="H6" s="264"/>
    </row>
    <row r="7" spans="2:8" ht="16.5" customHeight="1" thickBot="1" x14ac:dyDescent="0.3">
      <c r="B7" s="267" t="s">
        <v>55</v>
      </c>
      <c r="C7" s="268"/>
      <c r="D7" s="269" t="s">
        <v>56</v>
      </c>
      <c r="E7" s="269"/>
      <c r="F7" s="269"/>
      <c r="G7" s="269"/>
      <c r="H7" s="270"/>
    </row>
    <row r="8" spans="2:8" ht="10.5" customHeight="1" x14ac:dyDescent="0.25">
      <c r="B8" s="53"/>
      <c r="C8" s="53"/>
      <c r="D8" s="53"/>
      <c r="E8" s="53"/>
      <c r="F8" s="53"/>
      <c r="G8" s="53"/>
      <c r="H8" s="53"/>
    </row>
    <row r="9" spans="2:8" ht="15.75" thickBot="1" x14ac:dyDescent="0.3">
      <c r="B9" s="53"/>
      <c r="C9" s="53"/>
      <c r="D9" s="53"/>
      <c r="E9" s="53"/>
      <c r="F9" s="53"/>
      <c r="G9" s="53"/>
      <c r="H9" s="53"/>
    </row>
    <row r="10" spans="2:8" ht="21.75" customHeight="1" thickBot="1" x14ac:dyDescent="0.3">
      <c r="B10" s="271" t="s">
        <v>3</v>
      </c>
      <c r="C10" s="54" t="s">
        <v>278</v>
      </c>
      <c r="D10" s="5" t="s">
        <v>53</v>
      </c>
      <c r="E10" s="5" t="s">
        <v>53</v>
      </c>
      <c r="F10" s="55" t="s">
        <v>55</v>
      </c>
      <c r="G10" s="55" t="s">
        <v>55</v>
      </c>
      <c r="H10" s="6" t="s">
        <v>55</v>
      </c>
    </row>
    <row r="11" spans="2:8" ht="21.75" customHeight="1" thickBot="1" x14ac:dyDescent="0.3">
      <c r="B11" s="272"/>
      <c r="C11" s="56" t="s">
        <v>64</v>
      </c>
      <c r="D11" s="10" t="s">
        <v>51</v>
      </c>
      <c r="E11" s="11" t="s">
        <v>53</v>
      </c>
      <c r="F11" s="11" t="s">
        <v>53</v>
      </c>
      <c r="G11" s="28" t="s">
        <v>55</v>
      </c>
      <c r="H11" s="29" t="s">
        <v>55</v>
      </c>
    </row>
    <row r="12" spans="2:8" ht="21.75" customHeight="1" thickBot="1" x14ac:dyDescent="0.3">
      <c r="B12" s="272"/>
      <c r="C12" s="56" t="s">
        <v>63</v>
      </c>
      <c r="D12" s="27" t="s">
        <v>49</v>
      </c>
      <c r="E12" s="10" t="s">
        <v>51</v>
      </c>
      <c r="F12" s="11" t="s">
        <v>53</v>
      </c>
      <c r="G12" s="28" t="s">
        <v>55</v>
      </c>
      <c r="H12" s="29" t="s">
        <v>55</v>
      </c>
    </row>
    <row r="13" spans="2:8" ht="21.75" customHeight="1" thickBot="1" x14ac:dyDescent="0.3">
      <c r="B13" s="272"/>
      <c r="C13" s="56" t="s">
        <v>62</v>
      </c>
      <c r="D13" s="27" t="s">
        <v>49</v>
      </c>
      <c r="E13" s="27" t="s">
        <v>49</v>
      </c>
      <c r="F13" s="10" t="s">
        <v>51</v>
      </c>
      <c r="G13" s="11" t="s">
        <v>53</v>
      </c>
      <c r="H13" s="29" t="s">
        <v>55</v>
      </c>
    </row>
    <row r="14" spans="2:8" ht="21.75" customHeight="1" thickBot="1" x14ac:dyDescent="0.3">
      <c r="B14" s="272"/>
      <c r="C14" s="57" t="s">
        <v>134</v>
      </c>
      <c r="D14" s="27" t="s">
        <v>49</v>
      </c>
      <c r="E14" s="27" t="s">
        <v>49</v>
      </c>
      <c r="F14" s="10" t="s">
        <v>51</v>
      </c>
      <c r="G14" s="11" t="s">
        <v>53</v>
      </c>
      <c r="H14" s="29" t="s">
        <v>55</v>
      </c>
    </row>
    <row r="15" spans="2:8" ht="16.5" thickBot="1" x14ac:dyDescent="0.3">
      <c r="B15" s="272"/>
      <c r="C15" s="58"/>
      <c r="D15" s="7" t="s">
        <v>57</v>
      </c>
      <c r="E15" s="8" t="s">
        <v>58</v>
      </c>
      <c r="F15" s="8" t="s">
        <v>59</v>
      </c>
      <c r="G15" s="8" t="s">
        <v>60</v>
      </c>
      <c r="H15" s="9" t="s">
        <v>61</v>
      </c>
    </row>
    <row r="16" spans="2:8" ht="21" customHeight="1" thickBot="1" x14ac:dyDescent="0.3">
      <c r="B16" s="273"/>
      <c r="C16" s="274" t="s">
        <v>279</v>
      </c>
      <c r="D16" s="274"/>
      <c r="E16" s="274"/>
      <c r="F16" s="274"/>
      <c r="G16" s="274"/>
      <c r="H16" s="275"/>
    </row>
  </sheetData>
  <mergeCells count="12">
    <mergeCell ref="B6:C6"/>
    <mergeCell ref="D6:H6"/>
    <mergeCell ref="B7:C7"/>
    <mergeCell ref="D7:H7"/>
    <mergeCell ref="B10:B16"/>
    <mergeCell ref="C16:H16"/>
    <mergeCell ref="B2:H2"/>
    <mergeCell ref="B3:H3"/>
    <mergeCell ref="B4:C4"/>
    <mergeCell ref="D4:H4"/>
    <mergeCell ref="B5:C5"/>
    <mergeCell ref="D5:H5"/>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1"/>
  <sheetViews>
    <sheetView showGridLines="0" tabSelected="1" view="pageBreakPreview" topLeftCell="L5" zoomScale="70" zoomScaleNormal="70" zoomScaleSheetLayoutView="70" zoomScalePageLayoutView="70" workbookViewId="0">
      <selection activeCell="R16" sqref="R16:S16"/>
    </sheetView>
  </sheetViews>
  <sheetFormatPr baseColWidth="10" defaultColWidth="11.42578125" defaultRowHeight="11.25" x14ac:dyDescent="0.25"/>
  <cols>
    <col min="1" max="1" width="4.28515625" style="22" customWidth="1"/>
    <col min="2" max="2" width="20.7109375" style="22" customWidth="1"/>
    <col min="3" max="3" width="7.7109375" style="22" customWidth="1"/>
    <col min="4" max="4" width="32.42578125" style="22" customWidth="1"/>
    <col min="5" max="5" width="52.42578125" style="22" customWidth="1"/>
    <col min="6" max="6" width="23.42578125" style="22" customWidth="1"/>
    <col min="7" max="7" width="26.7109375" style="22" customWidth="1"/>
    <col min="8" max="8" width="33.42578125" style="22" customWidth="1"/>
    <col min="9" max="9" width="32.140625" style="22" customWidth="1"/>
    <col min="10" max="10" width="46.85546875" style="22" customWidth="1"/>
    <col min="11" max="12" width="26.7109375" style="22" customWidth="1"/>
    <col min="13" max="13" width="26.7109375" style="22" hidden="1" customWidth="1"/>
    <col min="14" max="14" width="24" style="22" customWidth="1" collapsed="1"/>
    <col min="15" max="15" width="22.5703125" style="22" customWidth="1"/>
    <col min="16" max="16" width="22.5703125" style="22" hidden="1" customWidth="1"/>
    <col min="17" max="17" width="22.5703125" style="22" customWidth="1"/>
    <col min="18" max="18" width="31.42578125" style="22" customWidth="1" collapsed="1"/>
    <col min="19" max="19" width="43.7109375" style="22" customWidth="1"/>
    <col min="20" max="20" width="34.42578125" style="22" customWidth="1"/>
    <col min="21" max="21" width="23.28515625" style="22" hidden="1" customWidth="1"/>
    <col min="22" max="22" width="34.5703125" style="22" customWidth="1"/>
    <col min="23" max="23" width="23.28515625" style="22" hidden="1" customWidth="1"/>
    <col min="24" max="24" width="39.7109375" style="22" customWidth="1"/>
    <col min="25" max="25" width="23.28515625" style="22" hidden="1" customWidth="1"/>
    <col min="26" max="26" width="39.7109375" style="22" customWidth="1"/>
    <col min="27" max="27" width="23.28515625" style="22" hidden="1" customWidth="1"/>
    <col min="28" max="28" width="36.28515625" style="22" customWidth="1"/>
    <col min="29" max="29" width="23.28515625" style="22" hidden="1" customWidth="1"/>
    <col min="30" max="30" width="39.7109375" style="22" customWidth="1"/>
    <col min="31" max="31" width="20" style="22" hidden="1" customWidth="1"/>
    <col min="32" max="32" width="34.5703125" style="22" customWidth="1"/>
    <col min="33" max="33" width="20" style="22" hidden="1" customWidth="1"/>
    <col min="34" max="34" width="14.5703125" style="22" customWidth="1"/>
    <col min="35" max="35" width="20" style="22" customWidth="1"/>
    <col min="36" max="36" width="23" style="22" customWidth="1"/>
    <col min="37" max="37" width="22.42578125" style="22" customWidth="1"/>
    <col min="38" max="40" width="17.28515625" style="22" customWidth="1"/>
    <col min="41" max="41" width="27" style="22" customWidth="1"/>
    <col min="42" max="42" width="12.28515625" style="22" customWidth="1"/>
    <col min="43" max="43" width="14.5703125" style="22" customWidth="1"/>
    <col min="44" max="45" width="23.28515625" style="22" customWidth="1"/>
    <col min="46" max="46" width="17.28515625" style="22" hidden="1" customWidth="1"/>
    <col min="47" max="48" width="20" style="22" customWidth="1"/>
    <col min="49" max="49" width="25.5703125" style="22" customWidth="1"/>
    <col min="50" max="50" width="23" style="22" customWidth="1"/>
    <col min="51" max="51" width="19.7109375" style="22" hidden="1" customWidth="1"/>
    <col min="52" max="53" width="19.7109375" style="22" customWidth="1"/>
    <col min="54" max="54" width="27.28515625" style="22" customWidth="1"/>
    <col min="55" max="56" width="20.42578125" style="22" customWidth="1"/>
    <col min="57" max="59" width="27.28515625" style="22" customWidth="1"/>
    <col min="60" max="60" width="22.7109375" style="22" customWidth="1"/>
    <col min="61" max="61" width="21.5703125" style="22" customWidth="1"/>
    <col min="62" max="62" width="15.28515625" style="22" customWidth="1"/>
    <col min="63" max="63" width="27.28515625" style="22" customWidth="1"/>
    <col min="64" max="16384" width="11.42578125" style="22"/>
  </cols>
  <sheetData>
    <row r="1" spans="1:63" ht="12" thickBot="1" x14ac:dyDescent="0.3">
      <c r="A1" s="93"/>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5"/>
    </row>
    <row r="2" spans="1:63" ht="41.25" customHeight="1" x14ac:dyDescent="0.25">
      <c r="A2" s="96"/>
      <c r="B2" s="131" t="s">
        <v>312</v>
      </c>
      <c r="C2" s="132"/>
      <c r="D2" s="132"/>
      <c r="E2" s="132"/>
      <c r="F2" s="132"/>
      <c r="G2" s="132"/>
      <c r="H2" s="132"/>
      <c r="I2" s="132"/>
      <c r="J2" s="132"/>
      <c r="K2" s="132"/>
      <c r="L2" s="132"/>
      <c r="M2" s="132"/>
      <c r="N2" s="132"/>
      <c r="O2" s="132"/>
      <c r="P2" s="132"/>
      <c r="Q2" s="132"/>
      <c r="R2" s="132"/>
      <c r="S2" s="133"/>
      <c r="T2" s="140" t="str">
        <f>B2</f>
        <v>OBJETIVO DEL PROCESO</v>
      </c>
      <c r="U2" s="141"/>
      <c r="V2" s="141"/>
      <c r="W2" s="141"/>
      <c r="X2" s="141"/>
      <c r="Y2" s="141"/>
      <c r="Z2" s="141"/>
      <c r="AA2" s="141"/>
      <c r="AB2" s="141"/>
      <c r="AC2" s="141"/>
      <c r="AD2" s="141"/>
      <c r="AE2" s="141"/>
      <c r="AF2" s="141"/>
      <c r="AG2" s="141"/>
      <c r="AH2" s="141"/>
      <c r="AI2" s="141"/>
      <c r="AJ2" s="141"/>
      <c r="AK2" s="141"/>
      <c r="AL2" s="141"/>
      <c r="AM2" s="141"/>
      <c r="AN2" s="141"/>
      <c r="AO2" s="141"/>
      <c r="AP2" s="141"/>
      <c r="AQ2" s="142"/>
      <c r="AR2" s="140" t="str">
        <f>B2</f>
        <v>OBJETIVO DEL PROCESO</v>
      </c>
      <c r="AS2" s="141"/>
      <c r="AT2" s="141"/>
      <c r="AU2" s="141"/>
      <c r="AV2" s="141"/>
      <c r="AW2" s="141"/>
      <c r="AX2" s="141"/>
      <c r="AY2" s="141"/>
      <c r="AZ2" s="141"/>
      <c r="BA2" s="141"/>
      <c r="BB2" s="141"/>
      <c r="BC2" s="141"/>
      <c r="BD2" s="141"/>
      <c r="BE2" s="141"/>
      <c r="BF2" s="141"/>
      <c r="BG2" s="141"/>
      <c r="BH2" s="141"/>
      <c r="BI2" s="141"/>
      <c r="BJ2" s="141"/>
      <c r="BK2" s="142"/>
    </row>
    <row r="3" spans="1:63" ht="18.75" customHeight="1" x14ac:dyDescent="0.25">
      <c r="A3" s="96"/>
      <c r="B3" s="134"/>
      <c r="C3" s="135"/>
      <c r="D3" s="135"/>
      <c r="E3" s="135"/>
      <c r="F3" s="135"/>
      <c r="G3" s="135"/>
      <c r="H3" s="135"/>
      <c r="I3" s="135"/>
      <c r="J3" s="135"/>
      <c r="K3" s="135"/>
      <c r="L3" s="135"/>
      <c r="M3" s="135"/>
      <c r="N3" s="135"/>
      <c r="O3" s="135"/>
      <c r="P3" s="135"/>
      <c r="Q3" s="135"/>
      <c r="R3" s="135"/>
      <c r="S3" s="136"/>
      <c r="T3" s="143">
        <f>B3</f>
        <v>0</v>
      </c>
      <c r="U3" s="144"/>
      <c r="V3" s="144"/>
      <c r="W3" s="144"/>
      <c r="X3" s="144"/>
      <c r="Y3" s="144"/>
      <c r="Z3" s="144"/>
      <c r="AA3" s="144"/>
      <c r="AB3" s="144"/>
      <c r="AC3" s="144"/>
      <c r="AD3" s="144"/>
      <c r="AE3" s="144"/>
      <c r="AF3" s="144"/>
      <c r="AG3" s="144"/>
      <c r="AH3" s="144"/>
      <c r="AI3" s="144"/>
      <c r="AJ3" s="144"/>
      <c r="AK3" s="144"/>
      <c r="AL3" s="144"/>
      <c r="AM3" s="144"/>
      <c r="AN3" s="144"/>
      <c r="AO3" s="144"/>
      <c r="AP3" s="144"/>
      <c r="AQ3" s="145"/>
      <c r="AR3" s="143">
        <f>B3</f>
        <v>0</v>
      </c>
      <c r="AS3" s="144"/>
      <c r="AT3" s="144"/>
      <c r="AU3" s="144"/>
      <c r="AV3" s="144"/>
      <c r="AW3" s="144"/>
      <c r="AX3" s="144"/>
      <c r="AY3" s="144"/>
      <c r="AZ3" s="144"/>
      <c r="BA3" s="144"/>
      <c r="BB3" s="144"/>
      <c r="BC3" s="144"/>
      <c r="BD3" s="144"/>
      <c r="BE3" s="144"/>
      <c r="BF3" s="144"/>
      <c r="BG3" s="144"/>
      <c r="BH3" s="144"/>
      <c r="BI3" s="144"/>
      <c r="BJ3" s="144"/>
      <c r="BK3" s="145"/>
    </row>
    <row r="4" spans="1:63" ht="18.75" customHeight="1" thickBot="1" x14ac:dyDescent="0.3">
      <c r="A4" s="96"/>
      <c r="B4" s="137"/>
      <c r="C4" s="138"/>
      <c r="D4" s="138"/>
      <c r="E4" s="138"/>
      <c r="F4" s="138"/>
      <c r="G4" s="138"/>
      <c r="H4" s="138"/>
      <c r="I4" s="138"/>
      <c r="J4" s="138"/>
      <c r="K4" s="138"/>
      <c r="L4" s="138"/>
      <c r="M4" s="138"/>
      <c r="N4" s="138"/>
      <c r="O4" s="138"/>
      <c r="P4" s="138"/>
      <c r="Q4" s="138"/>
      <c r="R4" s="138"/>
      <c r="S4" s="139"/>
      <c r="T4" s="146"/>
      <c r="U4" s="147"/>
      <c r="V4" s="147"/>
      <c r="W4" s="147"/>
      <c r="X4" s="147"/>
      <c r="Y4" s="147"/>
      <c r="Z4" s="147"/>
      <c r="AA4" s="147"/>
      <c r="AB4" s="147"/>
      <c r="AC4" s="147"/>
      <c r="AD4" s="147"/>
      <c r="AE4" s="147"/>
      <c r="AF4" s="147"/>
      <c r="AG4" s="147"/>
      <c r="AH4" s="147"/>
      <c r="AI4" s="147"/>
      <c r="AJ4" s="147"/>
      <c r="AK4" s="147"/>
      <c r="AL4" s="147"/>
      <c r="AM4" s="147"/>
      <c r="AN4" s="147"/>
      <c r="AO4" s="147"/>
      <c r="AP4" s="147"/>
      <c r="AQ4" s="148"/>
      <c r="AR4" s="146"/>
      <c r="AS4" s="147"/>
      <c r="AT4" s="147"/>
      <c r="AU4" s="147"/>
      <c r="AV4" s="147"/>
      <c r="AW4" s="147"/>
      <c r="AX4" s="147"/>
      <c r="AY4" s="147"/>
      <c r="AZ4" s="147"/>
      <c r="BA4" s="147"/>
      <c r="BB4" s="147"/>
      <c r="BC4" s="147"/>
      <c r="BD4" s="147"/>
      <c r="BE4" s="147"/>
      <c r="BF4" s="147"/>
      <c r="BG4" s="147"/>
      <c r="BH4" s="147"/>
      <c r="BI4" s="147"/>
      <c r="BJ4" s="147"/>
      <c r="BK4" s="148"/>
    </row>
    <row r="5" spans="1:63" x14ac:dyDescent="0.25">
      <c r="A5" s="96"/>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97"/>
    </row>
    <row r="6" spans="1:63" x14ac:dyDescent="0.25">
      <c r="A6" s="96"/>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97"/>
    </row>
    <row r="7" spans="1:63" s="16" customFormat="1" x14ac:dyDescent="0.25">
      <c r="A7" s="98"/>
      <c r="B7" s="18"/>
      <c r="C7" s="18"/>
      <c r="D7" s="18"/>
      <c r="E7" s="18"/>
      <c r="F7" s="18"/>
      <c r="G7" s="18"/>
      <c r="H7" s="18"/>
      <c r="I7" s="18"/>
      <c r="J7" s="18"/>
      <c r="K7" s="18"/>
      <c r="L7" s="18"/>
      <c r="M7" s="20"/>
      <c r="N7" s="18"/>
      <c r="O7" s="18"/>
      <c r="P7" s="21"/>
      <c r="Q7" s="18"/>
      <c r="R7" s="18"/>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18"/>
      <c r="AY7" s="18"/>
      <c r="AZ7" s="18"/>
      <c r="BA7" s="18"/>
      <c r="BB7" s="18"/>
      <c r="BC7" s="18"/>
      <c r="BD7" s="18"/>
      <c r="BE7" s="18"/>
      <c r="BF7" s="18"/>
      <c r="BG7" s="18"/>
      <c r="BH7" s="18"/>
      <c r="BI7" s="18"/>
      <c r="BJ7" s="18"/>
      <c r="BK7" s="99"/>
    </row>
    <row r="8" spans="1:63" s="16" customFormat="1" ht="25.5" customHeight="1" x14ac:dyDescent="0.25">
      <c r="A8" s="98"/>
      <c r="B8" s="170" t="s">
        <v>176</v>
      </c>
      <c r="C8" s="170" t="s">
        <v>177</v>
      </c>
      <c r="D8" s="170" t="s">
        <v>178</v>
      </c>
      <c r="E8" s="170" t="s">
        <v>179</v>
      </c>
      <c r="F8" s="170" t="s">
        <v>181</v>
      </c>
      <c r="G8" s="170" t="s">
        <v>182</v>
      </c>
      <c r="H8" s="170" t="s">
        <v>180</v>
      </c>
      <c r="I8" s="170" t="s">
        <v>183</v>
      </c>
      <c r="J8" s="170" t="s">
        <v>184</v>
      </c>
      <c r="K8" s="170" t="s">
        <v>185</v>
      </c>
      <c r="L8" s="170" t="s">
        <v>186</v>
      </c>
      <c r="M8" s="172"/>
      <c r="N8" s="175" t="s">
        <v>0</v>
      </c>
      <c r="O8" s="176"/>
      <c r="P8" s="172"/>
      <c r="Q8" s="119" t="s">
        <v>310</v>
      </c>
      <c r="R8" s="175" t="s">
        <v>1</v>
      </c>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6"/>
      <c r="AW8" s="175" t="s">
        <v>311</v>
      </c>
      <c r="AX8" s="179"/>
      <c r="AY8" s="179"/>
      <c r="AZ8" s="176"/>
      <c r="BA8" s="170" t="s">
        <v>7</v>
      </c>
      <c r="BB8" s="175" t="s">
        <v>170</v>
      </c>
      <c r="BC8" s="179"/>
      <c r="BD8" s="179"/>
      <c r="BE8" s="179"/>
      <c r="BF8" s="176"/>
      <c r="BG8" s="186" t="s">
        <v>175</v>
      </c>
      <c r="BH8" s="186"/>
      <c r="BI8" s="186"/>
      <c r="BJ8" s="186"/>
      <c r="BK8" s="185"/>
    </row>
    <row r="9" spans="1:63" s="16" customFormat="1" ht="33.75" customHeight="1" x14ac:dyDescent="0.25">
      <c r="A9" s="98"/>
      <c r="B9" s="184"/>
      <c r="C9" s="184"/>
      <c r="D9" s="184"/>
      <c r="E9" s="184"/>
      <c r="F9" s="184"/>
      <c r="G9" s="184"/>
      <c r="H9" s="184"/>
      <c r="I9" s="184"/>
      <c r="J9" s="184"/>
      <c r="K9" s="184"/>
      <c r="L9" s="184"/>
      <c r="M9" s="173"/>
      <c r="N9" s="170" t="s">
        <v>3</v>
      </c>
      <c r="O9" s="170" t="s">
        <v>4</v>
      </c>
      <c r="P9" s="173"/>
      <c r="Q9" s="170" t="s">
        <v>5</v>
      </c>
      <c r="R9" s="180" t="s">
        <v>69</v>
      </c>
      <c r="S9" s="181"/>
      <c r="T9" s="170" t="s">
        <v>143</v>
      </c>
      <c r="U9" s="61"/>
      <c r="V9" s="170" t="s">
        <v>144</v>
      </c>
      <c r="W9" s="61"/>
      <c r="X9" s="170" t="s">
        <v>145</v>
      </c>
      <c r="Y9" s="61"/>
      <c r="Z9" s="170" t="s">
        <v>146</v>
      </c>
      <c r="AA9" s="61"/>
      <c r="AB9" s="170" t="s">
        <v>147</v>
      </c>
      <c r="AC9" s="61"/>
      <c r="AD9" s="170" t="s">
        <v>148</v>
      </c>
      <c r="AE9" s="61"/>
      <c r="AF9" s="170" t="s">
        <v>149</v>
      </c>
      <c r="AG9" s="61"/>
      <c r="AH9" s="170" t="s">
        <v>6</v>
      </c>
      <c r="AI9" s="170" t="s">
        <v>150</v>
      </c>
      <c r="AJ9" s="180" t="s">
        <v>151</v>
      </c>
      <c r="AK9" s="181"/>
      <c r="AL9" s="120"/>
      <c r="AM9" s="180" t="s">
        <v>157</v>
      </c>
      <c r="AN9" s="181"/>
      <c r="AO9" s="170" t="s">
        <v>156</v>
      </c>
      <c r="AP9" s="180" t="s">
        <v>280</v>
      </c>
      <c r="AQ9" s="181"/>
      <c r="AR9" s="170" t="s">
        <v>158</v>
      </c>
      <c r="AS9" s="170" t="s">
        <v>159</v>
      </c>
      <c r="AT9" s="61"/>
      <c r="AU9" s="175" t="s">
        <v>2</v>
      </c>
      <c r="AV9" s="176"/>
      <c r="AW9" s="170" t="s">
        <v>3</v>
      </c>
      <c r="AX9" s="170" t="s">
        <v>4</v>
      </c>
      <c r="AY9" s="172"/>
      <c r="AZ9" s="170" t="s">
        <v>5</v>
      </c>
      <c r="BA9" s="184"/>
      <c r="BB9" s="170" t="s">
        <v>174</v>
      </c>
      <c r="BC9" s="170" t="s">
        <v>281</v>
      </c>
      <c r="BD9" s="170" t="s">
        <v>171</v>
      </c>
      <c r="BE9" s="170" t="s">
        <v>172</v>
      </c>
      <c r="BF9" s="170" t="s">
        <v>173</v>
      </c>
      <c r="BG9" s="186" t="s">
        <v>68</v>
      </c>
      <c r="BH9" s="186" t="s">
        <v>281</v>
      </c>
      <c r="BI9" s="186" t="s">
        <v>171</v>
      </c>
      <c r="BJ9" s="186" t="s">
        <v>172</v>
      </c>
      <c r="BK9" s="185" t="s">
        <v>173</v>
      </c>
    </row>
    <row r="10" spans="1:63" s="16" customFormat="1" ht="48" customHeight="1" x14ac:dyDescent="0.25">
      <c r="A10" s="98"/>
      <c r="B10" s="171"/>
      <c r="C10" s="171"/>
      <c r="D10" s="171"/>
      <c r="E10" s="171"/>
      <c r="F10" s="171"/>
      <c r="G10" s="171"/>
      <c r="H10" s="171"/>
      <c r="I10" s="171"/>
      <c r="J10" s="171"/>
      <c r="K10" s="171"/>
      <c r="L10" s="171"/>
      <c r="M10" s="174"/>
      <c r="N10" s="171"/>
      <c r="O10" s="171"/>
      <c r="P10" s="174"/>
      <c r="Q10" s="171"/>
      <c r="R10" s="182"/>
      <c r="S10" s="183"/>
      <c r="T10" s="171"/>
      <c r="U10" s="120"/>
      <c r="V10" s="171"/>
      <c r="W10" s="120"/>
      <c r="X10" s="171"/>
      <c r="Y10" s="120"/>
      <c r="Z10" s="171"/>
      <c r="AA10" s="120"/>
      <c r="AB10" s="171"/>
      <c r="AC10" s="120"/>
      <c r="AD10" s="171"/>
      <c r="AE10" s="120"/>
      <c r="AF10" s="171"/>
      <c r="AG10" s="120"/>
      <c r="AH10" s="171"/>
      <c r="AI10" s="171"/>
      <c r="AJ10" s="182"/>
      <c r="AK10" s="183"/>
      <c r="AL10" s="61"/>
      <c r="AM10" s="182"/>
      <c r="AN10" s="183"/>
      <c r="AO10" s="171"/>
      <c r="AP10" s="182"/>
      <c r="AQ10" s="183"/>
      <c r="AR10" s="171"/>
      <c r="AS10" s="171"/>
      <c r="AT10" s="61"/>
      <c r="AU10" s="60" t="s">
        <v>163</v>
      </c>
      <c r="AV10" s="60" t="s">
        <v>164</v>
      </c>
      <c r="AW10" s="171"/>
      <c r="AX10" s="171"/>
      <c r="AY10" s="174"/>
      <c r="AZ10" s="171"/>
      <c r="BA10" s="171"/>
      <c r="BB10" s="171"/>
      <c r="BC10" s="171"/>
      <c r="BD10" s="171"/>
      <c r="BE10" s="171"/>
      <c r="BF10" s="171"/>
      <c r="BG10" s="186"/>
      <c r="BH10" s="186"/>
      <c r="BI10" s="186"/>
      <c r="BJ10" s="186"/>
      <c r="BK10" s="185"/>
    </row>
    <row r="11" spans="1:63" s="89" customFormat="1" ht="147.75" customHeight="1" x14ac:dyDescent="0.25">
      <c r="A11" s="100"/>
      <c r="B11" s="121" t="s">
        <v>84</v>
      </c>
      <c r="C11" s="121">
        <v>1</v>
      </c>
      <c r="D11" s="123" t="s">
        <v>313</v>
      </c>
      <c r="E11" s="123" t="s">
        <v>314</v>
      </c>
      <c r="F11" s="121" t="s">
        <v>89</v>
      </c>
      <c r="G11" s="121" t="s">
        <v>96</v>
      </c>
      <c r="H11" s="123" t="s">
        <v>315</v>
      </c>
      <c r="I11" s="128" t="s">
        <v>128</v>
      </c>
      <c r="J11" s="128" t="s">
        <v>113</v>
      </c>
      <c r="K11" s="90" t="s">
        <v>340</v>
      </c>
      <c r="L11" s="123" t="s">
        <v>317</v>
      </c>
      <c r="M11" s="161" t="str">
        <f>IF(F11="gestion","impacto",IF(F11="corrupcion","impactocorrupcion",IF(F11="seguridad_de_la_informacion","impacto","")))</f>
        <v>impacto</v>
      </c>
      <c r="N11" s="121" t="s">
        <v>18</v>
      </c>
      <c r="O11" s="121" t="s">
        <v>23</v>
      </c>
      <c r="P11" s="161" t="str">
        <f>N11&amp;O11</f>
        <v>PosibleModerado</v>
      </c>
      <c r="Q11" s="154" t="str">
        <f>IFERROR(VLOOKUP(P11,FORMULAS!$B$37:$C$61,2,FALSE),"")</f>
        <v>Riesgo alto</v>
      </c>
      <c r="R11" s="167" t="s">
        <v>375</v>
      </c>
      <c r="S11" s="168"/>
      <c r="T11" s="115" t="s">
        <v>318</v>
      </c>
      <c r="U11" s="116">
        <f t="shared" ref="U11:U16" si="0">IF(T11="Asignado",15,0)</f>
        <v>15</v>
      </c>
      <c r="V11" s="115" t="s">
        <v>319</v>
      </c>
      <c r="W11" s="116">
        <f t="shared" ref="W11:W16" si="1">IF(V11="Adecuado",15,0)</f>
        <v>15</v>
      </c>
      <c r="X11" s="115" t="s">
        <v>320</v>
      </c>
      <c r="Y11" s="116">
        <f t="shared" ref="Y11:Y16" si="2">IF(X11="Oportuna",15,0)</f>
        <v>15</v>
      </c>
      <c r="Z11" s="115" t="s">
        <v>321</v>
      </c>
      <c r="AA11" s="116">
        <f t="shared" ref="AA11:AA16" si="3">IF(Z11="Prevenir",15,IF(Z11="Detectar",10,0))</f>
        <v>15</v>
      </c>
      <c r="AB11" s="115" t="s">
        <v>322</v>
      </c>
      <c r="AC11" s="116">
        <f t="shared" ref="AC11:AC16" si="4">IF(AB11="Confiable",15,0)</f>
        <v>15</v>
      </c>
      <c r="AD11" s="115" t="s">
        <v>323</v>
      </c>
      <c r="AE11" s="116">
        <f t="shared" ref="AE11:AE16" si="5">IF(AD11="Se investigan y resuelven oportunamente",15,0)</f>
        <v>15</v>
      </c>
      <c r="AF11" s="115" t="s">
        <v>324</v>
      </c>
      <c r="AG11" s="116">
        <f t="shared" ref="AG11:AG16" si="6">IF(AF11="Completa",10,IF(AF11="incompleta",5,0))</f>
        <v>10</v>
      </c>
      <c r="AH11" s="117">
        <f t="shared" ref="AH11:AH16" si="7">U11+W11+Y11+AA11+AC11+AE11+AG11</f>
        <v>100</v>
      </c>
      <c r="AI11" s="117" t="str">
        <f t="shared" ref="AI11:AI16" si="8">IF(AH11&gt;=96,"Fuerte",IF(AH11&gt;=86,"Moderado",IF(AH11&gt;=1,"Débil","")))</f>
        <v>Fuerte</v>
      </c>
      <c r="AJ11" s="118" t="s">
        <v>325</v>
      </c>
      <c r="AK11" s="117" t="str">
        <f t="shared" ref="AK11:AK16" si="9">IF(AJ11="Siempre se ejecuta","Fuerte",IF(AJ11="Algunas veces","Moderado",IF(AJ11="no se ejecuta","Débil","")))</f>
        <v>Fuerte</v>
      </c>
      <c r="AL11" s="117" t="str">
        <f t="shared" ref="AL11:AL16" si="10">AI11&amp;AK11</f>
        <v>FuerteFuerte</v>
      </c>
      <c r="AM11" s="117" t="str">
        <f>IFERROR(VLOOKUP(AL11,FORMULAS!$B$69:$D$77,3,FALSE),"")</f>
        <v>Fuerte</v>
      </c>
      <c r="AN11" s="117">
        <f t="shared" ref="AN11:AN16" si="11">IF(AM11="fuerte",100,IF(AM11="Moderado",50,IF(AM11="débil",0,"")))</f>
        <v>100</v>
      </c>
      <c r="AO11" s="117" t="str">
        <f>IFERROR(VLOOKUP(AL11,FORMULAS!$B$69:$D$77,2,FALSE),"")</f>
        <v>No</v>
      </c>
      <c r="AP11" s="158">
        <f>IFERROR(AVERAGE(AN11:AN12),0)</f>
        <v>100</v>
      </c>
      <c r="AQ11" s="158" t="str">
        <f>IF(AP11&gt;=100,"Fuerte",IF(AP11&gt;=50,"Moderado",IF(AP11&gt;=1,"Débil","")))</f>
        <v>Fuerte</v>
      </c>
      <c r="AR11" s="164" t="s">
        <v>160</v>
      </c>
      <c r="AS11" s="164" t="s">
        <v>162</v>
      </c>
      <c r="AT11" s="158" t="str">
        <f>+AQ11&amp;AR11&amp;AS11</f>
        <v>FuerteDirectamenteIndirectamente</v>
      </c>
      <c r="AU11" s="158">
        <f>IFERROR(VLOOKUP(AT11,FORMULAS!$B$94:$D$101,2,FALSE),0)</f>
        <v>2</v>
      </c>
      <c r="AV11" s="158">
        <f>IFERROR(VLOOKUP(AT11,FORMULAS!$B$94:$D$101,3,FALSE),0)</f>
        <v>1</v>
      </c>
      <c r="AW11" s="121" t="s">
        <v>134</v>
      </c>
      <c r="AX11" s="121" t="s">
        <v>22</v>
      </c>
      <c r="AY11" s="161" t="str">
        <f>AW11&amp;AX11</f>
        <v>Rara vezMenor</v>
      </c>
      <c r="AZ11" s="151" t="str">
        <f>IFERROR(VLOOKUP(AY11,FORMULAS!$B$37:$C$61,2,FALSE),"")</f>
        <v>Riesgo bajo</v>
      </c>
      <c r="BA11" s="154" t="s">
        <v>166</v>
      </c>
      <c r="BB11" s="92" t="s">
        <v>363</v>
      </c>
      <c r="BC11" s="87" t="s">
        <v>367</v>
      </c>
      <c r="BD11" s="87" t="s">
        <v>345</v>
      </c>
      <c r="BE11" s="88">
        <v>44195</v>
      </c>
      <c r="BF11" s="88" t="s">
        <v>372</v>
      </c>
      <c r="BG11" s="87" t="s">
        <v>330</v>
      </c>
      <c r="BH11" s="87" t="s">
        <v>331</v>
      </c>
      <c r="BI11" s="87" t="s">
        <v>332</v>
      </c>
      <c r="BJ11" s="88" t="s">
        <v>333</v>
      </c>
      <c r="BK11" s="101"/>
    </row>
    <row r="12" spans="1:63" s="89" customFormat="1" ht="186.75" customHeight="1" x14ac:dyDescent="0.25">
      <c r="A12" s="100"/>
      <c r="B12" s="122"/>
      <c r="C12" s="122"/>
      <c r="D12" s="124"/>
      <c r="E12" s="124"/>
      <c r="F12" s="122"/>
      <c r="G12" s="122"/>
      <c r="H12" s="124"/>
      <c r="I12" s="129"/>
      <c r="J12" s="129"/>
      <c r="K12" s="90" t="s">
        <v>316</v>
      </c>
      <c r="L12" s="124"/>
      <c r="M12" s="169"/>
      <c r="N12" s="122"/>
      <c r="O12" s="122"/>
      <c r="P12" s="169"/>
      <c r="Q12" s="177"/>
      <c r="R12" s="167" t="s">
        <v>364</v>
      </c>
      <c r="S12" s="168"/>
      <c r="T12" s="115" t="s">
        <v>318</v>
      </c>
      <c r="U12" s="116">
        <f t="shared" si="0"/>
        <v>15</v>
      </c>
      <c r="V12" s="115" t="s">
        <v>319</v>
      </c>
      <c r="W12" s="116">
        <f t="shared" si="1"/>
        <v>15</v>
      </c>
      <c r="X12" s="115" t="s">
        <v>320</v>
      </c>
      <c r="Y12" s="116">
        <f t="shared" si="2"/>
        <v>15</v>
      </c>
      <c r="Z12" s="115" t="s">
        <v>321</v>
      </c>
      <c r="AA12" s="116">
        <f t="shared" si="3"/>
        <v>15</v>
      </c>
      <c r="AB12" s="115" t="s">
        <v>322</v>
      </c>
      <c r="AC12" s="116">
        <f t="shared" si="4"/>
        <v>15</v>
      </c>
      <c r="AD12" s="115" t="s">
        <v>323</v>
      </c>
      <c r="AE12" s="116">
        <f t="shared" si="5"/>
        <v>15</v>
      </c>
      <c r="AF12" s="115" t="s">
        <v>324</v>
      </c>
      <c r="AG12" s="116">
        <f t="shared" si="6"/>
        <v>10</v>
      </c>
      <c r="AH12" s="117">
        <f t="shared" si="7"/>
        <v>100</v>
      </c>
      <c r="AI12" s="117" t="str">
        <f t="shared" si="8"/>
        <v>Fuerte</v>
      </c>
      <c r="AJ12" s="118" t="s">
        <v>325</v>
      </c>
      <c r="AK12" s="117" t="str">
        <f t="shared" si="9"/>
        <v>Fuerte</v>
      </c>
      <c r="AL12" s="117" t="str">
        <f t="shared" si="10"/>
        <v>FuerteFuerte</v>
      </c>
      <c r="AM12" s="117" t="str">
        <f>IFERROR(VLOOKUP(AL12,FORMULAS!$B$69:$D$77,3,FALSE),"")</f>
        <v>Fuerte</v>
      </c>
      <c r="AN12" s="117">
        <f t="shared" si="11"/>
        <v>100</v>
      </c>
      <c r="AO12" s="117" t="str">
        <f>IFERROR(VLOOKUP(AL12,FORMULAS!$B$69:$C$77,2,FALSE),"")</f>
        <v>No</v>
      </c>
      <c r="AP12" s="166"/>
      <c r="AQ12" s="166"/>
      <c r="AR12" s="178"/>
      <c r="AS12" s="178"/>
      <c r="AT12" s="166"/>
      <c r="AU12" s="166"/>
      <c r="AV12" s="166"/>
      <c r="AW12" s="122"/>
      <c r="AX12" s="122"/>
      <c r="AY12" s="169"/>
      <c r="AZ12" s="187"/>
      <c r="BA12" s="177"/>
      <c r="BB12" s="92" t="s">
        <v>356</v>
      </c>
      <c r="BC12" s="87" t="s">
        <v>368</v>
      </c>
      <c r="BD12" s="87" t="s">
        <v>345</v>
      </c>
      <c r="BE12" s="88">
        <v>44195</v>
      </c>
      <c r="BF12" s="88" t="s">
        <v>372</v>
      </c>
      <c r="BG12" s="87" t="s">
        <v>334</v>
      </c>
      <c r="BH12" s="87" t="s">
        <v>335</v>
      </c>
      <c r="BI12" s="87" t="s">
        <v>350</v>
      </c>
      <c r="BJ12" s="88" t="s">
        <v>333</v>
      </c>
      <c r="BK12" s="101"/>
    </row>
    <row r="13" spans="1:63" s="89" customFormat="1" ht="150.75" customHeight="1" x14ac:dyDescent="0.25">
      <c r="A13" s="100"/>
      <c r="B13" s="125" t="s">
        <v>84</v>
      </c>
      <c r="C13" s="125">
        <v>2</v>
      </c>
      <c r="D13" s="127" t="s">
        <v>341</v>
      </c>
      <c r="E13" s="127" t="s">
        <v>343</v>
      </c>
      <c r="F13" s="125" t="s">
        <v>89</v>
      </c>
      <c r="G13" s="125" t="s">
        <v>94</v>
      </c>
      <c r="H13" s="127" t="s">
        <v>315</v>
      </c>
      <c r="I13" s="126" t="s">
        <v>129</v>
      </c>
      <c r="J13" s="126" t="s">
        <v>113</v>
      </c>
      <c r="K13" s="91" t="s">
        <v>326</v>
      </c>
      <c r="L13" s="127" t="s">
        <v>328</v>
      </c>
      <c r="M13" s="149" t="str">
        <f>IF(F13="gestion","impacto",IF(F13="corrupcion","impactocorrupcion",IF(F13="seguridad_de_la_informacion","impacto","")))</f>
        <v>impacto</v>
      </c>
      <c r="N13" s="125" t="s">
        <v>17</v>
      </c>
      <c r="O13" s="125" t="s">
        <v>25</v>
      </c>
      <c r="P13" s="149" t="str">
        <f>N13&amp;O13</f>
        <v>ImprobableCatastrófico</v>
      </c>
      <c r="Q13" s="153" t="str">
        <f>IFERROR(VLOOKUP(P13,FORMULAS!$B$37:$C$61,2,FALSE),"")</f>
        <v>Riesgo extremo</v>
      </c>
      <c r="R13" s="156" t="s">
        <v>366</v>
      </c>
      <c r="S13" s="156"/>
      <c r="T13" s="107" t="s">
        <v>318</v>
      </c>
      <c r="U13" s="109">
        <f t="shared" si="0"/>
        <v>15</v>
      </c>
      <c r="V13" s="107" t="s">
        <v>319</v>
      </c>
      <c r="W13" s="109">
        <f t="shared" si="1"/>
        <v>15</v>
      </c>
      <c r="X13" s="107" t="s">
        <v>320</v>
      </c>
      <c r="Y13" s="109">
        <f t="shared" si="2"/>
        <v>15</v>
      </c>
      <c r="Z13" s="107" t="s">
        <v>321</v>
      </c>
      <c r="AA13" s="109">
        <f t="shared" si="3"/>
        <v>15</v>
      </c>
      <c r="AB13" s="107" t="s">
        <v>322</v>
      </c>
      <c r="AC13" s="109">
        <f t="shared" si="4"/>
        <v>15</v>
      </c>
      <c r="AD13" s="107" t="s">
        <v>323</v>
      </c>
      <c r="AE13" s="109">
        <f t="shared" si="5"/>
        <v>15</v>
      </c>
      <c r="AF13" s="107" t="s">
        <v>324</v>
      </c>
      <c r="AG13" s="109">
        <f t="shared" si="6"/>
        <v>10</v>
      </c>
      <c r="AH13" s="108">
        <f t="shared" si="7"/>
        <v>100</v>
      </c>
      <c r="AI13" s="108" t="str">
        <f t="shared" si="8"/>
        <v>Fuerte</v>
      </c>
      <c r="AJ13" s="110" t="s">
        <v>325</v>
      </c>
      <c r="AK13" s="108" t="str">
        <f t="shared" si="9"/>
        <v>Fuerte</v>
      </c>
      <c r="AL13" s="108" t="str">
        <f t="shared" si="10"/>
        <v>FuerteFuerte</v>
      </c>
      <c r="AM13" s="108" t="str">
        <f>IFERROR(VLOOKUP(AL13,FORMULAS!$B$69:$D$77,3,FALSE),"")</f>
        <v>Fuerte</v>
      </c>
      <c r="AN13" s="108">
        <f t="shared" si="11"/>
        <v>100</v>
      </c>
      <c r="AO13" s="108" t="str">
        <f>IFERROR(VLOOKUP(AL13,FORMULAS!$B$69:$D$77,2,FALSE),"")</f>
        <v>No</v>
      </c>
      <c r="AP13" s="157">
        <f>IFERROR(AVERAGE(AN13:AN16),0)</f>
        <v>100</v>
      </c>
      <c r="AQ13" s="157" t="str">
        <f>IF(AP13&gt;=100,"Fuerte",IF(AP13&gt;=50,"Moderado",IF(AP13&gt;=1,"Débil","")))</f>
        <v>Fuerte</v>
      </c>
      <c r="AR13" s="163" t="s">
        <v>160</v>
      </c>
      <c r="AS13" s="163" t="s">
        <v>162</v>
      </c>
      <c r="AT13" s="157" t="str">
        <f>+AQ13&amp;AR13&amp;AS13</f>
        <v>FuerteDirectamenteIndirectamente</v>
      </c>
      <c r="AU13" s="157">
        <f>IFERROR(VLOOKUP(AT13,FORMULAS!$B$94:$D$101,2,FALSE),0)</f>
        <v>2</v>
      </c>
      <c r="AV13" s="157">
        <f>IFERROR(VLOOKUP(AT13,FORMULAS!$B$94:$D$101,3,FALSE),0)</f>
        <v>1</v>
      </c>
      <c r="AW13" s="125" t="s">
        <v>134</v>
      </c>
      <c r="AX13" s="125" t="s">
        <v>24</v>
      </c>
      <c r="AY13" s="149" t="str">
        <f>AW13&amp;AX13</f>
        <v>Rara vezMayor</v>
      </c>
      <c r="AZ13" s="150" t="str">
        <f>IFERROR(VLOOKUP(AY13,FORMULAS!$B$37:$C$61,2,FALSE),"")</f>
        <v>Riesgo alto</v>
      </c>
      <c r="BA13" s="153" t="s">
        <v>167</v>
      </c>
      <c r="BB13" s="92" t="s">
        <v>362</v>
      </c>
      <c r="BC13" s="87" t="s">
        <v>369</v>
      </c>
      <c r="BD13" s="87" t="s">
        <v>346</v>
      </c>
      <c r="BE13" s="88">
        <v>44195</v>
      </c>
      <c r="BF13" s="88" t="s">
        <v>373</v>
      </c>
      <c r="BG13" s="87" t="s">
        <v>338</v>
      </c>
      <c r="BH13" s="87" t="s">
        <v>339</v>
      </c>
      <c r="BI13" s="87" t="s">
        <v>336</v>
      </c>
      <c r="BJ13" s="88" t="s">
        <v>333</v>
      </c>
      <c r="BK13" s="101"/>
    </row>
    <row r="14" spans="1:63" s="89" customFormat="1" ht="168.75" customHeight="1" x14ac:dyDescent="0.25">
      <c r="A14" s="100"/>
      <c r="B14" s="125"/>
      <c r="C14" s="125"/>
      <c r="D14" s="127"/>
      <c r="E14" s="127"/>
      <c r="F14" s="125"/>
      <c r="G14" s="125"/>
      <c r="H14" s="127"/>
      <c r="I14" s="126"/>
      <c r="J14" s="126"/>
      <c r="K14" s="130" t="s">
        <v>327</v>
      </c>
      <c r="L14" s="127"/>
      <c r="M14" s="149"/>
      <c r="N14" s="125"/>
      <c r="O14" s="125"/>
      <c r="P14" s="149"/>
      <c r="Q14" s="153"/>
      <c r="R14" s="156" t="s">
        <v>378</v>
      </c>
      <c r="S14" s="156"/>
      <c r="T14" s="107" t="s">
        <v>318</v>
      </c>
      <c r="U14" s="109">
        <f t="shared" si="0"/>
        <v>15</v>
      </c>
      <c r="V14" s="107" t="s">
        <v>319</v>
      </c>
      <c r="W14" s="109">
        <f t="shared" si="1"/>
        <v>15</v>
      </c>
      <c r="X14" s="107" t="s">
        <v>320</v>
      </c>
      <c r="Y14" s="109">
        <f t="shared" si="2"/>
        <v>15</v>
      </c>
      <c r="Z14" s="107" t="s">
        <v>321</v>
      </c>
      <c r="AA14" s="109">
        <f t="shared" si="3"/>
        <v>15</v>
      </c>
      <c r="AB14" s="107" t="s">
        <v>322</v>
      </c>
      <c r="AC14" s="109">
        <f t="shared" si="4"/>
        <v>15</v>
      </c>
      <c r="AD14" s="107" t="s">
        <v>323</v>
      </c>
      <c r="AE14" s="109">
        <f t="shared" si="5"/>
        <v>15</v>
      </c>
      <c r="AF14" s="107" t="s">
        <v>324</v>
      </c>
      <c r="AG14" s="109">
        <f t="shared" si="6"/>
        <v>10</v>
      </c>
      <c r="AH14" s="108">
        <f t="shared" si="7"/>
        <v>100</v>
      </c>
      <c r="AI14" s="108" t="str">
        <f t="shared" si="8"/>
        <v>Fuerte</v>
      </c>
      <c r="AJ14" s="110" t="s">
        <v>325</v>
      </c>
      <c r="AK14" s="108" t="str">
        <f t="shared" si="9"/>
        <v>Fuerte</v>
      </c>
      <c r="AL14" s="108" t="str">
        <f t="shared" si="10"/>
        <v>FuerteFuerte</v>
      </c>
      <c r="AM14" s="108" t="str">
        <f>IFERROR(VLOOKUP(AL14,FORMULAS!$B$69:$D$77,3,FALSE),"")</f>
        <v>Fuerte</v>
      </c>
      <c r="AN14" s="108">
        <f t="shared" si="11"/>
        <v>100</v>
      </c>
      <c r="AO14" s="108" t="str">
        <f>IFERROR(VLOOKUP(AL14,FORMULAS!$B$69:$D$77,2,FALSE),"")</f>
        <v>No</v>
      </c>
      <c r="AP14" s="157"/>
      <c r="AQ14" s="157"/>
      <c r="AR14" s="164"/>
      <c r="AS14" s="164"/>
      <c r="AT14" s="158"/>
      <c r="AU14" s="158"/>
      <c r="AV14" s="158"/>
      <c r="AW14" s="121"/>
      <c r="AX14" s="121"/>
      <c r="AY14" s="161"/>
      <c r="AZ14" s="151"/>
      <c r="BA14" s="154"/>
      <c r="BB14" s="114" t="s">
        <v>377</v>
      </c>
      <c r="BC14" s="114" t="s">
        <v>370</v>
      </c>
      <c r="BD14" s="112" t="s">
        <v>347</v>
      </c>
      <c r="BE14" s="88">
        <v>44195</v>
      </c>
      <c r="BF14" s="88" t="s">
        <v>374</v>
      </c>
      <c r="BG14" s="112" t="s">
        <v>359</v>
      </c>
      <c r="BH14" s="112" t="s">
        <v>349</v>
      </c>
      <c r="BI14" s="87" t="s">
        <v>345</v>
      </c>
      <c r="BJ14" s="111" t="s">
        <v>333</v>
      </c>
      <c r="BK14" s="113"/>
    </row>
    <row r="15" spans="1:63" s="89" customFormat="1" ht="166.5" customHeight="1" thickBot="1" x14ac:dyDescent="0.3">
      <c r="A15" s="100"/>
      <c r="B15" s="125"/>
      <c r="C15" s="125"/>
      <c r="D15" s="127"/>
      <c r="E15" s="127"/>
      <c r="F15" s="125"/>
      <c r="G15" s="125"/>
      <c r="H15" s="127"/>
      <c r="I15" s="126"/>
      <c r="J15" s="126"/>
      <c r="K15" s="130"/>
      <c r="L15" s="127"/>
      <c r="M15" s="149"/>
      <c r="N15" s="125"/>
      <c r="O15" s="125"/>
      <c r="P15" s="149"/>
      <c r="Q15" s="153"/>
      <c r="R15" s="156" t="s">
        <v>376</v>
      </c>
      <c r="S15" s="156"/>
      <c r="T15" s="107" t="s">
        <v>318</v>
      </c>
      <c r="U15" s="109">
        <f t="shared" si="0"/>
        <v>15</v>
      </c>
      <c r="V15" s="107" t="s">
        <v>319</v>
      </c>
      <c r="W15" s="109">
        <f t="shared" si="1"/>
        <v>15</v>
      </c>
      <c r="X15" s="107" t="s">
        <v>320</v>
      </c>
      <c r="Y15" s="109">
        <f t="shared" si="2"/>
        <v>15</v>
      </c>
      <c r="Z15" s="107" t="s">
        <v>321</v>
      </c>
      <c r="AA15" s="109">
        <f t="shared" si="3"/>
        <v>15</v>
      </c>
      <c r="AB15" s="107" t="s">
        <v>322</v>
      </c>
      <c r="AC15" s="109">
        <f t="shared" si="4"/>
        <v>15</v>
      </c>
      <c r="AD15" s="107" t="s">
        <v>323</v>
      </c>
      <c r="AE15" s="109">
        <f t="shared" si="5"/>
        <v>15</v>
      </c>
      <c r="AF15" s="107" t="s">
        <v>324</v>
      </c>
      <c r="AG15" s="109">
        <f t="shared" si="6"/>
        <v>10</v>
      </c>
      <c r="AH15" s="108">
        <f t="shared" si="7"/>
        <v>100</v>
      </c>
      <c r="AI15" s="108" t="str">
        <f t="shared" si="8"/>
        <v>Fuerte</v>
      </c>
      <c r="AJ15" s="110" t="s">
        <v>325</v>
      </c>
      <c r="AK15" s="108" t="str">
        <f t="shared" si="9"/>
        <v>Fuerte</v>
      </c>
      <c r="AL15" s="108" t="str">
        <f t="shared" si="10"/>
        <v>FuerteFuerte</v>
      </c>
      <c r="AM15" s="108" t="str">
        <f>IFERROR(VLOOKUP(AL15,FORMULAS!$B$69:$D$77,3,FALSE),"")</f>
        <v>Fuerte</v>
      </c>
      <c r="AN15" s="108">
        <f t="shared" si="11"/>
        <v>100</v>
      </c>
      <c r="AO15" s="108" t="str">
        <f>IFERROR(VLOOKUP(AL15,FORMULAS!$B$69:$D$77,2,FALSE),"")</f>
        <v>No</v>
      </c>
      <c r="AP15" s="157"/>
      <c r="AQ15" s="157"/>
      <c r="AR15" s="164"/>
      <c r="AS15" s="164"/>
      <c r="AT15" s="158"/>
      <c r="AU15" s="158"/>
      <c r="AV15" s="158"/>
      <c r="AW15" s="121"/>
      <c r="AX15" s="121"/>
      <c r="AY15" s="161"/>
      <c r="AZ15" s="151"/>
      <c r="BA15" s="154"/>
      <c r="BB15" s="114" t="s">
        <v>344</v>
      </c>
      <c r="BC15" s="114" t="s">
        <v>371</v>
      </c>
      <c r="BD15" s="87" t="s">
        <v>345</v>
      </c>
      <c r="BE15" s="88">
        <v>44195</v>
      </c>
      <c r="BF15" s="88" t="s">
        <v>348</v>
      </c>
      <c r="BG15" s="87" t="s">
        <v>360</v>
      </c>
      <c r="BH15" s="87" t="s">
        <v>361</v>
      </c>
      <c r="BI15" s="87" t="s">
        <v>345</v>
      </c>
      <c r="BJ15" s="103" t="s">
        <v>333</v>
      </c>
      <c r="BK15" s="88"/>
    </row>
    <row r="16" spans="1:63" s="89" customFormat="1" ht="180.75" customHeight="1" thickBot="1" x14ac:dyDescent="0.3">
      <c r="A16" s="102"/>
      <c r="B16" s="125"/>
      <c r="C16" s="125"/>
      <c r="D16" s="127"/>
      <c r="E16" s="127"/>
      <c r="F16" s="125"/>
      <c r="G16" s="125"/>
      <c r="H16" s="127"/>
      <c r="I16" s="126"/>
      <c r="J16" s="126"/>
      <c r="K16" s="91" t="s">
        <v>342</v>
      </c>
      <c r="L16" s="127"/>
      <c r="M16" s="149"/>
      <c r="N16" s="125"/>
      <c r="O16" s="125"/>
      <c r="P16" s="149"/>
      <c r="Q16" s="153"/>
      <c r="R16" s="156" t="s">
        <v>365</v>
      </c>
      <c r="S16" s="156"/>
      <c r="T16" s="107" t="s">
        <v>318</v>
      </c>
      <c r="U16" s="109">
        <f t="shared" si="0"/>
        <v>15</v>
      </c>
      <c r="V16" s="107" t="s">
        <v>319</v>
      </c>
      <c r="W16" s="109">
        <f t="shared" si="1"/>
        <v>15</v>
      </c>
      <c r="X16" s="107" t="s">
        <v>320</v>
      </c>
      <c r="Y16" s="109">
        <f t="shared" si="2"/>
        <v>15</v>
      </c>
      <c r="Z16" s="107" t="s">
        <v>321</v>
      </c>
      <c r="AA16" s="109">
        <f t="shared" si="3"/>
        <v>15</v>
      </c>
      <c r="AB16" s="107" t="s">
        <v>322</v>
      </c>
      <c r="AC16" s="109">
        <f t="shared" si="4"/>
        <v>15</v>
      </c>
      <c r="AD16" s="107" t="s">
        <v>323</v>
      </c>
      <c r="AE16" s="109">
        <f t="shared" si="5"/>
        <v>15</v>
      </c>
      <c r="AF16" s="107" t="s">
        <v>324</v>
      </c>
      <c r="AG16" s="109">
        <f t="shared" si="6"/>
        <v>10</v>
      </c>
      <c r="AH16" s="108">
        <f t="shared" si="7"/>
        <v>100</v>
      </c>
      <c r="AI16" s="108" t="str">
        <f t="shared" si="8"/>
        <v>Fuerte</v>
      </c>
      <c r="AJ16" s="110" t="s">
        <v>325</v>
      </c>
      <c r="AK16" s="108" t="str">
        <f t="shared" si="9"/>
        <v>Fuerte</v>
      </c>
      <c r="AL16" s="108" t="str">
        <f t="shared" si="10"/>
        <v>FuerteFuerte</v>
      </c>
      <c r="AM16" s="108" t="str">
        <f>IFERROR(VLOOKUP(AL16,FORMULAS!$B$69:$D$77,3,FALSE),"")</f>
        <v>Fuerte</v>
      </c>
      <c r="AN16" s="108">
        <f t="shared" si="11"/>
        <v>100</v>
      </c>
      <c r="AO16" s="108" t="str">
        <f>IFERROR(VLOOKUP(AL16,FORMULAS!$B$69:$C$77,2,FALSE),"")</f>
        <v>No</v>
      </c>
      <c r="AP16" s="157"/>
      <c r="AQ16" s="157"/>
      <c r="AR16" s="165"/>
      <c r="AS16" s="165"/>
      <c r="AT16" s="159"/>
      <c r="AU16" s="159"/>
      <c r="AV16" s="159"/>
      <c r="AW16" s="160"/>
      <c r="AX16" s="160"/>
      <c r="AY16" s="162"/>
      <c r="AZ16" s="152"/>
      <c r="BA16" s="155"/>
      <c r="BB16" s="106" t="s">
        <v>357</v>
      </c>
      <c r="BC16" s="104" t="s">
        <v>358</v>
      </c>
      <c r="BD16" s="104" t="s">
        <v>329</v>
      </c>
      <c r="BE16" s="88">
        <v>44195</v>
      </c>
      <c r="BF16" s="88" t="s">
        <v>358</v>
      </c>
      <c r="BG16" s="87" t="s">
        <v>330</v>
      </c>
      <c r="BH16" s="87" t="s">
        <v>331</v>
      </c>
      <c r="BI16" s="104" t="s">
        <v>337</v>
      </c>
      <c r="BJ16" s="103" t="s">
        <v>333</v>
      </c>
      <c r="BK16" s="105"/>
    </row>
    <row r="17" spans="2:59" s="16" customFormat="1" x14ac:dyDescent="0.25">
      <c r="B17" s="17"/>
      <c r="C17" s="17"/>
      <c r="D17" s="30"/>
      <c r="E17" s="30"/>
      <c r="F17" s="17"/>
      <c r="G17" s="17"/>
      <c r="H17" s="30"/>
      <c r="I17" s="30"/>
      <c r="J17" s="30"/>
      <c r="K17" s="17"/>
      <c r="L17" s="17"/>
      <c r="M17" s="17"/>
      <c r="N17" s="17"/>
      <c r="O17" s="17"/>
      <c r="P17" s="17"/>
      <c r="Q17" s="20"/>
      <c r="R17" s="30"/>
      <c r="S17" s="30"/>
      <c r="T17" s="17"/>
      <c r="U17" s="17"/>
      <c r="V17" s="17"/>
      <c r="W17" s="17"/>
      <c r="X17" s="17"/>
      <c r="Y17" s="17"/>
      <c r="Z17" s="17"/>
      <c r="AA17" s="17"/>
      <c r="AB17" s="17"/>
      <c r="AC17" s="17"/>
      <c r="AD17" s="17"/>
      <c r="AE17" s="17"/>
      <c r="AF17" s="17"/>
      <c r="AG17" s="17"/>
      <c r="AH17" s="19"/>
      <c r="AI17" s="19"/>
      <c r="AJ17" s="19"/>
      <c r="AK17" s="19"/>
      <c r="AL17" s="19"/>
      <c r="AM17" s="19"/>
      <c r="AN17" s="19"/>
      <c r="AO17" s="19"/>
      <c r="AP17" s="19"/>
      <c r="AQ17" s="19"/>
      <c r="AR17" s="19"/>
      <c r="AS17" s="19"/>
      <c r="AT17" s="19"/>
      <c r="AU17" s="19"/>
      <c r="AV17" s="19"/>
      <c r="AW17" s="17"/>
      <c r="AX17" s="17"/>
      <c r="AY17" s="20"/>
      <c r="AZ17" s="20"/>
      <c r="BA17" s="20"/>
      <c r="BB17" s="20"/>
      <c r="BC17" s="20"/>
      <c r="BD17" s="20"/>
      <c r="BE17" s="18"/>
      <c r="BF17" s="18"/>
      <c r="BG17" s="18"/>
    </row>
    <row r="18" spans="2:59" s="16" customFormat="1" x14ac:dyDescent="0.25">
      <c r="B18" s="17"/>
      <c r="C18" s="17"/>
      <c r="D18" s="30"/>
      <c r="E18" s="30"/>
      <c r="F18" s="17"/>
      <c r="G18" s="17"/>
      <c r="H18" s="30"/>
      <c r="I18" s="30"/>
      <c r="J18" s="30"/>
      <c r="K18" s="17"/>
      <c r="L18" s="17"/>
      <c r="M18" s="17"/>
      <c r="N18" s="17"/>
      <c r="O18" s="17"/>
      <c r="P18" s="17"/>
      <c r="Q18" s="20"/>
      <c r="R18" s="30"/>
      <c r="S18" s="30"/>
      <c r="T18" s="17"/>
      <c r="U18" s="17"/>
      <c r="V18" s="17"/>
      <c r="W18" s="17"/>
      <c r="X18" s="17"/>
      <c r="Y18" s="17"/>
      <c r="Z18" s="17"/>
      <c r="AA18" s="17"/>
      <c r="AB18" s="17"/>
      <c r="AC18" s="17"/>
      <c r="AD18" s="17"/>
      <c r="AE18" s="17"/>
      <c r="AF18" s="17"/>
      <c r="AG18" s="17"/>
      <c r="AH18" s="19"/>
      <c r="AI18" s="19"/>
      <c r="AJ18" s="19"/>
      <c r="AK18" s="19"/>
      <c r="AL18" s="19"/>
      <c r="AM18" s="19"/>
      <c r="AN18" s="19"/>
      <c r="AO18" s="19"/>
      <c r="AP18" s="19"/>
      <c r="AQ18" s="19"/>
      <c r="AR18" s="19"/>
      <c r="AS18" s="19"/>
      <c r="AT18" s="19"/>
      <c r="AU18" s="19"/>
      <c r="AV18" s="19"/>
      <c r="AW18" s="17"/>
      <c r="AX18" s="17"/>
      <c r="AY18" s="20"/>
      <c r="AZ18" s="20"/>
      <c r="BA18" s="20"/>
      <c r="BB18" s="20"/>
      <c r="BC18" s="20"/>
      <c r="BD18" s="20"/>
      <c r="BE18" s="18"/>
      <c r="BF18" s="18"/>
      <c r="BG18" s="18"/>
    </row>
    <row r="19" spans="2:59" s="16" customFormat="1" x14ac:dyDescent="0.25">
      <c r="D19" s="30"/>
      <c r="E19" s="30"/>
      <c r="F19" s="17"/>
      <c r="G19" s="17"/>
      <c r="H19" s="30"/>
      <c r="I19" s="30"/>
      <c r="J19" s="30"/>
      <c r="K19" s="17"/>
      <c r="L19" s="17"/>
      <c r="M19" s="17"/>
      <c r="N19" s="17"/>
      <c r="O19" s="17"/>
      <c r="P19" s="17"/>
      <c r="Q19" s="20"/>
      <c r="R19" s="30"/>
      <c r="S19" s="30"/>
      <c r="T19" s="17"/>
      <c r="U19" s="17"/>
      <c r="V19" s="17"/>
      <c r="W19" s="17"/>
      <c r="X19" s="17"/>
      <c r="Y19" s="17"/>
      <c r="Z19" s="17"/>
      <c r="AA19" s="17"/>
      <c r="AB19" s="17"/>
      <c r="AC19" s="17"/>
      <c r="AD19" s="17"/>
      <c r="AE19" s="17"/>
      <c r="AF19" s="17"/>
      <c r="AG19" s="17"/>
      <c r="AH19" s="19"/>
      <c r="AI19" s="19"/>
      <c r="AJ19" s="19"/>
      <c r="AK19" s="19"/>
      <c r="AL19" s="19"/>
      <c r="AM19" s="19"/>
      <c r="AN19" s="19"/>
      <c r="AO19" s="19"/>
      <c r="AP19" s="19"/>
      <c r="AQ19" s="19"/>
      <c r="AR19" s="19"/>
      <c r="AS19" s="19"/>
      <c r="AT19" s="19"/>
      <c r="AU19" s="19"/>
      <c r="AV19" s="19"/>
      <c r="AW19" s="17"/>
      <c r="AX19" s="17"/>
      <c r="AY19" s="20"/>
      <c r="AZ19" s="20"/>
      <c r="BA19" s="20"/>
      <c r="BB19" s="20"/>
      <c r="BC19" s="20"/>
      <c r="BD19" s="20"/>
      <c r="BE19" s="18"/>
      <c r="BF19" s="18"/>
      <c r="BG19" s="18"/>
    </row>
    <row r="20" spans="2:59" s="16" customFormat="1" x14ac:dyDescent="0.25">
      <c r="D20" s="30"/>
      <c r="E20" s="30"/>
      <c r="F20" s="17"/>
      <c r="G20" s="17"/>
      <c r="H20" s="30"/>
      <c r="I20" s="30"/>
      <c r="J20" s="30"/>
      <c r="K20" s="17"/>
      <c r="L20" s="17"/>
      <c r="M20" s="17"/>
      <c r="N20" s="17"/>
      <c r="O20" s="17"/>
      <c r="P20" s="17"/>
      <c r="Q20" s="20"/>
      <c r="R20" s="30"/>
      <c r="S20" s="30"/>
      <c r="T20" s="17"/>
      <c r="U20" s="17"/>
      <c r="V20" s="17"/>
      <c r="W20" s="17"/>
      <c r="X20" s="17"/>
      <c r="Y20" s="17"/>
      <c r="Z20" s="17"/>
      <c r="AA20" s="17"/>
      <c r="AB20" s="17"/>
      <c r="AC20" s="17"/>
      <c r="AD20" s="17"/>
      <c r="AE20" s="17"/>
      <c r="AF20" s="17"/>
      <c r="AG20" s="17"/>
      <c r="AH20" s="19"/>
      <c r="AI20" s="19"/>
      <c r="AJ20" s="19"/>
      <c r="AL20" s="19"/>
      <c r="AO20" s="19"/>
      <c r="AP20" s="19"/>
      <c r="AQ20" s="19"/>
      <c r="AR20" s="19"/>
      <c r="AS20" s="19"/>
      <c r="AT20" s="19"/>
      <c r="AU20" s="19"/>
      <c r="AV20" s="19"/>
      <c r="AW20" s="17"/>
      <c r="AX20" s="17"/>
      <c r="AY20" s="20"/>
      <c r="AZ20" s="20"/>
      <c r="BA20" s="20"/>
      <c r="BB20" s="20"/>
      <c r="BC20" s="20"/>
      <c r="BD20" s="20"/>
      <c r="BE20" s="18"/>
      <c r="BF20" s="18"/>
      <c r="BG20" s="18"/>
    </row>
    <row r="21" spans="2:59" x14ac:dyDescent="0.25">
      <c r="AR21" s="19"/>
    </row>
    <row r="22" spans="2:59" x14ac:dyDescent="0.25">
      <c r="E22" s="23"/>
      <c r="H22" s="23"/>
      <c r="I22" s="23"/>
      <c r="J22" s="23"/>
      <c r="AR22" s="19"/>
    </row>
    <row r="23" spans="2:59" x14ac:dyDescent="0.25">
      <c r="E23" s="23"/>
      <c r="H23" s="23"/>
      <c r="I23" s="23"/>
      <c r="J23" s="23"/>
    </row>
    <row r="24" spans="2:59" x14ac:dyDescent="0.25">
      <c r="E24" s="23"/>
      <c r="H24" s="23"/>
      <c r="I24" s="23"/>
      <c r="J24" s="23"/>
    </row>
    <row r="25" spans="2:59" x14ac:dyDescent="0.25">
      <c r="E25" s="23"/>
      <c r="H25" s="23"/>
      <c r="I25" s="23"/>
      <c r="J25" s="23"/>
    </row>
    <row r="26" spans="2:59" x14ac:dyDescent="0.25">
      <c r="E26" s="23"/>
      <c r="H26" s="23"/>
      <c r="I26" s="23"/>
      <c r="J26" s="23"/>
    </row>
    <row r="27" spans="2:59" x14ac:dyDescent="0.25">
      <c r="E27" s="23"/>
      <c r="H27" s="23"/>
      <c r="I27" s="23"/>
      <c r="J27" s="23"/>
    </row>
    <row r="28" spans="2:59" x14ac:dyDescent="0.25">
      <c r="E28" s="23"/>
      <c r="H28" s="23"/>
      <c r="I28" s="23"/>
      <c r="J28" s="23"/>
    </row>
    <row r="29" spans="2:59" x14ac:dyDescent="0.25">
      <c r="E29" s="23"/>
      <c r="H29" s="23"/>
      <c r="I29" s="23"/>
      <c r="J29" s="23"/>
    </row>
    <row r="30" spans="2:59" x14ac:dyDescent="0.25">
      <c r="E30" s="23"/>
      <c r="H30" s="23"/>
      <c r="I30" s="23"/>
      <c r="J30" s="23"/>
    </row>
    <row r="31" spans="2:59" x14ac:dyDescent="0.25">
      <c r="E31" s="23"/>
      <c r="H31" s="23"/>
      <c r="I31" s="23"/>
      <c r="J31" s="23"/>
    </row>
    <row r="32" spans="2:59" x14ac:dyDescent="0.25">
      <c r="E32" s="23"/>
      <c r="H32" s="23"/>
      <c r="I32" s="23"/>
      <c r="J32" s="23"/>
    </row>
    <row r="33" spans="5:10" x14ac:dyDescent="0.25">
      <c r="E33" s="23"/>
      <c r="H33" s="23"/>
      <c r="I33" s="23"/>
      <c r="J33" s="23"/>
    </row>
    <row r="34" spans="5:10" x14ac:dyDescent="0.25">
      <c r="E34" s="23"/>
      <c r="H34" s="23"/>
      <c r="I34" s="23"/>
      <c r="J34" s="23"/>
    </row>
    <row r="35" spans="5:10" x14ac:dyDescent="0.25">
      <c r="E35" s="23"/>
      <c r="H35" s="23"/>
      <c r="I35" s="23"/>
      <c r="J35" s="23"/>
    </row>
    <row r="36" spans="5:10" x14ac:dyDescent="0.25">
      <c r="E36" s="23"/>
      <c r="H36" s="23"/>
      <c r="I36" s="23"/>
      <c r="J36" s="23"/>
    </row>
    <row r="37" spans="5:10" x14ac:dyDescent="0.25">
      <c r="E37" s="23"/>
      <c r="H37" s="23"/>
      <c r="I37" s="23"/>
      <c r="J37" s="23"/>
    </row>
    <row r="38" spans="5:10" x14ac:dyDescent="0.25">
      <c r="E38" s="23"/>
      <c r="H38" s="23"/>
      <c r="I38" s="23"/>
      <c r="J38" s="23"/>
    </row>
    <row r="39" spans="5:10" x14ac:dyDescent="0.25">
      <c r="E39" s="23"/>
      <c r="H39" s="23"/>
      <c r="I39" s="23"/>
      <c r="J39" s="23"/>
    </row>
    <row r="40" spans="5:10" x14ac:dyDescent="0.25">
      <c r="E40" s="23"/>
      <c r="H40" s="23"/>
      <c r="I40" s="23"/>
      <c r="J40" s="23"/>
    </row>
    <row r="41" spans="5:10" x14ac:dyDescent="0.25">
      <c r="E41" s="23"/>
      <c r="H41" s="23"/>
      <c r="I41" s="23"/>
      <c r="J41" s="23"/>
    </row>
  </sheetData>
  <sheetProtection selectLockedCells="1"/>
  <mergeCells count="120">
    <mergeCell ref="AW11:AW12"/>
    <mergeCell ref="BB9:BB10"/>
    <mergeCell ref="BC9:BC10"/>
    <mergeCell ref="BD9:BD10"/>
    <mergeCell ref="BE9:BE10"/>
    <mergeCell ref="BB8:BF8"/>
    <mergeCell ref="BK9:BK10"/>
    <mergeCell ref="BG8:BK8"/>
    <mergeCell ref="AY11:AY12"/>
    <mergeCell ref="BH9:BH10"/>
    <mergeCell ref="BI9:BI10"/>
    <mergeCell ref="AX11:AX12"/>
    <mergeCell ref="AZ11:AZ12"/>
    <mergeCell ref="BA11:BA12"/>
    <mergeCell ref="BJ9:BJ10"/>
    <mergeCell ref="BG9:BG10"/>
    <mergeCell ref="AZ9:AZ10"/>
    <mergeCell ref="BF9:BF10"/>
    <mergeCell ref="AW9:AW10"/>
    <mergeCell ref="AX9:AX10"/>
    <mergeCell ref="AY9:AY10"/>
    <mergeCell ref="BA8:BA10"/>
    <mergeCell ref="AW8:AZ8"/>
    <mergeCell ref="O13:O16"/>
    <mergeCell ref="P13:P16"/>
    <mergeCell ref="Q13:Q16"/>
    <mergeCell ref="R13:S13"/>
    <mergeCell ref="H8:H10"/>
    <mergeCell ref="R9:S10"/>
    <mergeCell ref="M11:M12"/>
    <mergeCell ref="L8:L10"/>
    <mergeCell ref="M8:M10"/>
    <mergeCell ref="N9:N10"/>
    <mergeCell ref="L13:L16"/>
    <mergeCell ref="AS9:AS10"/>
    <mergeCell ref="AR9:AR10"/>
    <mergeCell ref="AP9:AQ10"/>
    <mergeCell ref="B8:B10"/>
    <mergeCell ref="C8:C10"/>
    <mergeCell ref="D8:D10"/>
    <mergeCell ref="E8:E10"/>
    <mergeCell ref="F8:F10"/>
    <mergeCell ref="G8:G10"/>
    <mergeCell ref="I8:I10"/>
    <mergeCell ref="J8:J10"/>
    <mergeCell ref="K8:K10"/>
    <mergeCell ref="AF9:AF10"/>
    <mergeCell ref="AD9:AD10"/>
    <mergeCell ref="AB9:AB10"/>
    <mergeCell ref="Z9:Z10"/>
    <mergeCell ref="X9:X10"/>
    <mergeCell ref="V9:V10"/>
    <mergeCell ref="AV11:AV12"/>
    <mergeCell ref="R12:S12"/>
    <mergeCell ref="R11:S11"/>
    <mergeCell ref="P11:P12"/>
    <mergeCell ref="O9:O10"/>
    <mergeCell ref="P8:P10"/>
    <mergeCell ref="Q9:Q10"/>
    <mergeCell ref="T9:T10"/>
    <mergeCell ref="N8:O8"/>
    <mergeCell ref="AO9:AO10"/>
    <mergeCell ref="AU9:AV9"/>
    <mergeCell ref="N11:N12"/>
    <mergeCell ref="AT11:AT12"/>
    <mergeCell ref="AI9:AI10"/>
    <mergeCell ref="AH9:AH10"/>
    <mergeCell ref="O11:O12"/>
    <mergeCell ref="Q11:Q12"/>
    <mergeCell ref="AP11:AP12"/>
    <mergeCell ref="AQ11:AQ12"/>
    <mergeCell ref="AR11:AR12"/>
    <mergeCell ref="AS11:AS12"/>
    <mergeCell ref="R8:AV8"/>
    <mergeCell ref="AM9:AN10"/>
    <mergeCell ref="AJ9:AK10"/>
    <mergeCell ref="B2:S2"/>
    <mergeCell ref="B3:S4"/>
    <mergeCell ref="AR2:BK2"/>
    <mergeCell ref="AR3:BK4"/>
    <mergeCell ref="T2:AQ2"/>
    <mergeCell ref="T3:AQ4"/>
    <mergeCell ref="M13:M16"/>
    <mergeCell ref="AZ13:AZ16"/>
    <mergeCell ref="BA13:BA16"/>
    <mergeCell ref="R16:S16"/>
    <mergeCell ref="AU13:AU16"/>
    <mergeCell ref="AV13:AV16"/>
    <mergeCell ref="AW13:AW16"/>
    <mergeCell ref="AX13:AX16"/>
    <mergeCell ref="AY13:AY16"/>
    <mergeCell ref="AP13:AP16"/>
    <mergeCell ref="AQ13:AQ16"/>
    <mergeCell ref="AR13:AR16"/>
    <mergeCell ref="AS13:AS16"/>
    <mergeCell ref="AT13:AT16"/>
    <mergeCell ref="N13:N16"/>
    <mergeCell ref="R14:S14"/>
    <mergeCell ref="R15:S15"/>
    <mergeCell ref="AU11:AU12"/>
    <mergeCell ref="B11:B12"/>
    <mergeCell ref="C11:C12"/>
    <mergeCell ref="D11:D12"/>
    <mergeCell ref="E11:E12"/>
    <mergeCell ref="F11:F12"/>
    <mergeCell ref="G11:G12"/>
    <mergeCell ref="H11:H12"/>
    <mergeCell ref="L11:L12"/>
    <mergeCell ref="F13:F16"/>
    <mergeCell ref="G13:G16"/>
    <mergeCell ref="I13:I16"/>
    <mergeCell ref="J13:J16"/>
    <mergeCell ref="H13:H16"/>
    <mergeCell ref="B13:B16"/>
    <mergeCell ref="C13:C16"/>
    <mergeCell ref="D13:D16"/>
    <mergeCell ref="E13:E16"/>
    <mergeCell ref="I11:I12"/>
    <mergeCell ref="J11:J12"/>
    <mergeCell ref="K14:K15"/>
  </mergeCells>
  <conditionalFormatting sqref="Q11 BE11:BF11 BE17:BF20 BB17:BB20 BB11:BB12 BE12:BE16">
    <cfRule type="containsText" dxfId="75" priority="448" operator="containsText" text="RIESGO EXTREMO">
      <formula>NOT(ISERROR(SEARCH("RIESGO EXTREMO",Q11)))</formula>
    </cfRule>
    <cfRule type="containsText" dxfId="74" priority="449" operator="containsText" text="RIESGO ALTO">
      <formula>NOT(ISERROR(SEARCH("RIESGO ALTO",Q11)))</formula>
    </cfRule>
    <cfRule type="containsText" dxfId="73" priority="450" operator="containsText" text="RIESGO MODERADO">
      <formula>NOT(ISERROR(SEARCH("RIESGO MODERADO",Q11)))</formula>
    </cfRule>
    <cfRule type="containsText" dxfId="72" priority="451" operator="containsText" text="RIESGO BAJO">
      <formula>NOT(ISERROR(SEARCH("RIESGO BAJO",Q11)))</formula>
    </cfRule>
  </conditionalFormatting>
  <conditionalFormatting sqref="I11">
    <cfRule type="expression" dxfId="71" priority="258">
      <formula>EXACT(F11,"Seguridad_de_la_informacion")</formula>
    </cfRule>
  </conditionalFormatting>
  <conditionalFormatting sqref="J13:J16">
    <cfRule type="expression" dxfId="70" priority="257">
      <formula>EXACT(F13,"Seguridad_de_la_informacion")</formula>
    </cfRule>
  </conditionalFormatting>
  <conditionalFormatting sqref="AZ11:BA11">
    <cfRule type="containsText" dxfId="69" priority="253" operator="containsText" text="RIESGO EXTREMO">
      <formula>NOT(ISERROR(SEARCH("RIESGO EXTREMO",AZ11)))</formula>
    </cfRule>
    <cfRule type="containsText" dxfId="68" priority="254" operator="containsText" text="RIESGO ALTO">
      <formula>NOT(ISERROR(SEARCH("RIESGO ALTO",AZ11)))</formula>
    </cfRule>
    <cfRule type="containsText" dxfId="67" priority="255" operator="containsText" text="RIESGO MODERADO">
      <formula>NOT(ISERROR(SEARCH("RIESGO MODERADO",AZ11)))</formula>
    </cfRule>
    <cfRule type="containsText" dxfId="66" priority="256" operator="containsText" text="RIESGO BAJO">
      <formula>NOT(ISERROR(SEARCH("RIESGO BAJO",AZ11)))</formula>
    </cfRule>
  </conditionalFormatting>
  <conditionalFormatting sqref="BK11:BK12">
    <cfRule type="containsText" dxfId="65" priority="245" operator="containsText" text="RIESGO EXTREMO">
      <formula>NOT(ISERROR(SEARCH("RIESGO EXTREMO",BK11)))</formula>
    </cfRule>
    <cfRule type="containsText" dxfId="64" priority="246" operator="containsText" text="RIESGO ALTO">
      <formula>NOT(ISERROR(SEARCH("RIESGO ALTO",BK11)))</formula>
    </cfRule>
    <cfRule type="containsText" dxfId="63" priority="247" operator="containsText" text="RIESGO MODERADO">
      <formula>NOT(ISERROR(SEARCH("RIESGO MODERADO",BK11)))</formula>
    </cfRule>
    <cfRule type="containsText" dxfId="62" priority="248" operator="containsText" text="RIESGO BAJO">
      <formula>NOT(ISERROR(SEARCH("RIESGO BAJO",BK11)))</formula>
    </cfRule>
  </conditionalFormatting>
  <conditionalFormatting sqref="BK13 BK15:BK16">
    <cfRule type="containsText" dxfId="61" priority="191" operator="containsText" text="RIESGO EXTREMO">
      <formula>NOT(ISERROR(SEARCH("RIESGO EXTREMO",BK13)))</formula>
    </cfRule>
    <cfRule type="containsText" dxfId="60" priority="192" operator="containsText" text="RIESGO ALTO">
      <formula>NOT(ISERROR(SEARCH("RIESGO ALTO",BK13)))</formula>
    </cfRule>
    <cfRule type="containsText" dxfId="59" priority="193" operator="containsText" text="RIESGO MODERADO">
      <formula>NOT(ISERROR(SEARCH("RIESGO MODERADO",BK13)))</formula>
    </cfRule>
    <cfRule type="containsText" dxfId="58" priority="194" operator="containsText" text="RIESGO BAJO">
      <formula>NOT(ISERROR(SEARCH("RIESGO BAJO",BK13)))</formula>
    </cfRule>
  </conditionalFormatting>
  <conditionalFormatting sqref="BG11:BJ11">
    <cfRule type="containsText" dxfId="57" priority="79" operator="containsText" text="RIESGO EXTREMO">
      <formula>NOT(ISERROR(SEARCH("RIESGO EXTREMO",BG11)))</formula>
    </cfRule>
    <cfRule type="containsText" dxfId="56" priority="80" operator="containsText" text="RIESGO ALTO">
      <formula>NOT(ISERROR(SEARCH("RIESGO ALTO",BG11)))</formula>
    </cfRule>
    <cfRule type="containsText" dxfId="55" priority="81" operator="containsText" text="RIESGO MODERADO">
      <formula>NOT(ISERROR(SEARCH("RIESGO MODERADO",BG11)))</formula>
    </cfRule>
    <cfRule type="containsText" dxfId="54" priority="82" operator="containsText" text="RIESGO BAJO">
      <formula>NOT(ISERROR(SEARCH("RIESGO BAJO",BG11)))</formula>
    </cfRule>
  </conditionalFormatting>
  <conditionalFormatting sqref="BH12:BI12">
    <cfRule type="containsText" dxfId="53" priority="75" operator="containsText" text="RIESGO EXTREMO">
      <formula>NOT(ISERROR(SEARCH("RIESGO EXTREMO",BH12)))</formula>
    </cfRule>
    <cfRule type="containsText" dxfId="52" priority="76" operator="containsText" text="RIESGO ALTO">
      <formula>NOT(ISERROR(SEARCH("RIESGO ALTO",BH12)))</formula>
    </cfRule>
    <cfRule type="containsText" dxfId="51" priority="77" operator="containsText" text="RIESGO MODERADO">
      <formula>NOT(ISERROR(SEARCH("RIESGO MODERADO",BH12)))</formula>
    </cfRule>
    <cfRule type="containsText" dxfId="50" priority="78" operator="containsText" text="RIESGO BAJO">
      <formula>NOT(ISERROR(SEARCH("RIESGO BAJO",BH12)))</formula>
    </cfRule>
  </conditionalFormatting>
  <conditionalFormatting sqref="BG12">
    <cfRule type="containsText" dxfId="49" priority="71" operator="containsText" text="RIESGO EXTREMO">
      <formula>NOT(ISERROR(SEARCH("RIESGO EXTREMO",BG12)))</formula>
    </cfRule>
    <cfRule type="containsText" dxfId="48" priority="72" operator="containsText" text="RIESGO ALTO">
      <formula>NOT(ISERROR(SEARCH("RIESGO ALTO",BG12)))</formula>
    </cfRule>
    <cfRule type="containsText" dxfId="47" priority="73" operator="containsText" text="RIESGO MODERADO">
      <formula>NOT(ISERROR(SEARCH("RIESGO MODERADO",BG12)))</formula>
    </cfRule>
    <cfRule type="containsText" dxfId="46" priority="74" operator="containsText" text="RIESGO BAJO">
      <formula>NOT(ISERROR(SEARCH("RIESGO BAJO",BG12)))</formula>
    </cfRule>
  </conditionalFormatting>
  <conditionalFormatting sqref="BJ12">
    <cfRule type="containsText" dxfId="45" priority="67" operator="containsText" text="RIESGO EXTREMO">
      <formula>NOT(ISERROR(SEARCH("RIESGO EXTREMO",BJ12)))</formula>
    </cfRule>
    <cfRule type="containsText" dxfId="44" priority="68" operator="containsText" text="RIESGO ALTO">
      <formula>NOT(ISERROR(SEARCH("RIESGO ALTO",BJ12)))</formula>
    </cfRule>
    <cfRule type="containsText" dxfId="43" priority="69" operator="containsText" text="RIESGO MODERADO">
      <formula>NOT(ISERROR(SEARCH("RIESGO MODERADO",BJ12)))</formula>
    </cfRule>
    <cfRule type="containsText" dxfId="42" priority="70" operator="containsText" text="RIESGO BAJO">
      <formula>NOT(ISERROR(SEARCH("RIESGO BAJO",BJ12)))</formula>
    </cfRule>
  </conditionalFormatting>
  <conditionalFormatting sqref="Q13:Q16 BB13:BC13 BB16:BD16 BD14">
    <cfRule type="containsText" dxfId="41" priority="63" operator="containsText" text="RIESGO EXTREMO">
      <formula>NOT(ISERROR(SEARCH("RIESGO EXTREMO",Q13)))</formula>
    </cfRule>
    <cfRule type="containsText" dxfId="40" priority="64" operator="containsText" text="RIESGO ALTO">
      <formula>NOT(ISERROR(SEARCH("RIESGO ALTO",Q13)))</formula>
    </cfRule>
    <cfRule type="containsText" dxfId="39" priority="65" operator="containsText" text="RIESGO MODERADO">
      <formula>NOT(ISERROR(SEARCH("RIESGO MODERADO",Q13)))</formula>
    </cfRule>
    <cfRule type="containsText" dxfId="38" priority="66" operator="containsText" text="RIESGO BAJO">
      <formula>NOT(ISERROR(SEARCH("RIESGO BAJO",Q13)))</formula>
    </cfRule>
  </conditionalFormatting>
  <conditionalFormatting sqref="I13:I16">
    <cfRule type="expression" dxfId="37" priority="62">
      <formula>EXACT(F13,"Seguridad_de_la_informacion")</formula>
    </cfRule>
  </conditionalFormatting>
  <conditionalFormatting sqref="AZ13:BA15 AZ16">
    <cfRule type="containsText" dxfId="36" priority="57" operator="containsText" text="RIESGO EXTREMO">
      <formula>NOT(ISERROR(SEARCH("RIESGO EXTREMO",AZ13)))</formula>
    </cfRule>
    <cfRule type="containsText" dxfId="35" priority="58" operator="containsText" text="RIESGO ALTO">
      <formula>NOT(ISERROR(SEARCH("RIESGO ALTO",AZ13)))</formula>
    </cfRule>
    <cfRule type="containsText" dxfId="34" priority="59" operator="containsText" text="RIESGO MODERADO">
      <formula>NOT(ISERROR(SEARCH("RIESGO MODERADO",AZ13)))</formula>
    </cfRule>
    <cfRule type="containsText" dxfId="33" priority="60" operator="containsText" text="RIESGO BAJO">
      <formula>NOT(ISERROR(SEARCH("RIESGO BAJO",AZ13)))</formula>
    </cfRule>
  </conditionalFormatting>
  <conditionalFormatting sqref="BC11">
    <cfRule type="containsText" dxfId="32" priority="53" operator="containsText" text="RIESGO EXTREMO">
      <formula>NOT(ISERROR(SEARCH("RIESGO EXTREMO",BC11)))</formula>
    </cfRule>
    <cfRule type="containsText" dxfId="31" priority="54" operator="containsText" text="RIESGO ALTO">
      <formula>NOT(ISERROR(SEARCH("RIESGO ALTO",BC11)))</formula>
    </cfRule>
    <cfRule type="containsText" dxfId="30" priority="55" operator="containsText" text="RIESGO MODERADO">
      <formula>NOT(ISERROR(SEARCH("RIESGO MODERADO",BC11)))</formula>
    </cfRule>
    <cfRule type="containsText" dxfId="29" priority="56" operator="containsText" text="RIESGO BAJO">
      <formula>NOT(ISERROR(SEARCH("RIESGO BAJO",BC11)))</formula>
    </cfRule>
  </conditionalFormatting>
  <conditionalFormatting sqref="BC12">
    <cfRule type="containsText" dxfId="28" priority="49" operator="containsText" text="RIESGO EXTREMO">
      <formula>NOT(ISERROR(SEARCH("RIESGO EXTREMO",BC12)))</formula>
    </cfRule>
    <cfRule type="containsText" dxfId="27" priority="50" operator="containsText" text="RIESGO ALTO">
      <formula>NOT(ISERROR(SEARCH("RIESGO ALTO",BC12)))</formula>
    </cfRule>
    <cfRule type="containsText" dxfId="26" priority="51" operator="containsText" text="RIESGO MODERADO">
      <formula>NOT(ISERROR(SEARCH("RIESGO MODERADO",BC12)))</formula>
    </cfRule>
    <cfRule type="containsText" dxfId="25" priority="52" operator="containsText" text="RIESGO BAJO">
      <formula>NOT(ISERROR(SEARCH("RIESGO BAJO",BC12)))</formula>
    </cfRule>
  </conditionalFormatting>
  <conditionalFormatting sqref="BG13:BJ13 BG15:BH15 BI16">
    <cfRule type="containsText" dxfId="24" priority="41" operator="containsText" text="RIESGO EXTREMO">
      <formula>NOT(ISERROR(SEARCH("RIESGO EXTREMO",BG13)))</formula>
    </cfRule>
    <cfRule type="containsText" dxfId="23" priority="42" operator="containsText" text="RIESGO ALTO">
      <formula>NOT(ISERROR(SEARCH("RIESGO ALTO",BG13)))</formula>
    </cfRule>
    <cfRule type="containsText" dxfId="22" priority="43" operator="containsText" text="RIESGO MODERADO">
      <formula>NOT(ISERROR(SEARCH("RIESGO MODERADO",BG13)))</formula>
    </cfRule>
    <cfRule type="containsText" dxfId="21" priority="44" operator="containsText" text="RIESGO BAJO">
      <formula>NOT(ISERROR(SEARCH("RIESGO BAJO",BG13)))</formula>
    </cfRule>
  </conditionalFormatting>
  <conditionalFormatting sqref="J11">
    <cfRule type="expression" dxfId="20" priority="466">
      <formula>EXACT(#REF!,"Seguridad_de_la_informacion")</formula>
    </cfRule>
  </conditionalFormatting>
  <conditionalFormatting sqref="BK14">
    <cfRule type="containsText" dxfId="19" priority="17" operator="containsText" text="RIESGO EXTREMO">
      <formula>NOT(ISERROR(SEARCH("RIESGO EXTREMO",BK14)))</formula>
    </cfRule>
    <cfRule type="containsText" dxfId="18" priority="18" operator="containsText" text="RIESGO ALTO">
      <formula>NOT(ISERROR(SEARCH("RIESGO ALTO",BK14)))</formula>
    </cfRule>
    <cfRule type="containsText" dxfId="17" priority="19" operator="containsText" text="RIESGO MODERADO">
      <formula>NOT(ISERROR(SEARCH("RIESGO MODERADO",BK14)))</formula>
    </cfRule>
    <cfRule type="containsText" dxfId="16" priority="20" operator="containsText" text="RIESGO BAJO">
      <formula>NOT(ISERROR(SEARCH("RIESGO BAJO",BK14)))</formula>
    </cfRule>
  </conditionalFormatting>
  <conditionalFormatting sqref="BH14">
    <cfRule type="containsText" dxfId="15" priority="13" operator="containsText" text="RIESGO EXTREMO">
      <formula>NOT(ISERROR(SEARCH("RIESGO EXTREMO",BH14)))</formula>
    </cfRule>
    <cfRule type="containsText" dxfId="14" priority="14" operator="containsText" text="RIESGO ALTO">
      <formula>NOT(ISERROR(SEARCH("RIESGO ALTO",BH14)))</formula>
    </cfRule>
    <cfRule type="containsText" dxfId="13" priority="15" operator="containsText" text="RIESGO MODERADO">
      <formula>NOT(ISERROR(SEARCH("RIESGO MODERADO",BH14)))</formula>
    </cfRule>
    <cfRule type="containsText" dxfId="12" priority="16" operator="containsText" text="RIESGO BAJO">
      <formula>NOT(ISERROR(SEARCH("RIESGO BAJO",BH14)))</formula>
    </cfRule>
  </conditionalFormatting>
  <conditionalFormatting sqref="BG16">
    <cfRule type="containsText" dxfId="11" priority="9" operator="containsText" text="RIESGO EXTREMO">
      <formula>NOT(ISERROR(SEARCH("RIESGO EXTREMO",BG16)))</formula>
    </cfRule>
    <cfRule type="containsText" dxfId="10" priority="10" operator="containsText" text="RIESGO ALTO">
      <formula>NOT(ISERROR(SEARCH("RIESGO ALTO",BG16)))</formula>
    </cfRule>
    <cfRule type="containsText" dxfId="9" priority="11" operator="containsText" text="RIESGO MODERADO">
      <formula>NOT(ISERROR(SEARCH("RIESGO MODERADO",BG16)))</formula>
    </cfRule>
    <cfRule type="containsText" dxfId="8" priority="12" operator="containsText" text="RIESGO BAJO">
      <formula>NOT(ISERROR(SEARCH("RIESGO BAJO",BG16)))</formula>
    </cfRule>
  </conditionalFormatting>
  <conditionalFormatting sqref="BH16">
    <cfRule type="containsText" dxfId="7" priority="5" operator="containsText" text="RIESGO EXTREMO">
      <formula>NOT(ISERROR(SEARCH("RIESGO EXTREMO",BH16)))</formula>
    </cfRule>
    <cfRule type="containsText" dxfId="6" priority="6" operator="containsText" text="RIESGO ALTO">
      <formula>NOT(ISERROR(SEARCH("RIESGO ALTO",BH16)))</formula>
    </cfRule>
    <cfRule type="containsText" dxfId="5" priority="7" operator="containsText" text="RIESGO MODERADO">
      <formula>NOT(ISERROR(SEARCH("RIESGO MODERADO",BH16)))</formula>
    </cfRule>
    <cfRule type="containsText" dxfId="4" priority="8" operator="containsText" text="RIESGO BAJO">
      <formula>NOT(ISERROR(SEARCH("RIESGO BAJO",BH16)))</formula>
    </cfRule>
  </conditionalFormatting>
  <conditionalFormatting sqref="BF12">
    <cfRule type="containsText" dxfId="3" priority="1" operator="containsText" text="RIESGO EXTREMO">
      <formula>NOT(ISERROR(SEARCH("RIESGO EXTREMO",BF12)))</formula>
    </cfRule>
    <cfRule type="containsText" dxfId="2" priority="2" operator="containsText" text="RIESGO ALTO">
      <formula>NOT(ISERROR(SEARCH("RIESGO ALTO",BF12)))</formula>
    </cfRule>
    <cfRule type="containsText" dxfId="1" priority="3" operator="containsText" text="RIESGO MODERADO">
      <formula>NOT(ISERROR(SEARCH("RIESGO MODERADO",BF12)))</formula>
    </cfRule>
    <cfRule type="containsText" dxfId="0" priority="4" operator="containsText" text="RIESGO BAJO">
      <formula>NOT(ISERROR(SEARCH("RIESGO BAJO",BF12)))</formula>
    </cfRule>
  </conditionalFormatting>
  <dataValidations xWindow="1075" yWindow="358" count="24">
    <dataValidation type="list" allowBlank="1" showInputMessage="1" showErrorMessage="1" sqref="N11 N13:N16 AW11 AW13:AW16">
      <formula1>probabilidad</formula1>
    </dataValidation>
    <dataValidation type="list" allowBlank="1" showInputMessage="1" showErrorMessage="1" sqref="X17:X20 AD17:AD20 T17:T20 Z17:Z20 V17:V20 AB17:AB20 AF17:AF20">
      <formula1>"SI,NO"</formula1>
    </dataValidation>
    <dataValidation type="list" allowBlank="1" showInputMessage="1" showErrorMessage="1" sqref="O17:P20 O11 O13:O16 AX11 AX13:AX20">
      <formula1>INDIRECT($M$11)</formula1>
    </dataValidation>
    <dataValidation type="list" allowBlank="1" showInputMessage="1" showErrorMessage="1" sqref="B11 B13:B16">
      <formula1>procesos</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 D13:D16"/>
    <dataValidation allowBlank="1" showInputMessage="1" showErrorMessage="1" prompt="La descripción del riesgo se puede realizar a través de estas preguntas:_x000a_¿Qué puede suceder?_x000a_¿Cómo puede suceder?_x000a_¿Qué consecuencias tendría su materialización?" sqref="E11 E13:E16"/>
    <dataValidation type="list" allowBlank="1" showInputMessage="1" showErrorMessage="1" prompt="Seleccione el tipo de riesgo conforme a las categorias." sqref="F11 F13:F16">
      <formula1>tipo_de_riesgos</formula1>
    </dataValidation>
    <dataValidation type="list" allowBlank="1" showInputMessage="1" showErrorMessage="1" prompt="Seleccione la tipología conforme al tipo de riesgo." sqref="G11 G13:G16">
      <formula1>INDIRECT(F11)</formula1>
    </dataValidation>
    <dataValidation allowBlank="1" showInputMessage="1" showErrorMessage="1" prompt="Relacione el activo de información donde el nivel de criticidad corresponde a &quot;Crítico&quot;" sqref="H11 H13:H16"/>
    <dataValidation allowBlank="1" showInputMessage="1" showErrorMessage="1" prompt="Para cada causa debe existir un control" sqref="S11 S13 R11:R16 BB14:BB15"/>
    <dataValidation type="list" allowBlank="1" showInputMessage="1" showErrorMessage="1" prompt="Solo aplica para los riesgos tipificados como seguridad de la información" sqref="I11 I13:I16">
      <formula1>tipo_de_amenaza</formula1>
    </dataValidation>
    <dataValidation type="list" allowBlank="1" showInputMessage="1" showErrorMessage="1" sqref="AS11 AS13:AS16">
      <formula1>"Directamente,Indirectamente,No disminuye"</formula1>
    </dataValidation>
    <dataValidation type="list" allowBlank="1" showInputMessage="1" showErrorMessage="1" sqref="AR11 AR13:AR16">
      <formula1>"Directamente,No disminuye"</formula1>
    </dataValidation>
    <dataValidation type="list" allowBlank="1" showInputMessage="1" showErrorMessage="1" sqref="BA11 BA13:BA16">
      <formula1>opciondelriesgo</formula1>
    </dataValidation>
    <dataValidation type="list" allowBlank="1" showInputMessage="1" showErrorMessage="1" prompt="Seleccione la amenaza de acuerdo con el tipo seleccionado" sqref="J11 J13:J16">
      <formula1>INDIRECT($I$11)</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14 K16"/>
    <dataValidation type="list" allowBlank="1" showInputMessage="1" showErrorMessage="1" sqref="T11:T16">
      <formula1>"Asignado,No asignado"</formula1>
    </dataValidation>
    <dataValidation type="list" allowBlank="1" showInputMessage="1" showErrorMessage="1" sqref="V11:V16">
      <formula1>"Adecuado,Inadecuado"</formula1>
    </dataValidation>
    <dataValidation type="list" allowBlank="1" showInputMessage="1" showErrorMessage="1" sqref="X11:X16">
      <formula1>"Oportuna,Inoportuna"</formula1>
    </dataValidation>
    <dataValidation type="list" allowBlank="1" showInputMessage="1" showErrorMessage="1" sqref="Z11:Z16">
      <formula1>"Prevenir,Detectar,No es un control"</formula1>
    </dataValidation>
    <dataValidation type="list" allowBlank="1" showInputMessage="1" showErrorMessage="1" sqref="AB11:AB16">
      <formula1>"Confiable,No confiable"</formula1>
    </dataValidation>
    <dataValidation type="list" allowBlank="1" showInputMessage="1" showErrorMessage="1" sqref="AD11:AD16">
      <formula1>"Se investigan y resuelven oportunamente,No se investigan y no se resuelven oportunamente"</formula1>
    </dataValidation>
    <dataValidation type="list" allowBlank="1" showInputMessage="1" showErrorMessage="1" sqref="AF11:AF16">
      <formula1>"Completa,Incompleta,No existe"</formula1>
    </dataValidation>
    <dataValidation type="list" allowBlank="1" showInputMessage="1" showErrorMessage="1" sqref="AJ11:AJ16">
      <formula1>"Siempre se ejecuta,Algunas veces,No se ejecuta"</formula1>
    </dataValidation>
  </dataValidations>
  <printOptions horizontalCentered="1"/>
  <pageMargins left="0.35972222222222222" right="0.51388888888888884" top="0.74803149606299213" bottom="0.74803149606299213" header="0.31496062992125984" footer="0.31496062992125984"/>
  <pageSetup paperSize="5" scale="35" orientation="landscape" r:id="rId1"/>
  <headerFooter>
    <oddHeader xml:space="preserve">&amp;L&amp;G&amp;C&amp;"Arial,Negrita"&amp;18FORMATO MAPA DE RIESGOS DE PROCESO  
&amp;"Arial,Normal"&amp;12
CÓDIGO: DESI-FM-018
FECHA DE APLICACIÓN: ENERO 2018&amp;R
VERSIÓN : 7 </oddHeader>
    <oddFooter>&amp;L&amp;"Arial,Normal"&amp;18     Calle 26 No. 57-41 Torre 8, Pisos 7-8 CEMSA - C.P. 111321
     Pbx: 3779555 – Información: Línea 195 
     www.umv.gov.co&amp;C&amp;"Arial,Normal"&amp;18DESI-FM-018
&amp;P de &amp;N</oddFooter>
  </headerFooter>
  <colBreaks count="2" manualBreakCount="2">
    <brk id="19" min="1" max="17" man="1"/>
    <brk id="43" min="1" max="17"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1"/>
  <sheetViews>
    <sheetView topLeftCell="B7" zoomScale="90" zoomScaleNormal="90" zoomScaleSheetLayoutView="90" workbookViewId="0">
      <selection activeCell="C8" sqref="C8"/>
    </sheetView>
  </sheetViews>
  <sheetFormatPr baseColWidth="10" defaultRowHeight="15" x14ac:dyDescent="0.25"/>
  <cols>
    <col min="1" max="1" width="3.140625" style="1" customWidth="1"/>
    <col min="2" max="2" width="27.42578125" style="1" customWidth="1"/>
    <col min="3" max="3" width="99.42578125" style="1" customWidth="1"/>
    <col min="4" max="4" width="2.42578125" style="1" customWidth="1"/>
    <col min="5" max="16384" width="11.42578125" style="1"/>
  </cols>
  <sheetData>
    <row r="1" spans="2:3" ht="27.75" customHeight="1" x14ac:dyDescent="0.25">
      <c r="B1" s="188" t="s">
        <v>282</v>
      </c>
      <c r="C1" s="189"/>
    </row>
    <row r="2" spans="2:3" x14ac:dyDescent="0.25">
      <c r="B2" s="190" t="s">
        <v>283</v>
      </c>
      <c r="C2" s="190"/>
    </row>
    <row r="3" spans="2:3" ht="59.25" customHeight="1" x14ac:dyDescent="0.25">
      <c r="B3" s="62" t="s">
        <v>284</v>
      </c>
      <c r="C3" s="63" t="s">
        <v>285</v>
      </c>
    </row>
    <row r="4" spans="2:3" ht="59.25" customHeight="1" x14ac:dyDescent="0.25">
      <c r="B4" s="62" t="s">
        <v>286</v>
      </c>
      <c r="C4" s="63" t="s">
        <v>287</v>
      </c>
    </row>
    <row r="5" spans="2:3" ht="59.25" customHeight="1" x14ac:dyDescent="0.25">
      <c r="B5" s="62" t="s">
        <v>9</v>
      </c>
      <c r="C5" s="63" t="s">
        <v>288</v>
      </c>
    </row>
    <row r="6" spans="2:3" ht="59.25" customHeight="1" x14ac:dyDescent="0.25">
      <c r="B6" s="62" t="s">
        <v>10</v>
      </c>
      <c r="C6" s="63" t="s">
        <v>289</v>
      </c>
    </row>
    <row r="7" spans="2:3" ht="59.25" customHeight="1" x14ac:dyDescent="0.25">
      <c r="B7" s="62" t="s">
        <v>290</v>
      </c>
      <c r="C7" s="63" t="s">
        <v>291</v>
      </c>
    </row>
    <row r="8" spans="2:3" ht="59.25" customHeight="1" x14ac:dyDescent="0.25">
      <c r="B8" s="62" t="s">
        <v>292</v>
      </c>
      <c r="C8" s="63" t="s">
        <v>293</v>
      </c>
    </row>
    <row r="9" spans="2:3" ht="59.25" customHeight="1" x14ac:dyDescent="0.25">
      <c r="B9" s="62" t="s">
        <v>11</v>
      </c>
      <c r="C9" s="63" t="s">
        <v>294</v>
      </c>
    </row>
    <row r="10" spans="2:3" ht="59.25" customHeight="1" x14ac:dyDescent="0.25">
      <c r="B10" s="62" t="s">
        <v>295</v>
      </c>
      <c r="C10" s="63" t="s">
        <v>296</v>
      </c>
    </row>
    <row r="11" spans="2:3" ht="59.25" customHeight="1" x14ac:dyDescent="0.25">
      <c r="B11" s="62" t="s">
        <v>297</v>
      </c>
      <c r="C11" s="63" t="s">
        <v>298</v>
      </c>
    </row>
  </sheetData>
  <mergeCells count="2">
    <mergeCell ref="B1:C1"/>
    <mergeCell ref="B2:C2"/>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9"/>
  <sheetViews>
    <sheetView zoomScaleNormal="100" zoomScaleSheetLayoutView="100" workbookViewId="0">
      <selection activeCell="I12" sqref="I12"/>
    </sheetView>
  </sheetViews>
  <sheetFormatPr baseColWidth="10" defaultColWidth="11.42578125" defaultRowHeight="14.25" x14ac:dyDescent="0.25"/>
  <cols>
    <col min="1" max="1" width="2.140625" style="31" customWidth="1"/>
    <col min="2" max="2" width="9.28515625" style="31" customWidth="1"/>
    <col min="3" max="3" width="30.42578125" style="31" customWidth="1"/>
    <col min="4" max="9" width="20" style="31" customWidth="1"/>
    <col min="10" max="10" width="20.28515625" style="31" customWidth="1"/>
    <col min="11" max="16384" width="11.42578125" style="31"/>
  </cols>
  <sheetData>
    <row r="2" spans="2:9" ht="18.75" customHeight="1" x14ac:dyDescent="0.25">
      <c r="B2" s="192" t="s">
        <v>3</v>
      </c>
      <c r="C2" s="192"/>
      <c r="D2" s="192"/>
      <c r="E2" s="192"/>
      <c r="F2" s="192"/>
      <c r="G2" s="192"/>
      <c r="H2" s="192"/>
      <c r="I2" s="192"/>
    </row>
    <row r="3" spans="2:9" ht="16.5" customHeight="1" x14ac:dyDescent="0.25">
      <c r="B3" s="32" t="s">
        <v>12</v>
      </c>
      <c r="C3" s="32" t="s">
        <v>13</v>
      </c>
      <c r="D3" s="193" t="s">
        <v>14</v>
      </c>
      <c r="E3" s="193"/>
      <c r="F3" s="193"/>
      <c r="G3" s="193" t="s">
        <v>15</v>
      </c>
      <c r="H3" s="193"/>
      <c r="I3" s="193"/>
    </row>
    <row r="4" spans="2:9" ht="36.75" customHeight="1" x14ac:dyDescent="0.25">
      <c r="B4" s="33">
        <v>5</v>
      </c>
      <c r="C4" s="34" t="s">
        <v>20</v>
      </c>
      <c r="D4" s="191" t="s">
        <v>187</v>
      </c>
      <c r="E4" s="191"/>
      <c r="F4" s="191"/>
      <c r="G4" s="191" t="s">
        <v>188</v>
      </c>
      <c r="H4" s="191"/>
      <c r="I4" s="191"/>
    </row>
    <row r="5" spans="2:9" ht="36.75" customHeight="1" x14ac:dyDescent="0.25">
      <c r="B5" s="33">
        <v>4</v>
      </c>
      <c r="C5" s="34" t="s">
        <v>19</v>
      </c>
      <c r="D5" s="191" t="s">
        <v>189</v>
      </c>
      <c r="E5" s="191"/>
      <c r="F5" s="191"/>
      <c r="G5" s="191" t="s">
        <v>190</v>
      </c>
      <c r="H5" s="191"/>
      <c r="I5" s="191"/>
    </row>
    <row r="6" spans="2:9" ht="36.75" customHeight="1" x14ac:dyDescent="0.25">
      <c r="B6" s="33">
        <v>3</v>
      </c>
      <c r="C6" s="34" t="s">
        <v>18</v>
      </c>
      <c r="D6" s="191" t="s">
        <v>191</v>
      </c>
      <c r="E6" s="191"/>
      <c r="F6" s="191"/>
      <c r="G6" s="191" t="s">
        <v>192</v>
      </c>
      <c r="H6" s="191"/>
      <c r="I6" s="191"/>
    </row>
    <row r="7" spans="2:9" ht="36.75" customHeight="1" x14ac:dyDescent="0.25">
      <c r="B7" s="33">
        <v>2</v>
      </c>
      <c r="C7" s="34" t="s">
        <v>17</v>
      </c>
      <c r="D7" s="191" t="s">
        <v>193</v>
      </c>
      <c r="E7" s="191"/>
      <c r="F7" s="191"/>
      <c r="G7" s="191" t="s">
        <v>194</v>
      </c>
      <c r="H7" s="191"/>
      <c r="I7" s="191"/>
    </row>
    <row r="8" spans="2:9" ht="36.75" customHeight="1" x14ac:dyDescent="0.25">
      <c r="B8" s="33">
        <v>1</v>
      </c>
      <c r="C8" s="34" t="s">
        <v>16</v>
      </c>
      <c r="D8" s="191" t="s">
        <v>195</v>
      </c>
      <c r="E8" s="191"/>
      <c r="F8" s="191"/>
      <c r="G8" s="191" t="s">
        <v>196</v>
      </c>
      <c r="H8" s="191"/>
      <c r="I8" s="191"/>
    </row>
    <row r="9" spans="2:9" ht="9" customHeight="1" x14ac:dyDescent="0.25"/>
    <row r="11" spans="2:9" ht="30" x14ac:dyDescent="0.25">
      <c r="B11" s="35" t="s">
        <v>197</v>
      </c>
      <c r="C11" s="35" t="s">
        <v>198</v>
      </c>
      <c r="D11" s="35" t="s">
        <v>351</v>
      </c>
      <c r="E11" s="35" t="s">
        <v>352</v>
      </c>
      <c r="F11" s="35" t="s">
        <v>353</v>
      </c>
      <c r="G11" s="35" t="s">
        <v>354</v>
      </c>
      <c r="H11" s="35" t="s">
        <v>355</v>
      </c>
      <c r="I11" s="35" t="s">
        <v>199</v>
      </c>
    </row>
    <row r="12" spans="2:9" ht="132" customHeight="1" x14ac:dyDescent="0.25">
      <c r="B12" s="26">
        <v>1</v>
      </c>
      <c r="C12" s="36" t="str">
        <f>+'MAPA DE RIESGOS PROCESOS'!D11</f>
        <v xml:space="preserve">Inoportunidad en la consulta de los documentos que se encuentran en el archivo de gestión de las dependencias y sus respectivos procesos, por la  inadecuada disposición de los mismos </v>
      </c>
      <c r="D12" s="26">
        <v>3</v>
      </c>
      <c r="E12" s="26">
        <v>4</v>
      </c>
      <c r="F12" s="26">
        <v>3</v>
      </c>
      <c r="G12" s="26">
        <v>3</v>
      </c>
      <c r="H12" s="26">
        <v>4</v>
      </c>
      <c r="I12" s="37">
        <f>AVERAGE(D12:H12)</f>
        <v>3.4</v>
      </c>
    </row>
    <row r="13" spans="2:9" ht="50.25" customHeight="1" x14ac:dyDescent="0.25">
      <c r="B13" s="26">
        <v>2</v>
      </c>
      <c r="C13" s="36" t="str">
        <f>+'MAPA DE RIESGOS PROCESOS'!D13</f>
        <v xml:space="preserve">Perdida de documentación y de archivos físicos y electrónicos </v>
      </c>
      <c r="D13" s="36">
        <v>2</v>
      </c>
      <c r="E13" s="36">
        <v>2</v>
      </c>
      <c r="F13" s="36">
        <v>1</v>
      </c>
      <c r="G13" s="36">
        <v>3</v>
      </c>
      <c r="H13" s="36">
        <v>2</v>
      </c>
      <c r="I13" s="37">
        <f t="shared" ref="I13:I19" si="0">AVERAGE(D13:H13)</f>
        <v>2</v>
      </c>
    </row>
    <row r="14" spans="2:9" x14ac:dyDescent="0.25">
      <c r="B14" s="26">
        <v>3</v>
      </c>
      <c r="C14" s="36" t="e">
        <f>+'MAPA DE RIESGOS PROCESOS'!#REF!</f>
        <v>#REF!</v>
      </c>
      <c r="D14" s="36"/>
      <c r="E14" s="36"/>
      <c r="F14" s="36"/>
      <c r="G14" s="36"/>
      <c r="H14" s="36"/>
      <c r="I14" s="37" t="e">
        <f t="shared" si="0"/>
        <v>#DIV/0!</v>
      </c>
    </row>
    <row r="15" spans="2:9" x14ac:dyDescent="0.25">
      <c r="B15" s="26">
        <v>4</v>
      </c>
      <c r="C15" s="36" t="e">
        <f>+'MAPA DE RIESGOS PROCESOS'!#REF!</f>
        <v>#REF!</v>
      </c>
      <c r="D15" s="36"/>
      <c r="E15" s="36"/>
      <c r="F15" s="36"/>
      <c r="G15" s="36"/>
      <c r="H15" s="36"/>
      <c r="I15" s="37" t="e">
        <f t="shared" si="0"/>
        <v>#DIV/0!</v>
      </c>
    </row>
    <row r="16" spans="2:9" x14ac:dyDescent="0.25">
      <c r="B16" s="26">
        <v>5</v>
      </c>
      <c r="C16" s="36" t="e">
        <f>+'MAPA DE RIESGOS PROCESOS'!#REF!</f>
        <v>#REF!</v>
      </c>
      <c r="D16" s="36"/>
      <c r="E16" s="36"/>
      <c r="F16" s="36"/>
      <c r="G16" s="36"/>
      <c r="H16" s="36"/>
      <c r="I16" s="37" t="e">
        <f t="shared" si="0"/>
        <v>#DIV/0!</v>
      </c>
    </row>
    <row r="17" spans="2:9" x14ac:dyDescent="0.25">
      <c r="B17" s="26">
        <v>6</v>
      </c>
      <c r="C17" s="36" t="e">
        <f>+'MAPA DE RIESGOS PROCESOS'!#REF!</f>
        <v>#REF!</v>
      </c>
      <c r="D17" s="36"/>
      <c r="E17" s="36"/>
      <c r="F17" s="36"/>
      <c r="G17" s="36"/>
      <c r="H17" s="36"/>
      <c r="I17" s="37" t="e">
        <f t="shared" si="0"/>
        <v>#DIV/0!</v>
      </c>
    </row>
    <row r="18" spans="2:9" x14ac:dyDescent="0.25">
      <c r="B18" s="26">
        <v>7</v>
      </c>
      <c r="C18" s="36" t="e">
        <f>+'MAPA DE RIESGOS PROCESOS'!#REF!</f>
        <v>#REF!</v>
      </c>
      <c r="D18" s="36"/>
      <c r="E18" s="36"/>
      <c r="F18" s="36"/>
      <c r="G18" s="36"/>
      <c r="H18" s="36"/>
      <c r="I18" s="37" t="e">
        <f t="shared" si="0"/>
        <v>#DIV/0!</v>
      </c>
    </row>
    <row r="19" spans="2:9" x14ac:dyDescent="0.25">
      <c r="B19" s="26">
        <v>8</v>
      </c>
      <c r="C19" s="36" t="e">
        <f>+'MAPA DE RIESGOS PROCESOS'!#REF!</f>
        <v>#REF!</v>
      </c>
      <c r="D19" s="36"/>
      <c r="E19" s="36"/>
      <c r="F19" s="36"/>
      <c r="G19" s="36"/>
      <c r="H19" s="36"/>
      <c r="I19" s="37" t="e">
        <f t="shared" si="0"/>
        <v>#DIV/0!</v>
      </c>
    </row>
  </sheetData>
  <mergeCells count="13">
    <mergeCell ref="D6:F6"/>
    <mergeCell ref="G6:I6"/>
    <mergeCell ref="D7:F7"/>
    <mergeCell ref="G7:I7"/>
    <mergeCell ref="D8:F8"/>
    <mergeCell ref="G8:I8"/>
    <mergeCell ref="D5:F5"/>
    <mergeCell ref="G5:I5"/>
    <mergeCell ref="B2:I2"/>
    <mergeCell ref="D3:F3"/>
    <mergeCell ref="G3:I3"/>
    <mergeCell ref="D4:F4"/>
    <mergeCell ref="G4:I4"/>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8"/>
  <sheetViews>
    <sheetView zoomScale="90" zoomScaleNormal="90" zoomScaleSheetLayoutView="80" workbookViewId="0">
      <selection activeCell="B1" sqref="B1"/>
    </sheetView>
  </sheetViews>
  <sheetFormatPr baseColWidth="10" defaultColWidth="11.42578125" defaultRowHeight="14.25" x14ac:dyDescent="0.25"/>
  <cols>
    <col min="1" max="1" width="1.7109375" style="31" customWidth="1"/>
    <col min="2" max="2" width="15" style="31" customWidth="1"/>
    <col min="3" max="4" width="55.7109375" style="31" customWidth="1"/>
    <col min="5" max="5" width="1.5703125" style="31" customWidth="1"/>
    <col min="6" max="6" width="13.140625" style="31" customWidth="1"/>
    <col min="7" max="10" width="11.42578125" style="31"/>
    <col min="11" max="11" width="11.42578125" style="31" customWidth="1"/>
    <col min="12" max="16384" width="11.42578125" style="31"/>
  </cols>
  <sheetData>
    <row r="1" spans="2:4" ht="9" customHeight="1" x14ac:dyDescent="0.25"/>
    <row r="2" spans="2:4" ht="25.5" customHeight="1" x14ac:dyDescent="0.25">
      <c r="B2" s="197" t="s">
        <v>200</v>
      </c>
      <c r="C2" s="197"/>
      <c r="D2" s="197"/>
    </row>
    <row r="3" spans="2:4" ht="47.25" customHeight="1" thickBot="1" x14ac:dyDescent="0.3">
      <c r="B3" s="64" t="s">
        <v>201</v>
      </c>
      <c r="C3" s="64" t="s">
        <v>202</v>
      </c>
      <c r="D3" s="64" t="s">
        <v>203</v>
      </c>
    </row>
    <row r="4" spans="2:4" ht="25.5" x14ac:dyDescent="0.25">
      <c r="B4" s="194" t="s">
        <v>25</v>
      </c>
      <c r="C4" s="65" t="s">
        <v>204</v>
      </c>
      <c r="D4" s="66" t="s">
        <v>205</v>
      </c>
    </row>
    <row r="5" spans="2:4" ht="25.5" x14ac:dyDescent="0.25">
      <c r="B5" s="195"/>
      <c r="C5" s="39" t="s">
        <v>206</v>
      </c>
      <c r="D5" s="67" t="s">
        <v>207</v>
      </c>
    </row>
    <row r="6" spans="2:4" ht="38.25" x14ac:dyDescent="0.25">
      <c r="B6" s="195"/>
      <c r="C6" s="40" t="s">
        <v>208</v>
      </c>
      <c r="D6" s="67" t="s">
        <v>209</v>
      </c>
    </row>
    <row r="7" spans="2:4" ht="59.25" customHeight="1" x14ac:dyDescent="0.25">
      <c r="B7" s="195"/>
      <c r="C7" s="40" t="s">
        <v>210</v>
      </c>
      <c r="D7" s="67" t="s">
        <v>211</v>
      </c>
    </row>
    <row r="8" spans="2:4" ht="31.5" customHeight="1" thickBot="1" x14ac:dyDescent="0.3">
      <c r="B8" s="196"/>
      <c r="C8" s="68"/>
      <c r="D8" s="69" t="s">
        <v>212</v>
      </c>
    </row>
    <row r="9" spans="2:4" ht="25.5" x14ac:dyDescent="0.25">
      <c r="B9" s="194" t="s">
        <v>24</v>
      </c>
      <c r="C9" s="70" t="s">
        <v>213</v>
      </c>
      <c r="D9" s="71" t="s">
        <v>214</v>
      </c>
    </row>
    <row r="10" spans="2:4" ht="25.5" x14ac:dyDescent="0.25">
      <c r="B10" s="195"/>
      <c r="C10" s="41" t="s">
        <v>215</v>
      </c>
      <c r="D10" s="72" t="s">
        <v>216</v>
      </c>
    </row>
    <row r="11" spans="2:4" ht="38.25" x14ac:dyDescent="0.25">
      <c r="B11" s="195"/>
      <c r="C11" s="41" t="s">
        <v>217</v>
      </c>
      <c r="D11" s="72" t="s">
        <v>218</v>
      </c>
    </row>
    <row r="12" spans="2:4" ht="52.5" customHeight="1" x14ac:dyDescent="0.25">
      <c r="B12" s="195"/>
      <c r="C12" s="41" t="s">
        <v>219</v>
      </c>
      <c r="D12" s="72" t="s">
        <v>220</v>
      </c>
    </row>
    <row r="13" spans="2:4" ht="39" thickBot="1" x14ac:dyDescent="0.3">
      <c r="B13" s="196"/>
      <c r="C13" s="68"/>
      <c r="D13" s="73" t="s">
        <v>221</v>
      </c>
    </row>
    <row r="14" spans="2:4" ht="29.25" customHeight="1" x14ac:dyDescent="0.25">
      <c r="B14" s="194" t="s">
        <v>23</v>
      </c>
      <c r="C14" s="74" t="s">
        <v>222</v>
      </c>
      <c r="D14" s="75" t="s">
        <v>223</v>
      </c>
    </row>
    <row r="15" spans="2:4" ht="38.25" x14ac:dyDescent="0.25">
      <c r="B15" s="195"/>
      <c r="C15" s="40" t="s">
        <v>224</v>
      </c>
      <c r="D15" s="67" t="s">
        <v>225</v>
      </c>
    </row>
    <row r="16" spans="2:4" ht="38.25" x14ac:dyDescent="0.25">
      <c r="B16" s="195"/>
      <c r="C16" s="40" t="s">
        <v>226</v>
      </c>
      <c r="D16" s="67" t="s">
        <v>227</v>
      </c>
    </row>
    <row r="17" spans="2:4" ht="38.25" x14ac:dyDescent="0.25">
      <c r="B17" s="195"/>
      <c r="C17" s="40" t="s">
        <v>228</v>
      </c>
      <c r="D17" s="67" t="s">
        <v>229</v>
      </c>
    </row>
    <row r="18" spans="2:4" ht="38.25" x14ac:dyDescent="0.25">
      <c r="B18" s="195"/>
      <c r="C18" s="41"/>
      <c r="D18" s="67" t="s">
        <v>230</v>
      </c>
    </row>
    <row r="19" spans="2:4" ht="25.5" customHeight="1" thickBot="1" x14ac:dyDescent="0.3">
      <c r="B19" s="196"/>
      <c r="C19" s="68"/>
      <c r="D19" s="69" t="s">
        <v>231</v>
      </c>
    </row>
    <row r="20" spans="2:4" ht="25.5" x14ac:dyDescent="0.25">
      <c r="B20" s="194" t="s">
        <v>22</v>
      </c>
      <c r="C20" s="70" t="s">
        <v>232</v>
      </c>
      <c r="D20" s="71" t="s">
        <v>233</v>
      </c>
    </row>
    <row r="21" spans="2:4" ht="25.5" x14ac:dyDescent="0.25">
      <c r="B21" s="195"/>
      <c r="C21" s="41" t="s">
        <v>234</v>
      </c>
      <c r="D21" s="76" t="s">
        <v>235</v>
      </c>
    </row>
    <row r="22" spans="2:4" ht="38.25" x14ac:dyDescent="0.25">
      <c r="B22" s="195"/>
      <c r="C22" s="41" t="s">
        <v>236</v>
      </c>
      <c r="D22" s="72" t="s">
        <v>237</v>
      </c>
    </row>
    <row r="23" spans="2:4" ht="39" thickBot="1" x14ac:dyDescent="0.3">
      <c r="B23" s="196"/>
      <c r="C23" s="77" t="s">
        <v>238</v>
      </c>
      <c r="D23" s="78"/>
    </row>
    <row r="24" spans="2:4" ht="28.5" customHeight="1" x14ac:dyDescent="0.25">
      <c r="B24" s="194" t="s">
        <v>21</v>
      </c>
      <c r="C24" s="74" t="s">
        <v>239</v>
      </c>
      <c r="D24" s="71" t="s">
        <v>240</v>
      </c>
    </row>
    <row r="25" spans="2:4" ht="25.5" x14ac:dyDescent="0.25">
      <c r="B25" s="195"/>
      <c r="C25" s="40" t="s">
        <v>241</v>
      </c>
      <c r="D25" s="72" t="s">
        <v>242</v>
      </c>
    </row>
    <row r="26" spans="2:4" ht="38.25" x14ac:dyDescent="0.25">
      <c r="B26" s="195"/>
      <c r="C26" s="40" t="s">
        <v>243</v>
      </c>
      <c r="D26" s="72" t="s">
        <v>244</v>
      </c>
    </row>
    <row r="27" spans="2:4" ht="53.25" customHeight="1" thickBot="1" x14ac:dyDescent="0.3">
      <c r="B27" s="196"/>
      <c r="C27" s="79" t="s">
        <v>245</v>
      </c>
      <c r="D27" s="78"/>
    </row>
    <row r="48" ht="9" customHeight="1" x14ac:dyDescent="0.25"/>
  </sheetData>
  <mergeCells count="6">
    <mergeCell ref="B24:B27"/>
    <mergeCell ref="B2:D2"/>
    <mergeCell ref="B4:B8"/>
    <mergeCell ref="B9:B13"/>
    <mergeCell ref="B14:B19"/>
    <mergeCell ref="B20:B23"/>
  </mergeCells>
  <printOptions horizontalCentered="1"/>
  <pageMargins left="0.70866141732283472" right="0.70866141732283472" top="0.74803149606299213" bottom="0.74803149606299213" header="0.31496062992125984" footer="0.31496062992125984"/>
  <pageSetup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view="pageBreakPreview" zoomScale="90" zoomScaleSheetLayoutView="90" workbookViewId="0">
      <selection activeCell="J12" sqref="J12"/>
    </sheetView>
  </sheetViews>
  <sheetFormatPr baseColWidth="10" defaultColWidth="11.42578125" defaultRowHeight="14.25" x14ac:dyDescent="0.25"/>
  <cols>
    <col min="1" max="1" width="2.140625" style="31" customWidth="1"/>
    <col min="2" max="2" width="11.42578125" style="31"/>
    <col min="3" max="3" width="34.28515625" style="31" customWidth="1"/>
    <col min="4" max="4" width="36.42578125" style="31" customWidth="1"/>
    <col min="5" max="6" width="13.85546875" style="31" customWidth="1"/>
    <col min="7" max="7" width="1.5703125" style="31" customWidth="1"/>
    <col min="8" max="16384" width="11.42578125" style="31"/>
  </cols>
  <sheetData>
    <row r="1" spans="1:7" ht="11.25" customHeight="1" thickBot="1" x14ac:dyDescent="0.3">
      <c r="A1" s="80"/>
      <c r="B1" s="80"/>
      <c r="C1" s="80"/>
      <c r="D1" s="80"/>
      <c r="E1" s="80"/>
      <c r="F1" s="80"/>
      <c r="G1" s="80"/>
    </row>
    <row r="2" spans="1:7" ht="18.75" customHeight="1" thickBot="1" x14ac:dyDescent="0.3">
      <c r="B2" s="199" t="s">
        <v>66</v>
      </c>
      <c r="C2" s="200"/>
      <c r="D2" s="200"/>
      <c r="E2" s="200"/>
      <c r="F2" s="201"/>
    </row>
    <row r="3" spans="1:7" ht="15.75" customHeight="1" x14ac:dyDescent="0.25">
      <c r="B3" s="202" t="s">
        <v>26</v>
      </c>
      <c r="C3" s="204" t="s">
        <v>27</v>
      </c>
      <c r="D3" s="204"/>
      <c r="E3" s="204" t="s">
        <v>28</v>
      </c>
      <c r="F3" s="206"/>
    </row>
    <row r="4" spans="1:7" ht="15" thickBot="1" x14ac:dyDescent="0.3">
      <c r="B4" s="203"/>
      <c r="C4" s="205"/>
      <c r="D4" s="205"/>
      <c r="E4" s="59" t="s">
        <v>8</v>
      </c>
      <c r="F4" s="3" t="s">
        <v>29</v>
      </c>
    </row>
    <row r="5" spans="1:7" ht="23.25" customHeight="1" x14ac:dyDescent="0.25">
      <c r="B5" s="81">
        <v>1</v>
      </c>
      <c r="C5" s="207" t="s">
        <v>30</v>
      </c>
      <c r="D5" s="207"/>
      <c r="E5" s="82"/>
      <c r="F5" s="83"/>
    </row>
    <row r="6" spans="1:7" ht="23.25" customHeight="1" x14ac:dyDescent="0.25">
      <c r="B6" s="84">
        <v>2</v>
      </c>
      <c r="C6" s="198" t="s">
        <v>31</v>
      </c>
      <c r="D6" s="198"/>
      <c r="E6" s="85"/>
      <c r="F6" s="86"/>
    </row>
    <row r="7" spans="1:7" ht="23.25" customHeight="1" x14ac:dyDescent="0.25">
      <c r="B7" s="84">
        <v>3</v>
      </c>
      <c r="C7" s="198" t="s">
        <v>32</v>
      </c>
      <c r="D7" s="198"/>
      <c r="E7" s="85"/>
      <c r="F7" s="86"/>
    </row>
    <row r="8" spans="1:7" ht="24.75" customHeight="1" x14ac:dyDescent="0.25">
      <c r="B8" s="84">
        <v>4</v>
      </c>
      <c r="C8" s="198" t="s">
        <v>33</v>
      </c>
      <c r="D8" s="198"/>
      <c r="E8" s="85"/>
      <c r="F8" s="86"/>
    </row>
    <row r="9" spans="1:7" ht="23.25" customHeight="1" x14ac:dyDescent="0.25">
      <c r="B9" s="84">
        <v>5</v>
      </c>
      <c r="C9" s="198" t="s">
        <v>34</v>
      </c>
      <c r="D9" s="198"/>
      <c r="E9" s="85"/>
      <c r="F9" s="86"/>
    </row>
    <row r="10" spans="1:7" ht="23.25" customHeight="1" x14ac:dyDescent="0.25">
      <c r="B10" s="84">
        <v>6</v>
      </c>
      <c r="C10" s="198" t="s">
        <v>35</v>
      </c>
      <c r="D10" s="198"/>
      <c r="E10" s="85"/>
      <c r="F10" s="86"/>
    </row>
    <row r="11" spans="1:7" ht="23.25" customHeight="1" x14ac:dyDescent="0.25">
      <c r="B11" s="84">
        <v>7</v>
      </c>
      <c r="C11" s="198" t="s">
        <v>36</v>
      </c>
      <c r="D11" s="198"/>
      <c r="E11" s="85"/>
      <c r="F11" s="86"/>
    </row>
    <row r="12" spans="1:7" ht="25.5" customHeight="1" x14ac:dyDescent="0.25">
      <c r="B12" s="84">
        <v>8</v>
      </c>
      <c r="C12" s="198" t="s">
        <v>37</v>
      </c>
      <c r="D12" s="198"/>
      <c r="E12" s="85"/>
      <c r="F12" s="86"/>
    </row>
    <row r="13" spans="1:7" ht="23.25" customHeight="1" x14ac:dyDescent="0.25">
      <c r="B13" s="84">
        <v>9</v>
      </c>
      <c r="C13" s="198" t="s">
        <v>38</v>
      </c>
      <c r="D13" s="198"/>
      <c r="E13" s="85"/>
      <c r="F13" s="86"/>
    </row>
    <row r="14" spans="1:7" ht="23.25" customHeight="1" x14ac:dyDescent="0.25">
      <c r="B14" s="84">
        <v>10</v>
      </c>
      <c r="C14" s="198" t="s">
        <v>39</v>
      </c>
      <c r="D14" s="198"/>
      <c r="E14" s="85"/>
      <c r="F14" s="86"/>
    </row>
    <row r="15" spans="1:7" ht="23.25" customHeight="1" x14ac:dyDescent="0.25">
      <c r="B15" s="84">
        <v>11</v>
      </c>
      <c r="C15" s="198" t="s">
        <v>40</v>
      </c>
      <c r="D15" s="198"/>
      <c r="E15" s="85"/>
      <c r="F15" s="86"/>
    </row>
    <row r="16" spans="1:7" ht="23.25" customHeight="1" x14ac:dyDescent="0.25">
      <c r="B16" s="84">
        <v>12</v>
      </c>
      <c r="C16" s="198" t="s">
        <v>41</v>
      </c>
      <c r="D16" s="198"/>
      <c r="E16" s="85"/>
      <c r="F16" s="86"/>
    </row>
    <row r="17" spans="2:6" ht="23.25" customHeight="1" x14ac:dyDescent="0.25">
      <c r="B17" s="84">
        <v>13</v>
      </c>
      <c r="C17" s="198" t="s">
        <v>42</v>
      </c>
      <c r="D17" s="198"/>
      <c r="E17" s="85"/>
      <c r="F17" s="86"/>
    </row>
    <row r="18" spans="2:6" ht="23.25" customHeight="1" x14ac:dyDescent="0.25">
      <c r="B18" s="84">
        <v>14</v>
      </c>
      <c r="C18" s="198" t="s">
        <v>299</v>
      </c>
      <c r="D18" s="198"/>
      <c r="E18" s="85"/>
      <c r="F18" s="86"/>
    </row>
    <row r="19" spans="2:6" ht="23.25" customHeight="1" x14ac:dyDescent="0.25">
      <c r="B19" s="84">
        <v>15</v>
      </c>
      <c r="C19" s="198" t="s">
        <v>43</v>
      </c>
      <c r="D19" s="198"/>
      <c r="E19" s="85"/>
      <c r="F19" s="86"/>
    </row>
    <row r="20" spans="2:6" ht="23.25" customHeight="1" x14ac:dyDescent="0.25">
      <c r="B20" s="84">
        <v>16</v>
      </c>
      <c r="C20" s="198" t="s">
        <v>44</v>
      </c>
      <c r="D20" s="198"/>
      <c r="E20" s="85"/>
      <c r="F20" s="86"/>
    </row>
    <row r="21" spans="2:6" ht="23.25" customHeight="1" x14ac:dyDescent="0.25">
      <c r="B21" s="84">
        <v>17</v>
      </c>
      <c r="C21" s="198" t="s">
        <v>45</v>
      </c>
      <c r="D21" s="198"/>
      <c r="E21" s="85"/>
      <c r="F21" s="86"/>
    </row>
    <row r="22" spans="2:6" ht="23.25" customHeight="1" x14ac:dyDescent="0.25">
      <c r="B22" s="84">
        <v>18</v>
      </c>
      <c r="C22" s="212" t="s">
        <v>46</v>
      </c>
      <c r="D22" s="212"/>
      <c r="E22" s="85"/>
      <c r="F22" s="86"/>
    </row>
    <row r="23" spans="2:6" ht="23.25" customHeight="1" thickBot="1" x14ac:dyDescent="0.3">
      <c r="B23" s="84">
        <v>19</v>
      </c>
      <c r="C23" s="198" t="s">
        <v>300</v>
      </c>
      <c r="D23" s="198"/>
      <c r="E23" s="85"/>
      <c r="F23" s="86"/>
    </row>
    <row r="24" spans="2:6" ht="15.75" customHeight="1" thickBot="1" x14ac:dyDescent="0.3">
      <c r="B24" s="213" t="s">
        <v>65</v>
      </c>
      <c r="C24" s="208"/>
      <c r="D24" s="208"/>
      <c r="E24" s="208">
        <f>COUNTIF(E5:E23,"X")</f>
        <v>0</v>
      </c>
      <c r="F24" s="209"/>
    </row>
    <row r="25" spans="2:6" ht="45.75" customHeight="1" x14ac:dyDescent="0.25">
      <c r="B25" s="210" t="s">
        <v>301</v>
      </c>
      <c r="C25" s="210"/>
      <c r="D25" s="210"/>
      <c r="E25" s="210"/>
      <c r="F25" s="210"/>
    </row>
    <row r="26" spans="2:6" ht="9.75" customHeight="1" x14ac:dyDescent="0.25">
      <c r="B26" s="211"/>
      <c r="C26" s="211"/>
      <c r="D26" s="211"/>
      <c r="E26" s="211"/>
      <c r="F26" s="211"/>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formula1>"X"</formula1>
    </dataValidation>
  </dataValidations>
  <printOptions horizontalCentered="1"/>
  <pageMargins left="0.25" right="0.25" top="0.75" bottom="0.7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9"/>
  <sheetViews>
    <sheetView topLeftCell="A10" zoomScale="90" zoomScaleNormal="90" zoomScaleSheetLayoutView="80" workbookViewId="0">
      <selection activeCell="E7" sqref="E7"/>
    </sheetView>
  </sheetViews>
  <sheetFormatPr baseColWidth="10" defaultColWidth="11.42578125" defaultRowHeight="14.25" x14ac:dyDescent="0.25"/>
  <cols>
    <col min="1" max="1" width="1.7109375" style="31" customWidth="1"/>
    <col min="2" max="2" width="8.28515625" style="31" customWidth="1"/>
    <col min="3" max="3" width="15" style="31" customWidth="1"/>
    <col min="4" max="4" width="52.140625" style="31" hidden="1" customWidth="1"/>
    <col min="5" max="5" width="55.5703125" style="31" customWidth="1"/>
    <col min="6" max="6" width="1.5703125" style="31" customWidth="1"/>
    <col min="7" max="7" width="13.140625" style="31" customWidth="1"/>
    <col min="8" max="11" width="11.42578125" style="31"/>
    <col min="12" max="12" width="11.42578125" style="31" customWidth="1"/>
    <col min="13" max="16384" width="11.42578125" style="31"/>
  </cols>
  <sheetData>
    <row r="1" spans="2:5" ht="9" customHeight="1" thickBot="1" x14ac:dyDescent="0.3"/>
    <row r="2" spans="2:5" ht="25.5" customHeight="1" x14ac:dyDescent="0.25">
      <c r="B2" s="214" t="s">
        <v>246</v>
      </c>
      <c r="C2" s="215"/>
      <c r="D2" s="215"/>
      <c r="E2" s="216"/>
    </row>
    <row r="3" spans="2:5" ht="47.25" customHeight="1" thickBot="1" x14ac:dyDescent="0.3">
      <c r="B3" s="217" t="s">
        <v>247</v>
      </c>
      <c r="C3" s="218"/>
      <c r="D3" s="42" t="s">
        <v>202</v>
      </c>
      <c r="E3" s="43" t="s">
        <v>248</v>
      </c>
    </row>
    <row r="4" spans="2:5" ht="23.25" customHeight="1" x14ac:dyDescent="0.25">
      <c r="B4" s="219">
        <v>1</v>
      </c>
      <c r="C4" s="222" t="s">
        <v>21</v>
      </c>
      <c r="D4" s="44" t="s">
        <v>249</v>
      </c>
      <c r="E4" s="45" t="s">
        <v>250</v>
      </c>
    </row>
    <row r="5" spans="2:5" ht="23.25" customHeight="1" x14ac:dyDescent="0.25">
      <c r="B5" s="220"/>
      <c r="C5" s="223"/>
      <c r="D5" s="46" t="s">
        <v>251</v>
      </c>
      <c r="E5" s="47" t="s">
        <v>252</v>
      </c>
    </row>
    <row r="6" spans="2:5" ht="23.25" customHeight="1" thickBot="1" x14ac:dyDescent="0.3">
      <c r="B6" s="221"/>
      <c r="C6" s="224"/>
      <c r="D6" s="48" t="s">
        <v>253</v>
      </c>
      <c r="E6" s="49" t="s">
        <v>254</v>
      </c>
    </row>
    <row r="7" spans="2:5" ht="24" customHeight="1" x14ac:dyDescent="0.25">
      <c r="B7" s="219">
        <v>2</v>
      </c>
      <c r="C7" s="222" t="s">
        <v>22</v>
      </c>
      <c r="D7" s="44" t="s">
        <v>255</v>
      </c>
      <c r="E7" s="45" t="s">
        <v>256</v>
      </c>
    </row>
    <row r="8" spans="2:5" ht="24" customHeight="1" x14ac:dyDescent="0.25">
      <c r="B8" s="220"/>
      <c r="C8" s="223"/>
      <c r="D8" s="46" t="s">
        <v>251</v>
      </c>
      <c r="E8" s="47" t="s">
        <v>257</v>
      </c>
    </row>
    <row r="9" spans="2:5" ht="26.25" thickBot="1" x14ac:dyDescent="0.3">
      <c r="B9" s="221"/>
      <c r="C9" s="224"/>
      <c r="D9" s="48" t="s">
        <v>258</v>
      </c>
      <c r="E9" s="49" t="s">
        <v>259</v>
      </c>
    </row>
    <row r="10" spans="2:5" ht="38.25" customHeight="1" x14ac:dyDescent="0.25">
      <c r="B10" s="220">
        <v>3</v>
      </c>
      <c r="C10" s="223" t="s">
        <v>23</v>
      </c>
      <c r="D10" s="46" t="s">
        <v>255</v>
      </c>
      <c r="E10" s="38" t="s">
        <v>260</v>
      </c>
    </row>
    <row r="11" spans="2:5" ht="38.25" customHeight="1" x14ac:dyDescent="0.25">
      <c r="B11" s="220"/>
      <c r="C11" s="223"/>
      <c r="D11" s="46" t="s">
        <v>251</v>
      </c>
      <c r="E11" s="38" t="s">
        <v>261</v>
      </c>
    </row>
    <row r="12" spans="2:5" ht="38.25" customHeight="1" thickBot="1" x14ac:dyDescent="0.3">
      <c r="B12" s="220"/>
      <c r="C12" s="223"/>
      <c r="D12" s="46" t="s">
        <v>262</v>
      </c>
      <c r="E12" s="38" t="s">
        <v>263</v>
      </c>
    </row>
    <row r="13" spans="2:5" ht="39.75" customHeight="1" x14ac:dyDescent="0.25">
      <c r="B13" s="219" t="s">
        <v>264</v>
      </c>
      <c r="C13" s="222" t="s">
        <v>24</v>
      </c>
      <c r="D13" s="44" t="s">
        <v>249</v>
      </c>
      <c r="E13" s="45" t="s">
        <v>265</v>
      </c>
    </row>
    <row r="14" spans="2:5" ht="39.75" customHeight="1" x14ac:dyDescent="0.25">
      <c r="B14" s="220"/>
      <c r="C14" s="223"/>
      <c r="D14" s="46" t="s">
        <v>266</v>
      </c>
      <c r="E14" s="47" t="s">
        <v>267</v>
      </c>
    </row>
    <row r="15" spans="2:5" ht="39.75" customHeight="1" thickBot="1" x14ac:dyDescent="0.3">
      <c r="B15" s="221"/>
      <c r="C15" s="224"/>
      <c r="D15" s="48" t="s">
        <v>268</v>
      </c>
      <c r="E15" s="49" t="s">
        <v>269</v>
      </c>
    </row>
    <row r="16" spans="2:5" ht="33" customHeight="1" x14ac:dyDescent="0.25">
      <c r="B16" s="219">
        <v>5</v>
      </c>
      <c r="C16" s="222" t="s">
        <v>25</v>
      </c>
      <c r="D16" s="44" t="s">
        <v>255</v>
      </c>
      <c r="E16" s="50" t="s">
        <v>270</v>
      </c>
    </row>
    <row r="17" spans="2:5" ht="33" customHeight="1" x14ac:dyDescent="0.25">
      <c r="B17" s="220"/>
      <c r="C17" s="223"/>
      <c r="D17" s="46" t="s">
        <v>251</v>
      </c>
      <c r="E17" s="51" t="s">
        <v>271</v>
      </c>
    </row>
    <row r="18" spans="2:5" ht="33" customHeight="1" thickBot="1" x14ac:dyDescent="0.3">
      <c r="B18" s="221"/>
      <c r="C18" s="224"/>
      <c r="D18" s="48" t="s">
        <v>272</v>
      </c>
      <c r="E18" s="52" t="s">
        <v>273</v>
      </c>
    </row>
    <row r="19" spans="2:5" ht="9" customHeight="1" x14ac:dyDescent="0.25"/>
  </sheetData>
  <mergeCells count="12">
    <mergeCell ref="B10:B12"/>
    <mergeCell ref="C10:C12"/>
    <mergeCell ref="B13:B15"/>
    <mergeCell ref="C13:C15"/>
    <mergeCell ref="B16:B18"/>
    <mergeCell ref="C16:C18"/>
    <mergeCell ref="B2:E2"/>
    <mergeCell ref="B3:C3"/>
    <mergeCell ref="B4:B6"/>
    <mergeCell ref="C4:C6"/>
    <mergeCell ref="B7:B9"/>
    <mergeCell ref="C7:C9"/>
  </mergeCells>
  <printOptions horizontalCentered="1"/>
  <pageMargins left="0.70866141732283472" right="0.70866141732283472" top="0.74803149606299213" bottom="0.74803149606299213" header="0.31496062992125984" footer="0.31496062992125984"/>
  <pageSetup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8"/>
  <sheetViews>
    <sheetView view="pageBreakPreview" zoomScaleSheetLayoutView="100" workbookViewId="0">
      <selection activeCell="B6" sqref="B6:F12"/>
    </sheetView>
  </sheetViews>
  <sheetFormatPr baseColWidth="10" defaultRowHeight="15" x14ac:dyDescent="0.25"/>
  <cols>
    <col min="1" max="1" width="2.140625" style="2" customWidth="1"/>
    <col min="2" max="2" width="11.42578125" style="2"/>
    <col min="3" max="3" width="34.28515625" style="2" customWidth="1"/>
    <col min="4" max="4" width="36.42578125" style="2" customWidth="1"/>
    <col min="5" max="6" width="13.85546875" style="2" customWidth="1"/>
    <col min="7" max="7" width="1.85546875" style="2" customWidth="1"/>
    <col min="8" max="16384" width="11.42578125" style="2"/>
  </cols>
  <sheetData>
    <row r="1" spans="2:6" ht="8.25" customHeight="1" thickBot="1" x14ac:dyDescent="0.3"/>
    <row r="2" spans="2:6" ht="13.5" customHeight="1" thickBot="1" x14ac:dyDescent="0.3">
      <c r="B2" s="225" t="s">
        <v>274</v>
      </c>
      <c r="C2" s="226"/>
      <c r="D2" s="226"/>
      <c r="E2" s="226"/>
      <c r="F2" s="227"/>
    </row>
    <row r="3" spans="2:6" ht="35.25" customHeight="1" x14ac:dyDescent="0.25">
      <c r="B3" s="228" t="s">
        <v>275</v>
      </c>
      <c r="C3" s="229"/>
      <c r="D3" s="229"/>
      <c r="E3" s="229"/>
      <c r="F3" s="230"/>
    </row>
    <row r="4" spans="2:6" ht="35.25" customHeight="1" x14ac:dyDescent="0.25">
      <c r="B4" s="231"/>
      <c r="C4" s="232"/>
      <c r="D4" s="232"/>
      <c r="E4" s="232"/>
      <c r="F4" s="233"/>
    </row>
    <row r="5" spans="2:6" ht="35.25" customHeight="1" thickBot="1" x14ac:dyDescent="0.3">
      <c r="B5" s="234"/>
      <c r="C5" s="235"/>
      <c r="D5" s="235"/>
      <c r="E5" s="235"/>
      <c r="F5" s="236"/>
    </row>
    <row r="6" spans="2:6" ht="16.5" customHeight="1" x14ac:dyDescent="0.25">
      <c r="B6" s="237" t="s">
        <v>276</v>
      </c>
      <c r="C6" s="238"/>
      <c r="D6" s="238"/>
      <c r="E6" s="238"/>
      <c r="F6" s="239"/>
    </row>
    <row r="7" spans="2:6" ht="16.5" customHeight="1" x14ac:dyDescent="0.25">
      <c r="B7" s="240"/>
      <c r="C7" s="241"/>
      <c r="D7" s="241"/>
      <c r="E7" s="241"/>
      <c r="F7" s="242"/>
    </row>
    <row r="8" spans="2:6" ht="16.5" customHeight="1" x14ac:dyDescent="0.25">
      <c r="B8" s="240"/>
      <c r="C8" s="241"/>
      <c r="D8" s="241"/>
      <c r="E8" s="241"/>
      <c r="F8" s="242"/>
    </row>
    <row r="9" spans="2:6" ht="16.5" customHeight="1" x14ac:dyDescent="0.25">
      <c r="B9" s="240"/>
      <c r="C9" s="241"/>
      <c r="D9" s="241"/>
      <c r="E9" s="241"/>
      <c r="F9" s="242"/>
    </row>
    <row r="10" spans="2:6" ht="16.5" customHeight="1" x14ac:dyDescent="0.25">
      <c r="B10" s="240"/>
      <c r="C10" s="241"/>
      <c r="D10" s="241"/>
      <c r="E10" s="241"/>
      <c r="F10" s="242"/>
    </row>
    <row r="11" spans="2:6" ht="16.5" customHeight="1" x14ac:dyDescent="0.25">
      <c r="B11" s="240"/>
      <c r="C11" s="241"/>
      <c r="D11" s="241"/>
      <c r="E11" s="241"/>
      <c r="F11" s="242"/>
    </row>
    <row r="12" spans="2:6" ht="16.5" customHeight="1" thickBot="1" x14ac:dyDescent="0.3">
      <c r="B12" s="243"/>
      <c r="C12" s="244"/>
      <c r="D12" s="244"/>
      <c r="E12" s="244"/>
      <c r="F12" s="245"/>
    </row>
    <row r="13" spans="2:6" ht="16.5" customHeight="1" x14ac:dyDescent="0.25">
      <c r="B13" s="237" t="s">
        <v>277</v>
      </c>
      <c r="C13" s="238"/>
      <c r="D13" s="238"/>
      <c r="E13" s="238"/>
      <c r="F13" s="239"/>
    </row>
    <row r="14" spans="2:6" ht="16.5" customHeight="1" x14ac:dyDescent="0.25">
      <c r="B14" s="240"/>
      <c r="C14" s="241"/>
      <c r="D14" s="241"/>
      <c r="E14" s="241"/>
      <c r="F14" s="242"/>
    </row>
    <row r="15" spans="2:6" ht="16.5" customHeight="1" x14ac:dyDescent="0.25">
      <c r="B15" s="240"/>
      <c r="C15" s="241"/>
      <c r="D15" s="241"/>
      <c r="E15" s="241"/>
      <c r="F15" s="242"/>
    </row>
    <row r="16" spans="2:6" ht="16.5" customHeight="1" x14ac:dyDescent="0.25">
      <c r="B16" s="240"/>
      <c r="C16" s="241"/>
      <c r="D16" s="241"/>
      <c r="E16" s="241"/>
      <c r="F16" s="242"/>
    </row>
    <row r="17" spans="2:6" ht="16.5" customHeight="1" thickBot="1" x14ac:dyDescent="0.3">
      <c r="B17" s="243"/>
      <c r="C17" s="244"/>
      <c r="D17" s="244"/>
      <c r="E17" s="244"/>
      <c r="F17" s="245"/>
    </row>
    <row r="18" spans="2:6" ht="7.5" customHeight="1" x14ac:dyDescent="0.25"/>
  </sheetData>
  <mergeCells count="4">
    <mergeCell ref="B2:F2"/>
    <mergeCell ref="B3:F5"/>
    <mergeCell ref="B6:F12"/>
    <mergeCell ref="B13:F17"/>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view="pageBreakPreview" zoomScale="80" zoomScaleSheetLayoutView="80" workbookViewId="0">
      <selection activeCell="B14" sqref="B14:B21"/>
    </sheetView>
  </sheetViews>
  <sheetFormatPr baseColWidth="10" defaultRowHeight="15" x14ac:dyDescent="0.25"/>
  <cols>
    <col min="1" max="1" width="1.140625" style="4" customWidth="1"/>
    <col min="2" max="2" width="65.28515625" style="4" customWidth="1"/>
    <col min="3" max="3" width="64.42578125" style="4" customWidth="1"/>
    <col min="4" max="4" width="1.85546875" style="4" customWidth="1"/>
    <col min="5" max="16384" width="11.42578125" style="4"/>
  </cols>
  <sheetData>
    <row r="1" spans="2:3" ht="9.75" customHeight="1" thickBot="1" x14ac:dyDescent="0.3"/>
    <row r="2" spans="2:3" ht="32.25" customHeight="1" thickBot="1" x14ac:dyDescent="0.3">
      <c r="B2" s="252" t="s">
        <v>48</v>
      </c>
      <c r="C2" s="253"/>
    </row>
    <row r="3" spans="2:3" ht="27" customHeight="1" x14ac:dyDescent="0.25">
      <c r="B3" s="246" t="s">
        <v>302</v>
      </c>
      <c r="C3" s="249" t="s">
        <v>303</v>
      </c>
    </row>
    <row r="4" spans="2:3" ht="27" customHeight="1" x14ac:dyDescent="0.25">
      <c r="B4" s="247"/>
      <c r="C4" s="250"/>
    </row>
    <row r="5" spans="2:3" ht="27" customHeight="1" x14ac:dyDescent="0.25">
      <c r="B5" s="247"/>
      <c r="C5" s="250"/>
    </row>
    <row r="6" spans="2:3" ht="27" customHeight="1" thickBot="1" x14ac:dyDescent="0.3">
      <c r="B6" s="248"/>
      <c r="C6" s="251"/>
    </row>
    <row r="7" spans="2:3" ht="15.75" thickBot="1" x14ac:dyDescent="0.3"/>
    <row r="8" spans="2:3" ht="49.5" customHeight="1" x14ac:dyDescent="0.25">
      <c r="B8" s="246" t="s">
        <v>304</v>
      </c>
      <c r="C8" s="249" t="s">
        <v>305</v>
      </c>
    </row>
    <row r="9" spans="2:3" ht="15.75" customHeight="1" x14ac:dyDescent="0.25">
      <c r="B9" s="247"/>
      <c r="C9" s="250"/>
    </row>
    <row r="10" spans="2:3" ht="15.75" customHeight="1" x14ac:dyDescent="0.25">
      <c r="B10" s="247"/>
      <c r="C10" s="250"/>
    </row>
    <row r="11" spans="2:3" ht="15.75" customHeight="1" x14ac:dyDescent="0.25">
      <c r="B11" s="247"/>
      <c r="C11" s="250"/>
    </row>
    <row r="12" spans="2:3" ht="16.5" customHeight="1" thickBot="1" x14ac:dyDescent="0.3">
      <c r="B12" s="248"/>
      <c r="C12" s="251"/>
    </row>
    <row r="13" spans="2:3" ht="15.75" thickBot="1" x14ac:dyDescent="0.3"/>
    <row r="14" spans="2:3" ht="16.5" customHeight="1" x14ac:dyDescent="0.25">
      <c r="B14" s="246" t="s">
        <v>306</v>
      </c>
      <c r="C14" s="249" t="s">
        <v>307</v>
      </c>
    </row>
    <row r="15" spans="2:3" x14ac:dyDescent="0.25">
      <c r="B15" s="247"/>
      <c r="C15" s="250"/>
    </row>
    <row r="16" spans="2:3" x14ac:dyDescent="0.25">
      <c r="B16" s="247"/>
      <c r="C16" s="250"/>
    </row>
    <row r="17" spans="2:3" x14ac:dyDescent="0.25">
      <c r="B17" s="247"/>
      <c r="C17" s="250"/>
    </row>
    <row r="18" spans="2:3" x14ac:dyDescent="0.25">
      <c r="B18" s="247"/>
      <c r="C18" s="250"/>
    </row>
    <row r="19" spans="2:3" x14ac:dyDescent="0.25">
      <c r="B19" s="247"/>
      <c r="C19" s="250"/>
    </row>
    <row r="20" spans="2:3" x14ac:dyDescent="0.25">
      <c r="B20" s="247"/>
      <c r="C20" s="250"/>
    </row>
    <row r="21" spans="2:3" ht="23.25" customHeight="1" thickBot="1" x14ac:dyDescent="0.3">
      <c r="B21" s="248"/>
      <c r="C21" s="251"/>
    </row>
    <row r="22" spans="2:3" ht="15.75" thickBot="1" x14ac:dyDescent="0.3"/>
    <row r="23" spans="2:3" ht="18.75" customHeight="1" x14ac:dyDescent="0.25">
      <c r="B23" s="246" t="s">
        <v>308</v>
      </c>
      <c r="C23" s="249" t="s">
        <v>309</v>
      </c>
    </row>
    <row r="24" spans="2:3" ht="18.75" customHeight="1" x14ac:dyDescent="0.25">
      <c r="B24" s="247"/>
      <c r="C24" s="250"/>
    </row>
    <row r="25" spans="2:3" ht="18.75" customHeight="1" x14ac:dyDescent="0.25">
      <c r="B25" s="247"/>
      <c r="C25" s="250"/>
    </row>
    <row r="26" spans="2:3" ht="18.75" customHeight="1" x14ac:dyDescent="0.25">
      <c r="B26" s="247"/>
      <c r="C26" s="250"/>
    </row>
    <row r="27" spans="2:3" ht="18.75" customHeight="1" x14ac:dyDescent="0.25">
      <c r="B27" s="247"/>
      <c r="C27" s="250"/>
    </row>
    <row r="28" spans="2:3" ht="18.75" customHeight="1" x14ac:dyDescent="0.25">
      <c r="B28" s="247"/>
      <c r="C28" s="250"/>
    </row>
    <row r="29" spans="2:3" ht="18.75" customHeight="1" x14ac:dyDescent="0.25">
      <c r="B29" s="247"/>
      <c r="C29" s="250"/>
    </row>
    <row r="30" spans="2:3" ht="18.75" customHeight="1" thickBot="1" x14ac:dyDescent="0.3">
      <c r="B30" s="248"/>
      <c r="C30" s="251"/>
    </row>
    <row r="31" spans="2:3" ht="9.75" customHeight="1" x14ac:dyDescent="0.25"/>
    <row r="34" ht="18" customHeight="1" x14ac:dyDescent="0.25"/>
    <row r="37" ht="16.5" customHeight="1" x14ac:dyDescent="0.25"/>
    <row r="47" ht="16.5" customHeight="1" x14ac:dyDescent="0.25"/>
  </sheetData>
  <mergeCells count="9">
    <mergeCell ref="B23:B30"/>
    <mergeCell ref="C23:C30"/>
    <mergeCell ref="B2:C2"/>
    <mergeCell ref="B3:B6"/>
    <mergeCell ref="C3:C6"/>
    <mergeCell ref="B8:B12"/>
    <mergeCell ref="C8:C12"/>
    <mergeCell ref="B14:B21"/>
    <mergeCell ref="C14:C21"/>
  </mergeCells>
  <printOptions horizontalCentered="1"/>
  <pageMargins left="0.70866141732283472" right="0.70866141732283472" top="0.74803149606299213" bottom="0.74803149606299213" header="0.31496062992125984" footer="0.31496062992125984"/>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AA3C529DF13BF4887ECB1A1E93B0C5E" ma:contentTypeVersion="11" ma:contentTypeDescription="Crear nuevo documento." ma:contentTypeScope="" ma:versionID="7c705b71453dea053751580e404247f7">
  <xsd:schema xmlns:xsd="http://www.w3.org/2001/XMLSchema" xmlns:xs="http://www.w3.org/2001/XMLSchema" xmlns:p="http://schemas.microsoft.com/office/2006/metadata/properties" xmlns:ns3="ce6a6a6d-00e3-4bcc-b9fe-5ff2f63aa1f4" xmlns:ns4="1e8aa727-4095-4cb8-9e32-9d5fef56c722" targetNamespace="http://schemas.microsoft.com/office/2006/metadata/properties" ma:root="true" ma:fieldsID="3f9636bf421e0036998fb1dd15696445" ns3:_="" ns4:_="">
    <xsd:import namespace="ce6a6a6d-00e3-4bcc-b9fe-5ff2f63aa1f4"/>
    <xsd:import namespace="1e8aa727-4095-4cb8-9e32-9d5fef56c72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6a6a6d-00e3-4bcc-b9fe-5ff2f63aa1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8aa727-4095-4cb8-9e32-9d5fef56c72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F2F880-76B3-4EB6-B1E9-40E642C22609}">
  <ds:schemaRefs>
    <ds:schemaRef ds:uri="http://schemas.microsoft.com/sharepoint/v3/contenttype/forms"/>
  </ds:schemaRefs>
</ds:datastoreItem>
</file>

<file path=customXml/itemProps2.xml><?xml version="1.0" encoding="utf-8"?>
<ds:datastoreItem xmlns:ds="http://schemas.openxmlformats.org/officeDocument/2006/customXml" ds:itemID="{E3BC54E3-DFA0-4C92-8473-FCBF6D6A74A4}">
  <ds:schemaRefs>
    <ds:schemaRef ds:uri="1e8aa727-4095-4cb8-9e32-9d5fef56c722"/>
    <ds:schemaRef ds:uri="http://schemas.microsoft.com/office/2006/documentManagement/types"/>
    <ds:schemaRef ds:uri="http://schemas.openxmlformats.org/package/2006/metadata/core-properties"/>
    <ds:schemaRef ds:uri="http://schemas.microsoft.com/office/2006/metadata/properties"/>
    <ds:schemaRef ds:uri="ce6a6a6d-00e3-4bcc-b9fe-5ff2f63aa1f4"/>
    <ds:schemaRef ds:uri="http://purl.org/dc/elements/1.1/"/>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CE41940-87ED-401F-833B-25940535B7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6a6a6d-00e3-4bcc-b9fe-5ff2f63aa1f4"/>
    <ds:schemaRef ds:uri="1e8aa727-4095-4cb8-9e32-9d5fef56c7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27</vt:i4>
      </vt:variant>
    </vt:vector>
  </HeadingPairs>
  <TitlesOfParts>
    <vt:vector size="37" baseType="lpstr">
      <vt:lpstr>FORMULAS</vt:lpstr>
      <vt:lpstr>MAPA DE RIESGOS PROCESOS</vt:lpstr>
      <vt:lpstr>TIPOLOGÍA DE RIESGOS</vt:lpstr>
      <vt:lpstr>PROBABILIDAD</vt:lpstr>
      <vt:lpstr>IMPACTO GESTIÓN</vt:lpstr>
      <vt:lpstr>IMPACTO CORRUPCIÓN</vt:lpstr>
      <vt:lpstr>IMPACTO SEGURIDAD I</vt:lpstr>
      <vt:lpstr>EJEMPLO CONTROLES</vt:lpstr>
      <vt:lpstr>OPCIONES DE MANEJO DEL RIESGO</vt:lpstr>
      <vt:lpstr>MAPA DE CALOR</vt:lpstr>
      <vt:lpstr>Acciones_no_autorizadas</vt:lpstr>
      <vt:lpstr>'EJEMPLO CONTROLES'!Área_de_impresión</vt:lpstr>
      <vt:lpstr>'IMPACTO CORRUPCIÓN'!Área_de_impresión</vt:lpstr>
      <vt:lpstr>'IMPACTO GESTIÓN'!Área_de_impresión</vt:lpstr>
      <vt:lpstr>'IMPACTO SEGURIDAD I'!Área_de_impresión</vt:lpstr>
      <vt:lpstr>'MAPA DE CALOR'!Área_de_impresión</vt:lpstr>
      <vt:lpstr>'MAPA DE RIESGOS PROCESOS'!Área_de_impresión</vt:lpstr>
      <vt:lpstr>'OPCIONES DE MANEJO DEL RIESGO'!Área_de_impresión</vt:lpstr>
      <vt:lpstr>PROBABILIDAD!Área_de_impresión</vt:lpstr>
      <vt:lpstr>'TIPOLOGÍA DE RIESGOS'!Área_de_impresión</vt:lpstr>
      <vt:lpstr>Compromiso_de_la_informacion</vt:lpstr>
      <vt:lpstr>Compromiso_de_las_funciones</vt:lpstr>
      <vt:lpstr>Corrupcion</vt:lpstr>
      <vt:lpstr>Daño_fisico</vt:lpstr>
      <vt:lpstr>Eventos_naturales</vt:lpstr>
      <vt:lpstr>Fallas_tecnicas</vt:lpstr>
      <vt:lpstr>Gestion</vt:lpstr>
      <vt:lpstr>impacto</vt:lpstr>
      <vt:lpstr>impactocorrupcion</vt:lpstr>
      <vt:lpstr>opciondelriesgo</vt:lpstr>
      <vt:lpstr>Perdidas_de_los_servicios_esenciales</vt:lpstr>
      <vt:lpstr>Perturbacion_debida_a_la_radiacion</vt:lpstr>
      <vt:lpstr>probabilidad</vt:lpstr>
      <vt:lpstr>procesos</vt:lpstr>
      <vt:lpstr>Seguridad_de_la_informacion</vt:lpstr>
      <vt:lpstr>tipo_de_amenaza</vt:lpstr>
      <vt:lpstr>tipo_de_riesgos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Ovalle</dc:creator>
  <cp:lastModifiedBy>Paolita Reay</cp:lastModifiedBy>
  <cp:lastPrinted>2018-12-28T20:22:22Z</cp:lastPrinted>
  <dcterms:created xsi:type="dcterms:W3CDTF">2016-01-18T15:45:02Z</dcterms:created>
  <dcterms:modified xsi:type="dcterms:W3CDTF">2020-06-11T18:16:17Z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0x0101009AA3C529DF13BF4887ECB1A1E93B0C5E</vt:lpwstr>
  </property>
</Properties>
</file>