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13.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omments11.xml" ContentType="application/vnd.openxmlformats-officedocument.spreadsheetml.comment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omments12.xml" ContentType="application/vnd.openxmlformats-officedocument.spreadsheetml.comment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omments13.xml" ContentType="application/vnd.openxmlformats-officedocument.spreadsheetml.comment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omments14.xml" ContentType="application/vnd.openxmlformats-officedocument.spreadsheetml.comment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omments15.xml" ContentType="application/vnd.openxmlformats-officedocument.spreadsheetml.comment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omments16.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8.xml" ContentType="application/vnd.openxmlformats-officedocument.drawing+xml"/>
  <Override PartName="/xl/comments17.xml" ContentType="application/vnd.openxmlformats-officedocument.spreadsheetml.comment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omments20.xml" ContentType="application/vnd.openxmlformats-officedocument.spreadsheetml.comments+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omments21.xml" ContentType="application/vnd.openxmlformats-officedocument.spreadsheetml.comments+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comments22.xml" ContentType="application/vnd.openxmlformats-officedocument.spreadsheetml.comment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4.xml" ContentType="application/vnd.openxmlformats-officedocument.drawing+xml"/>
  <Override PartName="/xl/comments23.xml" ContentType="application/vnd.openxmlformats-officedocument.spreadsheetml.comment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5.xml" ContentType="application/vnd.openxmlformats-officedocument.drawing+xml"/>
  <Override PartName="/xl/comments24.xml" ContentType="application/vnd.openxmlformats-officedocument.spreadsheetml.comment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6.xml" ContentType="application/vnd.openxmlformats-officedocument.drawing+xml"/>
  <Override PartName="/xl/comments25.xml" ContentType="application/vnd.openxmlformats-officedocument.spreadsheetml.comments+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27.xml" ContentType="application/vnd.openxmlformats-officedocument.drawing+xml"/>
  <Override PartName="/xl/comments26.xml" ContentType="application/vnd.openxmlformats-officedocument.spreadsheetml.comments+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0.xml" ContentType="application/vnd.openxmlformats-officedocument.drawing+xml"/>
  <Override PartName="/xl/comments29.xml" ContentType="application/vnd.openxmlformats-officedocument.spreadsheetml.comments+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1.xml" ContentType="application/vnd.openxmlformats-officedocument.drawing+xml"/>
  <Override PartName="/xl/comments30.xml" ContentType="application/vnd.openxmlformats-officedocument.spreadsheetml.comments+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2.xml" ContentType="application/vnd.openxmlformats-officedocument.drawing+xml"/>
  <Override PartName="/xl/comments31.xml" ContentType="application/vnd.openxmlformats-officedocument.spreadsheetml.comments+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harts/chart5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3.xml" ContentType="application/vnd.openxmlformats-officedocument.drawing+xml"/>
  <Override PartName="/xl/comments32.xml" ContentType="application/vnd.openxmlformats-officedocument.spreadsheetml.comments+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4.xml" ContentType="application/vnd.openxmlformats-officedocument.drawing+xml"/>
  <Override PartName="/xl/comments33.xml" ContentType="application/vnd.openxmlformats-officedocument.spreadsheetml.comments+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5.xml" ContentType="application/vnd.openxmlformats-officedocument.drawing+xml"/>
  <Override PartName="/xl/comments34.xml" ContentType="application/vnd.openxmlformats-officedocument.spreadsheetml.comments+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6.xml" ContentType="application/vnd.openxmlformats-officedocument.drawing+xml"/>
  <Override PartName="/xl/comments35.xml" ContentType="application/vnd.openxmlformats-officedocument.spreadsheetml.comments+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7.xml" ContentType="application/vnd.openxmlformats-officedocument.drawing+xml"/>
  <Override PartName="/xl/comments36.xml" ContentType="application/vnd.openxmlformats-officedocument.spreadsheetml.comments+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8.xml" ContentType="application/vnd.openxmlformats-officedocument.drawing+xml"/>
  <Override PartName="/xl/comments37.xml" ContentType="application/vnd.openxmlformats-officedocument.spreadsheetml.comments+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39.xml" ContentType="application/vnd.openxmlformats-officedocument.drawing+xml"/>
  <Override PartName="/xl/comments38.xml" ContentType="application/vnd.openxmlformats-officedocument.spreadsheetml.comments+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0.xml" ContentType="application/vnd.openxmlformats-officedocument.drawing+xml"/>
  <Override PartName="/xl/comments39.xml" ContentType="application/vnd.openxmlformats-officedocument.spreadsheetml.comment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41.xml" ContentType="application/vnd.openxmlformats-officedocument.drawing+xml"/>
  <Override PartName="/xl/comments40.xml" ContentType="application/vnd.openxmlformats-officedocument.spreadsheetml.comments+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2.xml" ContentType="application/vnd.openxmlformats-officedocument.drawing+xml"/>
  <Override PartName="/xl/comments41.xml" ContentType="application/vnd.openxmlformats-officedocument.spreadsheetml.comments+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3.xml" ContentType="application/vnd.openxmlformats-officedocument.drawing+xml"/>
  <Override PartName="/xl/comments42.xml" ContentType="application/vnd.openxmlformats-officedocument.spreadsheetml.comments+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44.xml" ContentType="application/vnd.openxmlformats-officedocument.drawing+xml"/>
  <Override PartName="/xl/comments43.xml" ContentType="application/vnd.openxmlformats-officedocument.spreadsheetml.comments+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5.xml" ContentType="application/vnd.openxmlformats-officedocument.drawing+xml"/>
  <Override PartName="/xl/comments44.xml" ContentType="application/vnd.openxmlformats-officedocument.spreadsheetml.comments+xml"/>
  <Override PartName="/xl/charts/chart74.xml" ContentType="application/vnd.openxmlformats-officedocument.drawingml.chart+xml"/>
  <Override PartName="/xl/charts/style71.xml" ContentType="application/vnd.ms-office.chartstyle+xml"/>
  <Override PartName="/xl/charts/colors71.xml" ContentType="application/vnd.ms-office.chartcolorstyle+xml"/>
  <Override PartName="/xl/charts/chart75.xml" ContentType="application/vnd.openxmlformats-officedocument.drawingml.chart+xml"/>
  <Override PartName="/xl/charts/style72.xml" ContentType="application/vnd.ms-office.chartstyle+xml"/>
  <Override PartName="/xl/charts/colors72.xml" ContentType="application/vnd.ms-office.chartcolorstyle+xml"/>
  <Override PartName="/xl/charts/chart76.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6.xml" ContentType="application/vnd.openxmlformats-officedocument.drawing+xml"/>
  <Override PartName="/xl/comments45.xml" ContentType="application/vnd.openxmlformats-officedocument.spreadsheetml.comments+xml"/>
  <Override PartName="/xl/charts/chart77.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7.xml" ContentType="application/vnd.openxmlformats-officedocument.drawing+xml"/>
  <Override PartName="/xl/comments46.xml" ContentType="application/vnd.openxmlformats-officedocument.spreadsheetml.comments+xml"/>
  <Override PartName="/xl/charts/chart78.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48.xml" ContentType="application/vnd.openxmlformats-officedocument.drawing+xml"/>
  <Override PartName="/xl/comments47.xml" ContentType="application/vnd.openxmlformats-officedocument.spreadsheetml.comments+xml"/>
  <Override PartName="/xl/charts/chart79.xml" ContentType="application/vnd.openxmlformats-officedocument.drawingml.chart+xml"/>
  <Override PartName="/xl/charts/style76.xml" ContentType="application/vnd.ms-office.chartstyle+xml"/>
  <Override PartName="/xl/charts/colors76.xml" ContentType="application/vnd.ms-office.chartcolorstyle+xml"/>
  <Override PartName="/xl/charts/chart80.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49.xml" ContentType="application/vnd.openxmlformats-officedocument.drawing+xml"/>
  <Override PartName="/xl/comments48.xml" ContentType="application/vnd.openxmlformats-officedocument.spreadsheetml.comments+xml"/>
  <Override PartName="/xl/charts/chart81.xml" ContentType="application/vnd.openxmlformats-officedocument.drawingml.chart+xml"/>
  <Override PartName="/xl/charts/style78.xml" ContentType="application/vnd.ms-office.chartstyle+xml"/>
  <Override PartName="/xl/charts/colors78.xml" ContentType="application/vnd.ms-office.chartcolorstyle+xml"/>
  <Override PartName="/xl/charts/chart8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50.xml" ContentType="application/vnd.openxmlformats-officedocument.drawing+xml"/>
  <Override PartName="/xl/comments49.xml" ContentType="application/vnd.openxmlformats-officedocument.spreadsheetml.comments+xml"/>
  <Override PartName="/xl/charts/chart83.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51.xml" ContentType="application/vnd.openxmlformats-officedocument.drawingml.chartshapes+xml"/>
  <Override PartName="/xl/charts/chart84.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52.xml" ContentType="application/vnd.openxmlformats-officedocument.drawingml.chartshapes+xml"/>
  <Override PartName="/xl/charts/chart85.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omments50.xml" ContentType="application/vnd.openxmlformats-officedocument.spreadsheetml.comments+xml"/>
  <Override PartName="/xl/charts/chart86.xml" ContentType="application/vnd.openxmlformats-officedocument.drawingml.chart+xml"/>
  <Override PartName="/xl/charts/style83.xml" ContentType="application/vnd.ms-office.chartstyle+xml"/>
  <Override PartName="/xl/charts/colors83.xml" ContentType="application/vnd.ms-office.chartcolorstyle+xml"/>
  <Override PartName="/xl/charts/chart87.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55.xml" ContentType="application/vnd.openxmlformats-officedocument.drawing+xml"/>
  <Override PartName="/xl/comments51.xml" ContentType="application/vnd.openxmlformats-officedocument.spreadsheetml.comments+xml"/>
  <Override PartName="/xl/charts/chart88.xml" ContentType="application/vnd.openxmlformats-officedocument.drawingml.chart+xml"/>
  <Override PartName="/xl/charts/style85.xml" ContentType="application/vnd.ms-office.chartstyle+xml"/>
  <Override PartName="/xl/charts/colors85.xml" ContentType="application/vnd.ms-office.chartcolorstyle+xml"/>
  <Override PartName="/xl/charts/chart89.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56.xml" ContentType="application/vnd.openxmlformats-officedocument.drawing+xml"/>
  <Override PartName="/xl/comments52.xml" ContentType="application/vnd.openxmlformats-officedocument.spreadsheetml.comments+xml"/>
  <Override PartName="/xl/charts/chart90.xml" ContentType="application/vnd.openxmlformats-officedocument.drawingml.chart+xml"/>
  <Override PartName="/xl/charts/style87.xml" ContentType="application/vnd.ms-office.chartstyle+xml"/>
  <Override PartName="/xl/charts/colors8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5\Indicadores\Segundo trimestre\"/>
    </mc:Choice>
  </mc:AlternateContent>
  <bookViews>
    <workbookView xWindow="0" yWindow="0" windowWidth="19200" windowHeight="6350" firstSheet="50" activeTab="54"/>
  </bookViews>
  <sheets>
    <sheet name="DES-IND-001" sheetId="104" r:id="rId1"/>
    <sheet name="COM-IND-001" sheetId="92" r:id="rId2"/>
    <sheet name="SRPI-IND-001" sheetId="74" r:id="rId3"/>
    <sheet name="SRPI-IND-002" sheetId="79" r:id="rId4"/>
    <sheet name="SRPI-IND-003" sheetId="60" r:id="rId5"/>
    <sheet name="SRPI-IND-004" sheetId="61" r:id="rId6"/>
    <sheet name="SRPI-IND-005" sheetId="96" r:id="rId7"/>
    <sheet name="SRPI-IND-006" sheetId="97" r:id="rId8"/>
    <sheet name="EGTI-IND-001" sheetId="5" r:id="rId9"/>
    <sheet name="EGTI-IND-003" sheetId="67" r:id="rId10"/>
    <sheet name="PCI-IND-001" sheetId="6" r:id="rId11"/>
    <sheet name="PCI-IND-002" sheetId="27" r:id="rId12"/>
    <sheet name="PCI-IND-004" sheetId="29" r:id="rId13"/>
    <sheet name="PCI-IND-005" sheetId="30" r:id="rId14"/>
    <sheet name="PCI-IND-007" sheetId="31" r:id="rId15"/>
    <sheet name="GLAB-IND-001" sheetId="7" r:id="rId16"/>
    <sheet name="GLAB-IND-002" sheetId="106" r:id="rId17"/>
    <sheet name="GLAB-IND-005" sheetId="107" r:id="rId18"/>
    <sheet name="PRO-IND-001" sheetId="8" r:id="rId19"/>
    <sheet name="PRO-IND-002" sheetId="52" r:id="rId20"/>
    <sheet name="LMME-IND-001" sheetId="78" r:id="rId21"/>
    <sheet name="LMME-IND-002" sheetId="54" r:id="rId22"/>
    <sheet name="INFRA-IND-001" sheetId="10" r:id="rId23"/>
    <sheet name="INFRA-IND-003" sheetId="48" r:id="rId24"/>
    <sheet name="INFRA-IND-004" sheetId="47" r:id="rId25"/>
    <sheet name="INFRA-IND-005" sheetId="50" r:id="rId26"/>
    <sheet name="DMIC-IND-001" sheetId="91" r:id="rId27"/>
    <sheet name="GJUR-IND-001" sheetId="12" r:id="rId28"/>
    <sheet name="GJUR-IND-002" sheetId="102" state="hidden" r:id="rId29"/>
    <sheet name="GEFI-IND-003" sheetId="65" r:id="rId30"/>
    <sheet name="GEFI-IND-007" sheetId="35" r:id="rId31"/>
    <sheet name="GREF-IND-001" sheetId="14" r:id="rId32"/>
    <sheet name="GAM-IND-001" sheetId="70" r:id="rId33"/>
    <sheet name="GAM-IND-002" sheetId="101" r:id="rId34"/>
    <sheet name="GAM-IND-003" sheetId="25" r:id="rId35"/>
    <sheet name="GAM-IND-004" sheetId="100" r:id="rId36"/>
    <sheet name="GAM-IND-005" sheetId="99" r:id="rId37"/>
    <sheet name="GAM-IND-006" sheetId="98" r:id="rId38"/>
    <sheet name="GCON-IND-001" sheetId="93" r:id="rId39"/>
    <sheet name="GCON-IND-002" sheetId="34" r:id="rId40"/>
    <sheet name="GDOC-IND-001" sheetId="17" r:id="rId41"/>
    <sheet name="GDOC-IND-002" sheetId="32" r:id="rId42"/>
    <sheet name="GDOC-IND-003" sheetId="33" r:id="rId43"/>
    <sheet name="GTHU-IND-003" sheetId="84" r:id="rId44"/>
    <sheet name="GTHU-IND-004" sheetId="105" r:id="rId45"/>
    <sheet name="GTHU-IND-010" sheetId="86" r:id="rId46"/>
    <sheet name="GTHU-IND-011" sheetId="87" r:id="rId47"/>
    <sheet name="GTHU-IND-012" sheetId="88" r:id="rId48"/>
    <sheet name="CODI-IND-001" sheetId="19" r:id="rId49"/>
    <sheet name="CEI-IND-001" sheetId="63" r:id="rId50"/>
    <sheet name="CEI-IND-002" sheetId="64" r:id="rId51"/>
    <sheet name="SMCT-IND-001" sheetId="94" r:id="rId52"/>
    <sheet name="SMCT-IND-002" sheetId="95" r:id="rId53"/>
    <sheet name="tabla" sheetId="57" r:id="rId54"/>
    <sheet name="Hoja1" sheetId="108"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_xlnm._FilterDatabase" localSheetId="53" hidden="1">tabla!$A$1:$Y$56</definedName>
    <definedName name="_xlchart.0" hidden="1">tabla!$A$71:$A$73</definedName>
    <definedName name="_xlchart.1" hidden="1">tabla!$B$71:$B$73</definedName>
    <definedName name="_xlchart.2" hidden="1">tabla!$C$71:$C$73</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8" i="54" l="1"/>
  <c r="H38" i="54"/>
  <c r="J38" i="54" s="1"/>
  <c r="I37" i="54"/>
  <c r="I41" i="54" s="1"/>
  <c r="H37" i="54"/>
  <c r="H41" i="54" s="1"/>
  <c r="J37" i="54" l="1"/>
  <c r="C73" i="57" l="1"/>
  <c r="C72" i="57"/>
  <c r="C71" i="57"/>
  <c r="E36" i="57"/>
  <c r="E13" i="57"/>
  <c r="Y4" i="57"/>
  <c r="Y6" i="57" s="1"/>
  <c r="I41" i="63"/>
  <c r="H41" i="63"/>
  <c r="J41" i="63" s="1"/>
  <c r="J37" i="63"/>
  <c r="AD49" i="64"/>
  <c r="J47" i="64"/>
  <c r="J37" i="64"/>
  <c r="I40" i="19" l="1"/>
  <c r="H40" i="19"/>
  <c r="J39" i="19"/>
  <c r="J38" i="19"/>
  <c r="J37" i="19"/>
  <c r="J36" i="19"/>
  <c r="J38" i="78" l="1"/>
  <c r="H40" i="78"/>
  <c r="J40" i="78" s="1"/>
  <c r="H39" i="78"/>
  <c r="J39" i="78" s="1"/>
  <c r="AG38" i="78"/>
  <c r="AF38" i="78"/>
  <c r="AE38" i="78"/>
  <c r="AD38" i="78"/>
  <c r="H38" i="78" s="1"/>
  <c r="J58" i="78" s="1"/>
  <c r="AG37" i="78"/>
  <c r="AF37" i="78"/>
  <c r="AE37" i="78"/>
  <c r="AD37" i="78"/>
  <c r="H37" i="78"/>
  <c r="J37" i="78" s="1"/>
  <c r="J57" i="78" s="1"/>
  <c r="J47" i="97" l="1"/>
  <c r="J46" i="97"/>
  <c r="J45" i="97"/>
  <c r="J44" i="97"/>
  <c r="J43" i="97"/>
  <c r="J42" i="97"/>
  <c r="J41" i="97"/>
  <c r="J40" i="97"/>
  <c r="J39" i="97"/>
  <c r="J38" i="97"/>
  <c r="J37" i="97"/>
  <c r="J36" i="97"/>
  <c r="I39" i="96"/>
  <c r="J37" i="96"/>
  <c r="I37" i="96"/>
  <c r="H37" i="96"/>
  <c r="H39" i="96" s="1"/>
  <c r="I40" i="61" l="1"/>
  <c r="H40" i="61"/>
  <c r="J40" i="61" s="1"/>
  <c r="J37" i="61"/>
  <c r="J36" i="61"/>
  <c r="J37" i="92" l="1"/>
  <c r="J36" i="92"/>
  <c r="J36" i="64" l="1"/>
  <c r="J36" i="63"/>
  <c r="I40" i="12" l="1"/>
  <c r="J40" i="12" s="1"/>
  <c r="H40" i="12"/>
  <c r="J39" i="12"/>
  <c r="J38" i="12"/>
  <c r="J37" i="12"/>
  <c r="J36" i="12"/>
  <c r="J39" i="5" l="1"/>
  <c r="J38" i="5"/>
  <c r="J37" i="5"/>
  <c r="J36" i="5"/>
  <c r="J40" i="17" l="1"/>
  <c r="I40" i="17"/>
  <c r="H40" i="17"/>
  <c r="J37" i="17"/>
  <c r="J36" i="17"/>
  <c r="I40" i="34" l="1"/>
  <c r="H40" i="34"/>
  <c r="J40" i="34" s="1"/>
  <c r="J37" i="34"/>
  <c r="J36" i="34"/>
  <c r="I38" i="93" l="1"/>
  <c r="H38" i="93"/>
  <c r="J38" i="93" s="1"/>
  <c r="J37" i="93"/>
  <c r="J36" i="93"/>
  <c r="I41" i="98" l="1"/>
  <c r="H41" i="98"/>
  <c r="J41" i="98" s="1"/>
  <c r="J38" i="98"/>
  <c r="J37" i="98"/>
  <c r="I40" i="99" l="1"/>
  <c r="H40" i="99"/>
  <c r="J40" i="99" s="1"/>
  <c r="J38" i="99"/>
  <c r="I39" i="100" l="1"/>
  <c r="H39" i="100"/>
  <c r="J39" i="100" s="1"/>
  <c r="J37" i="100"/>
  <c r="J60" i="100" s="1"/>
  <c r="I41" i="25" l="1"/>
  <c r="H41" i="25"/>
  <c r="J41" i="25" s="1"/>
  <c r="J38" i="25"/>
  <c r="J37" i="25"/>
  <c r="J40" i="101" l="1"/>
  <c r="I40" i="101"/>
  <c r="H40" i="101"/>
  <c r="J38" i="101"/>
  <c r="F41" i="70" l="1"/>
  <c r="E41" i="70"/>
  <c r="G41" i="70" s="1"/>
  <c r="G38" i="70"/>
  <c r="G37" i="70"/>
  <c r="I40" i="74" l="1"/>
  <c r="H40" i="74"/>
  <c r="J40" i="74" s="1"/>
  <c r="J37" i="74"/>
  <c r="J36" i="74"/>
  <c r="J40" i="65" l="1"/>
  <c r="I40" i="65"/>
  <c r="C84" i="95" l="1"/>
  <c r="C83" i="95"/>
  <c r="C82" i="95"/>
  <c r="C81" i="95"/>
  <c r="J80" i="95"/>
  <c r="C80" i="95"/>
  <c r="J79" i="95"/>
  <c r="C79" i="95"/>
  <c r="C78" i="95"/>
  <c r="C77" i="95"/>
  <c r="C76" i="95"/>
  <c r="J75" i="95"/>
  <c r="C75" i="95"/>
  <c r="C74" i="95"/>
  <c r="J73" i="95"/>
  <c r="C73" i="95"/>
  <c r="H50" i="95"/>
  <c r="J50" i="95" s="1"/>
  <c r="J49" i="95"/>
  <c r="J84" i="95" s="1"/>
  <c r="J48" i="95"/>
  <c r="J83" i="95" s="1"/>
  <c r="J47" i="95"/>
  <c r="J82" i="95" s="1"/>
  <c r="J46" i="95"/>
  <c r="J81" i="95" s="1"/>
  <c r="J45" i="95"/>
  <c r="J44" i="95"/>
  <c r="J43" i="95"/>
  <c r="J78" i="95" s="1"/>
  <c r="J42" i="95"/>
  <c r="J77" i="95" s="1"/>
  <c r="J41" i="95"/>
  <c r="J76" i="95" s="1"/>
  <c r="J40" i="95"/>
  <c r="I39" i="95"/>
  <c r="I50" i="95" s="1"/>
  <c r="J38" i="95"/>
  <c r="J39" i="95" l="1"/>
  <c r="J74" i="95" s="1"/>
  <c r="C78" i="94" l="1"/>
  <c r="C77" i="94"/>
  <c r="C76" i="94"/>
  <c r="C75" i="94"/>
  <c r="C74" i="94"/>
  <c r="C73" i="94"/>
  <c r="C72" i="94"/>
  <c r="C71" i="94"/>
  <c r="C70" i="94"/>
  <c r="C69" i="94"/>
  <c r="C68" i="94"/>
  <c r="C67" i="94"/>
  <c r="J43" i="94"/>
  <c r="J72" i="94" s="1"/>
  <c r="J42" i="94"/>
  <c r="J71" i="94" s="1"/>
  <c r="J41" i="94"/>
  <c r="J70" i="94" s="1"/>
  <c r="H40" i="94"/>
  <c r="H39" i="94"/>
  <c r="H38" i="94"/>
  <c r="H44" i="94" l="1"/>
  <c r="I38" i="94"/>
  <c r="I39" i="94"/>
  <c r="J39" i="94" s="1"/>
  <c r="J68" i="94" s="1"/>
  <c r="I40" i="94"/>
  <c r="J40" i="94" s="1"/>
  <c r="J69" i="94" s="1"/>
  <c r="I44" i="94" l="1"/>
  <c r="J44" i="94"/>
  <c r="J38" i="94"/>
  <c r="J67" i="94" s="1"/>
  <c r="I48" i="14" l="1"/>
  <c r="J47" i="14"/>
  <c r="J46" i="14"/>
  <c r="J45" i="14"/>
  <c r="J44" i="14"/>
  <c r="J43" i="14"/>
  <c r="J42" i="14"/>
  <c r="J41" i="14"/>
  <c r="J40" i="14"/>
  <c r="J37" i="14"/>
  <c r="J36" i="14"/>
  <c r="J42" i="48" l="1"/>
  <c r="I42" i="48"/>
  <c r="H42" i="48"/>
  <c r="N75" i="50" l="1"/>
  <c r="J75" i="50"/>
  <c r="J74" i="50"/>
  <c r="N74" i="50" s="1"/>
  <c r="J73" i="50"/>
  <c r="N73" i="50" s="1"/>
  <c r="J71" i="50"/>
  <c r="J72" i="50" s="1"/>
  <c r="N72" i="50" s="1"/>
  <c r="J70" i="50"/>
  <c r="N70" i="50" s="1"/>
  <c r="J69" i="50"/>
  <c r="N69" i="50" s="1"/>
  <c r="H68" i="50"/>
  <c r="J67" i="50"/>
  <c r="N67" i="50" s="1"/>
  <c r="J66" i="50"/>
  <c r="N66" i="50" s="1"/>
  <c r="J65" i="50"/>
  <c r="J68" i="50" s="1"/>
  <c r="N68" i="50" s="1"/>
  <c r="H64" i="50"/>
  <c r="J63" i="50"/>
  <c r="N63" i="50" s="1"/>
  <c r="J62" i="50"/>
  <c r="N62" i="50" s="1"/>
  <c r="J61" i="50"/>
  <c r="N61" i="50" s="1"/>
  <c r="I48" i="50"/>
  <c r="H48" i="50"/>
  <c r="K47" i="50"/>
  <c r="J47" i="50"/>
  <c r="K46" i="50"/>
  <c r="J46" i="50"/>
  <c r="K45" i="50"/>
  <c r="J45" i="50"/>
  <c r="K44" i="50"/>
  <c r="J44" i="50"/>
  <c r="K43" i="50"/>
  <c r="J43" i="50"/>
  <c r="K42" i="50"/>
  <c r="J42" i="50"/>
  <c r="K41" i="50"/>
  <c r="J41" i="50"/>
  <c r="K40" i="50"/>
  <c r="J40" i="50"/>
  <c r="K39" i="50"/>
  <c r="J39" i="50"/>
  <c r="K38" i="50"/>
  <c r="J38" i="50"/>
  <c r="K37" i="50"/>
  <c r="J37" i="50"/>
  <c r="K36" i="50"/>
  <c r="J36" i="50"/>
  <c r="N71" i="50" l="1"/>
  <c r="J64" i="50"/>
  <c r="N64" i="50" s="1"/>
  <c r="J76" i="50"/>
  <c r="N76" i="50" s="1"/>
  <c r="J74" i="47" l="1"/>
  <c r="N74" i="47" s="1"/>
  <c r="J73" i="47"/>
  <c r="J72" i="47"/>
  <c r="J75" i="47" s="1"/>
  <c r="N75" i="47" s="1"/>
  <c r="J70" i="47"/>
  <c r="J71" i="47" s="1"/>
  <c r="N71" i="47" s="1"/>
  <c r="N69" i="47"/>
  <c r="J69" i="47"/>
  <c r="J68" i="47"/>
  <c r="N68" i="47" s="1"/>
  <c r="H67" i="47"/>
  <c r="J66" i="47"/>
  <c r="N66" i="47" s="1"/>
  <c r="J65" i="47"/>
  <c r="N65" i="47" s="1"/>
  <c r="J64" i="47"/>
  <c r="J67" i="47" s="1"/>
  <c r="N67" i="47" s="1"/>
  <c r="H63" i="47"/>
  <c r="J62" i="47"/>
  <c r="N62" i="47" s="1"/>
  <c r="J61" i="47"/>
  <c r="N61" i="47" s="1"/>
  <c r="J60" i="47"/>
  <c r="J63" i="47" s="1"/>
  <c r="N63" i="47" s="1"/>
  <c r="I48" i="47"/>
  <c r="H48" i="47"/>
  <c r="K47" i="47"/>
  <c r="J47" i="47"/>
  <c r="K46" i="47"/>
  <c r="J46" i="47"/>
  <c r="K45" i="47"/>
  <c r="J45" i="47"/>
  <c r="K44" i="47"/>
  <c r="J44" i="47"/>
  <c r="K43" i="47"/>
  <c r="J43" i="47"/>
  <c r="K42" i="47"/>
  <c r="J42" i="47"/>
  <c r="K41" i="47"/>
  <c r="J41" i="47"/>
  <c r="K40" i="47"/>
  <c r="J40" i="47"/>
  <c r="K39" i="47"/>
  <c r="J39" i="47"/>
  <c r="K38" i="47"/>
  <c r="K37" i="47"/>
  <c r="J37" i="47"/>
  <c r="K36" i="47"/>
  <c r="J36" i="47"/>
  <c r="N64" i="47" l="1"/>
  <c r="N60" i="47"/>
  <c r="N70" i="47"/>
  <c r="N72" i="47"/>
  <c r="J75" i="10" l="1"/>
  <c r="N75" i="10" s="1"/>
  <c r="J74" i="10"/>
  <c r="N74" i="10" s="1"/>
  <c r="J73" i="10"/>
  <c r="J76" i="10" s="1"/>
  <c r="N76" i="10" s="1"/>
  <c r="J71" i="10"/>
  <c r="J72" i="10" s="1"/>
  <c r="N72" i="10" s="1"/>
  <c r="J70" i="10"/>
  <c r="N70" i="10" s="1"/>
  <c r="J69" i="10"/>
  <c r="N69" i="10" s="1"/>
  <c r="H68" i="10"/>
  <c r="H64" i="10"/>
  <c r="J62" i="10"/>
  <c r="N62" i="10" s="1"/>
  <c r="J61" i="10"/>
  <c r="I48" i="10"/>
  <c r="J47" i="10"/>
  <c r="J46" i="10"/>
  <c r="J45" i="10"/>
  <c r="J44" i="10"/>
  <c r="J43" i="10"/>
  <c r="J42" i="10"/>
  <c r="AG38" i="10"/>
  <c r="H37" i="10"/>
  <c r="H38" i="10" s="1"/>
  <c r="K36" i="10"/>
  <c r="J36" i="10"/>
  <c r="AI38" i="31"/>
  <c r="AI37" i="31"/>
  <c r="J63" i="10" l="1"/>
  <c r="N63" i="10" s="1"/>
  <c r="J38" i="10"/>
  <c r="H39" i="10"/>
  <c r="K38" i="10"/>
  <c r="N71" i="10"/>
  <c r="N61" i="10"/>
  <c r="N73" i="10"/>
  <c r="J37" i="10"/>
  <c r="K37" i="10"/>
  <c r="J65" i="10" l="1"/>
  <c r="J39" i="10"/>
  <c r="K39" i="10"/>
  <c r="H40" i="10"/>
  <c r="J64" i="10"/>
  <c r="N64" i="10" s="1"/>
  <c r="J66" i="10" l="1"/>
  <c r="N66" i="10" s="1"/>
  <c r="J40" i="10"/>
  <c r="H41" i="10"/>
  <c r="H48" i="10"/>
  <c r="K40" i="10"/>
  <c r="N65" i="10"/>
  <c r="K47" i="10" l="1"/>
  <c r="J41" i="10"/>
  <c r="K46" i="10"/>
  <c r="K45" i="10"/>
  <c r="K44" i="10"/>
  <c r="K43" i="10"/>
  <c r="J67" i="10"/>
  <c r="K42" i="10"/>
  <c r="K41" i="10"/>
  <c r="N67" i="10" l="1"/>
  <c r="J68" i="10"/>
  <c r="N68" i="10" s="1"/>
  <c r="J43" i="52" l="1"/>
  <c r="J41" i="52"/>
  <c r="I39" i="8" l="1"/>
  <c r="I38" i="8"/>
  <c r="I37" i="8"/>
  <c r="I36" i="8"/>
  <c r="I40" i="8" s="1"/>
  <c r="A16" i="8"/>
  <c r="C84" i="7" l="1"/>
  <c r="C83" i="7"/>
  <c r="C82" i="7"/>
  <c r="C81" i="7"/>
  <c r="J80" i="7"/>
  <c r="C80" i="7"/>
  <c r="J79" i="7"/>
  <c r="C79" i="7"/>
  <c r="C78" i="7"/>
  <c r="C77" i="7"/>
  <c r="C76" i="7"/>
  <c r="C75" i="7"/>
  <c r="C74" i="7"/>
  <c r="C73" i="7"/>
  <c r="H50" i="7"/>
  <c r="J49" i="7"/>
  <c r="J84" i="7" s="1"/>
  <c r="J48" i="7"/>
  <c r="J83" i="7" s="1"/>
  <c r="J47" i="7"/>
  <c r="J82" i="7" s="1"/>
  <c r="J46" i="7"/>
  <c r="J81" i="7" s="1"/>
  <c r="J45" i="7"/>
  <c r="J44" i="7"/>
  <c r="I43" i="7"/>
  <c r="J43" i="7" s="1"/>
  <c r="J78" i="7" s="1"/>
  <c r="J42" i="7"/>
  <c r="J77" i="7" s="1"/>
  <c r="I42" i="7"/>
  <c r="I41" i="7"/>
  <c r="J41" i="7" s="1"/>
  <c r="J76" i="7" s="1"/>
  <c r="I40" i="7"/>
  <c r="J40" i="7" s="1"/>
  <c r="J75" i="7" s="1"/>
  <c r="I39" i="7"/>
  <c r="J39" i="7" s="1"/>
  <c r="J74" i="7" s="1"/>
  <c r="I38" i="7"/>
  <c r="I50" i="7" s="1"/>
  <c r="J50" i="7" l="1"/>
  <c r="J38" i="7"/>
  <c r="J73" i="7" s="1"/>
  <c r="J42" i="107" l="1"/>
  <c r="J69" i="107" s="1"/>
  <c r="J41" i="107"/>
  <c r="J68" i="107" s="1"/>
  <c r="H40" i="107"/>
  <c r="H43" i="107" s="1"/>
  <c r="H39" i="107"/>
  <c r="J39" i="107" l="1"/>
  <c r="J66" i="107" s="1"/>
  <c r="I40" i="107"/>
  <c r="J40" i="107" s="1"/>
  <c r="J67" i="107" s="1"/>
  <c r="I39" i="107"/>
  <c r="I43" i="107" l="1"/>
  <c r="J43" i="107" s="1"/>
  <c r="C68" i="106" l="1"/>
  <c r="J67" i="106"/>
  <c r="C67" i="106"/>
  <c r="C66" i="106"/>
  <c r="C65" i="106"/>
  <c r="I42" i="106"/>
  <c r="H42" i="106"/>
  <c r="J42" i="106" s="1"/>
  <c r="J41" i="106"/>
  <c r="J68" i="106" s="1"/>
  <c r="J40" i="106"/>
  <c r="I39" i="106"/>
  <c r="J39" i="106" s="1"/>
  <c r="J66" i="106" s="1"/>
  <c r="I38" i="106"/>
  <c r="H38" i="106"/>
  <c r="J38" i="106" s="1"/>
  <c r="J65" i="106" s="1"/>
  <c r="J61" i="88" l="1"/>
  <c r="J37" i="88"/>
  <c r="J36" i="88"/>
  <c r="J38" i="88" s="1"/>
  <c r="J37" i="87" l="1"/>
  <c r="J36" i="87"/>
  <c r="J38" i="87" s="1"/>
  <c r="J36" i="86" l="1"/>
  <c r="J62" i="86" s="1"/>
  <c r="J38" i="86" l="1"/>
  <c r="J38" i="105" l="1"/>
  <c r="I38" i="105"/>
  <c r="H38" i="105"/>
  <c r="J37" i="105"/>
  <c r="J36" i="105"/>
  <c r="I40" i="84" l="1"/>
  <c r="H40" i="84"/>
  <c r="J39" i="84"/>
  <c r="J38" i="84"/>
  <c r="J37" i="84"/>
  <c r="J36" i="84"/>
  <c r="J40" i="84" s="1"/>
  <c r="J65" i="31" l="1"/>
  <c r="J64" i="31"/>
  <c r="J63" i="31"/>
  <c r="AM48" i="31"/>
  <c r="AK48" i="31"/>
  <c r="AM47" i="31"/>
  <c r="AK47" i="31"/>
  <c r="AK49" i="31" s="1"/>
  <c r="AL49" i="31" s="1"/>
  <c r="AM46" i="31"/>
  <c r="AK46" i="31"/>
  <c r="AM45" i="31"/>
  <c r="AM49" i="31" s="1"/>
  <c r="AL45" i="31"/>
  <c r="AL46" i="31" s="1"/>
  <c r="AL47" i="31" s="1"/>
  <c r="AL48" i="31" s="1"/>
  <c r="I40" i="31"/>
  <c r="H40" i="31"/>
  <c r="J40" i="31" s="1"/>
  <c r="J39" i="31"/>
  <c r="J38" i="31"/>
  <c r="J37" i="31"/>
  <c r="J36" i="31"/>
  <c r="AU52" i="30" l="1"/>
  <c r="AS52" i="30"/>
  <c r="H40" i="30"/>
  <c r="J40" i="30" s="1"/>
  <c r="J39" i="30"/>
  <c r="J38" i="30"/>
  <c r="J37" i="30"/>
  <c r="J36" i="30"/>
  <c r="J66" i="29" l="1"/>
  <c r="J65" i="29"/>
  <c r="J64" i="29"/>
  <c r="J63" i="29"/>
  <c r="AP49" i="29"/>
  <c r="AN49" i="29"/>
  <c r="AP48" i="29"/>
  <c r="AN48" i="29"/>
  <c r="AP47" i="29"/>
  <c r="AN47" i="29"/>
  <c r="AP46" i="29"/>
  <c r="AP50" i="29" s="1"/>
  <c r="AN46" i="29"/>
  <c r="AO46" i="29" s="1"/>
  <c r="AO47" i="29" s="1"/>
  <c r="AO48" i="29" s="1"/>
  <c r="AO49" i="29" s="1"/>
  <c r="I40" i="29"/>
  <c r="H40" i="29"/>
  <c r="J40" i="29" s="1"/>
  <c r="J39" i="29"/>
  <c r="J38" i="29"/>
  <c r="J37" i="29"/>
  <c r="J36" i="29"/>
  <c r="AN50" i="29" l="1"/>
  <c r="AO50" i="29" s="1"/>
  <c r="AU50" i="27" l="1"/>
  <c r="AS50" i="27"/>
  <c r="AT46" i="27"/>
  <c r="AT47" i="27" s="1"/>
  <c r="AT48" i="27" s="1"/>
  <c r="AT49" i="27" s="1"/>
  <c r="AT50" i="27" s="1"/>
  <c r="I40" i="27"/>
  <c r="H40" i="27"/>
  <c r="J40" i="27" s="1"/>
  <c r="J39" i="27"/>
  <c r="J38" i="27"/>
  <c r="J37" i="27"/>
  <c r="J36" i="27"/>
  <c r="J66" i="6" l="1"/>
  <c r="J65" i="6"/>
  <c r="J64" i="6"/>
  <c r="J63" i="6"/>
  <c r="AP52" i="6"/>
  <c r="AN52" i="6"/>
  <c r="AP51" i="6"/>
  <c r="AN51" i="6"/>
  <c r="AP50" i="6"/>
  <c r="AN50" i="6"/>
  <c r="AP49" i="6"/>
  <c r="AP53" i="6" s="1"/>
  <c r="AN49" i="6"/>
  <c r="AO49" i="6" s="1"/>
  <c r="AO50" i="6" s="1"/>
  <c r="AO51" i="6" s="1"/>
  <c r="AO52" i="6" s="1"/>
  <c r="I40" i="6"/>
  <c r="H40" i="6"/>
  <c r="J40" i="6" s="1"/>
  <c r="J39" i="6"/>
  <c r="AG38" i="6"/>
  <c r="J38" i="6"/>
  <c r="J37" i="6"/>
  <c r="J36" i="6"/>
  <c r="AN53" i="6" l="1"/>
  <c r="AO53" i="6" s="1"/>
  <c r="I37" i="35" l="1"/>
  <c r="I42" i="35" s="1"/>
  <c r="H37" i="35"/>
  <c r="H42" i="35" s="1"/>
  <c r="J42" i="35" s="1"/>
  <c r="J36" i="35"/>
  <c r="J37" i="35" l="1"/>
  <c r="I37" i="65" l="1"/>
  <c r="H37" i="65"/>
  <c r="H40" i="65" s="1"/>
  <c r="J36" i="65"/>
  <c r="J37" i="65" l="1"/>
  <c r="C67" i="91" l="1"/>
  <c r="C66" i="91"/>
  <c r="C65" i="91"/>
  <c r="C64" i="91"/>
  <c r="I41" i="91"/>
  <c r="H41" i="91"/>
  <c r="J41" i="91" s="1"/>
  <c r="J38" i="91"/>
  <c r="J65" i="91" s="1"/>
  <c r="H37" i="91"/>
  <c r="J37" i="91" s="1"/>
  <c r="J64" i="91" s="1"/>
  <c r="H48" i="14"/>
  <c r="J48" i="14"/>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cuando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Amarillo como mejorable cuando se presenta un leve rezago en el alcance de la meta.</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V5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 ref="G34" authorId="0" shapeId="0">
      <text>
        <r>
          <rPr>
            <sz val="11"/>
            <color theme="1"/>
            <rFont val="Arial"/>
            <family val="2"/>
          </rPr>
          <t>======
ID#AAAAJjBBTBs
Alexander Perea Mena    (2020-05-14 21:59:45)
Variable 1: Numerador, registrar el nombre del numerador de la formula del indicador.</t>
        </r>
      </text>
    </comment>
    <comment ref="H34" authorId="0" shapeId="0">
      <text>
        <r>
          <rPr>
            <sz val="11"/>
            <color theme="1"/>
            <rFont val="Arial"/>
            <family val="2"/>
          </rPr>
          <t>======
ID#AAAAJjBBS9s
Alexander Perea Mena    (2020-05-14 21:59:44)
Variable 1: Numerador, registrar el nombre del numerador de la formula del indicador.</t>
        </r>
      </text>
    </comment>
    <comment ref="I34" authorId="0" shapeId="0">
      <text>
        <r>
          <rPr>
            <sz val="11"/>
            <color theme="1"/>
            <rFont val="Arial"/>
            <family val="2"/>
          </rPr>
          <t>======
ID#AAAAJjBBS_A
Reultado    (2020-05-14 21:59:44)
Producto de la operación</t>
        </r>
      </text>
    </comment>
    <comment ref="J34"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V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Manuela Valencia J</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Q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J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Q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G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N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F28" authorId="1" shapeId="0">
      <text>
        <r>
          <rPr>
            <b/>
            <sz val="9"/>
            <color indexed="81"/>
            <rFont val="Tahoma"/>
            <family val="2"/>
          </rPr>
          <t>Manuela Valencia J:</t>
        </r>
        <r>
          <rPr>
            <sz val="9"/>
            <color indexed="81"/>
            <rFont val="Tahoma"/>
            <family val="2"/>
          </rPr>
          <t xml:space="preserve">
teniendo en cuenta que es el valo mínimo del rango de gestión apropiado</t>
        </r>
      </text>
    </comment>
    <comment ref="H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2"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H30"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P30"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U30"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3" shapeId="0">
      <text>
        <r>
          <rPr>
            <b/>
            <sz val="9"/>
            <color rgb="FF000000"/>
            <rFont val="Tahoma"/>
            <family val="2"/>
          </rPr>
          <t xml:space="preserve">Mensual
</t>
        </r>
        <r>
          <rPr>
            <b/>
            <sz val="9"/>
            <color rgb="FF000000"/>
            <rFont val="Tahoma"/>
            <family val="2"/>
          </rPr>
          <t xml:space="preserve">trimestral
</t>
        </r>
        <r>
          <rPr>
            <b/>
            <sz val="9"/>
            <color rgb="FF000000"/>
            <rFont val="Tahoma"/>
            <family val="2"/>
          </rPr>
          <t>semestral:</t>
        </r>
        <r>
          <rPr>
            <sz val="9"/>
            <color rgb="FF000000"/>
            <rFont val="Tahoma"/>
            <family val="2"/>
          </rPr>
          <t xml:space="preserve">
</t>
        </r>
      </text>
    </comment>
    <comment ref="E35" authorId="0" shapeId="0">
      <text>
        <r>
          <rPr>
            <b/>
            <sz val="9"/>
            <color rgb="FF000000"/>
            <rFont val="Tahoma"/>
            <family val="2"/>
          </rPr>
          <t xml:space="preserve">Variable 1: Numerador, </t>
        </r>
        <r>
          <rPr>
            <sz val="9"/>
            <color rgb="FF000000"/>
            <rFont val="Tahoma"/>
            <family val="2"/>
          </rPr>
          <t xml:space="preserve">registrar el nombre del numerador de la formula del indicador.   
</t>
        </r>
      </text>
    </comment>
    <comment ref="F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registrar el nombre del denominador de la formula del indicador.   
</t>
        </r>
      </text>
    </comment>
    <comment ref="G35" authorId="0" shapeId="0">
      <text>
        <r>
          <rPr>
            <b/>
            <sz val="9"/>
            <color rgb="FF000000"/>
            <rFont val="Tahoma"/>
            <family val="2"/>
          </rPr>
          <t>Resultado:</t>
        </r>
        <r>
          <rPr>
            <sz val="9"/>
            <color rgb="FF000000"/>
            <rFont val="Tahoma"/>
            <family val="2"/>
          </rPr>
          <t xml:space="preserve">
</t>
        </r>
        <r>
          <rPr>
            <sz val="9"/>
            <color rgb="FF000000"/>
            <rFont val="Tahoma"/>
            <family val="2"/>
          </rPr>
          <t xml:space="preserve"> Producto de la operación </t>
        </r>
      </text>
    </comment>
    <comment ref="H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través de la simple 
</t>
        </r>
        <r>
          <rPr>
            <sz val="9"/>
            <color rgb="FF000000"/>
            <rFont val="Tahoma"/>
            <family val="2"/>
          </rPr>
          <t xml:space="preserve">operación matemática
</t>
        </r>
      </text>
    </comment>
    <comment ref="S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Manuela Valencia J</author>
    <author>Carolina Duque P.</author>
    <author>Natalia Norato Mora</author>
  </authors>
  <commentList>
    <comment ref="C11"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4"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4"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text>
        <r>
          <rPr>
            <b/>
            <sz val="9"/>
            <color indexed="81"/>
            <rFont val="Tahoma"/>
            <family val="2"/>
          </rPr>
          <t>Objetivo:</t>
        </r>
        <r>
          <rPr>
            <sz val="9"/>
            <color indexed="81"/>
            <rFont val="Tahoma"/>
            <family val="2"/>
          </rPr>
          <t xml:space="preserve"> Señala el para qué se establece el indicador y qué mide.
</t>
        </r>
      </text>
    </comment>
    <comment ref="C19"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1"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1"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1"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4"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4"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4"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7"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9"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I29" authorId="1" shapeId="0">
      <text>
        <r>
          <rPr>
            <b/>
            <sz val="9"/>
            <color indexed="81"/>
            <rFont val="Tahoma"/>
            <family val="2"/>
          </rPr>
          <t>Manuela Valencia J:</t>
        </r>
        <r>
          <rPr>
            <sz val="9"/>
            <color indexed="81"/>
            <rFont val="Tahoma"/>
            <family val="2"/>
          </rPr>
          <t xml:space="preserve">
PROMEDIO ULTIMO CUATRIENIO</t>
        </r>
      </text>
    </comment>
    <comment ref="K29"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3"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Manuela Valencia J</author>
    <author>Carolina Duque P.</author>
    <author>Natalia Norato Mora</author>
  </authors>
  <commentList>
    <comment ref="C11"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4"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4"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text>
        <r>
          <rPr>
            <b/>
            <sz val="9"/>
            <color indexed="81"/>
            <rFont val="Tahoma"/>
            <family val="2"/>
          </rPr>
          <t>Objetivo:</t>
        </r>
        <r>
          <rPr>
            <sz val="9"/>
            <color indexed="81"/>
            <rFont val="Tahoma"/>
            <family val="2"/>
          </rPr>
          <t xml:space="preserve"> Señala el para qué se establece el indicador y qué mide.
</t>
        </r>
      </text>
    </comment>
    <comment ref="C19"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1"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1"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1"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4"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4"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4"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7"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9"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I29" authorId="1" shapeId="0">
      <text>
        <r>
          <rPr>
            <b/>
            <sz val="9"/>
            <color indexed="81"/>
            <rFont val="Tahoma"/>
            <family val="2"/>
          </rPr>
          <t>Manuela Valencia J:</t>
        </r>
        <r>
          <rPr>
            <sz val="9"/>
            <color indexed="81"/>
            <rFont val="Tahoma"/>
            <family val="2"/>
          </rPr>
          <t xml:space="preserve">
PROMEDIO ULTIMO CUATRIENIO</t>
        </r>
      </text>
    </comment>
    <comment ref="K29"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3"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registrar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4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Z32" authorId="0" shapeId="0">
      <text>
        <r>
          <rPr>
            <b/>
            <sz val="9"/>
            <color indexed="81"/>
            <rFont val="Tahoma"/>
            <family val="2"/>
          </rPr>
          <t>Autor:</t>
        </r>
        <r>
          <rPr>
            <sz val="9"/>
            <color indexed="81"/>
            <rFont val="Tahoma"/>
            <family val="2"/>
          </rPr>
          <t xml:space="preserve">
CAMBIAR A 15 MIN</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Carolina Duque P.</author>
  </authors>
  <commentList>
    <comment ref="J1" authorId="0"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L2"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N2"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<sst xmlns="http://schemas.openxmlformats.org/spreadsheetml/2006/main" count="4342" uniqueCount="1160">
  <si>
    <t>FORMATO INDICADOR DE GESTIÓN</t>
  </si>
  <si>
    <t>CÓDIGO: DESI-FM-007</t>
  </si>
  <si>
    <t>VERSIÓN: 8</t>
  </si>
  <si>
    <t>FECHA DE APLICACIÓN: MAYO 2020</t>
  </si>
  <si>
    <t>PROCESO:</t>
  </si>
  <si>
    <t xml:space="preserve">DIRECCIONAMIENTO ESTRATÉGICO </t>
  </si>
  <si>
    <t>NOMBRE DEL INDICADOR:</t>
  </si>
  <si>
    <t xml:space="preserve">PRODUCTOS DE DIRECCIONAMIENTO ESTRATÉGICO CUMPLIDOS </t>
  </si>
  <si>
    <t xml:space="preserve">CÓDIGO </t>
  </si>
  <si>
    <t xml:space="preserve"> VERSIÓN:</t>
  </si>
  <si>
    <t>DES-IND-001</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</si>
  <si>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</si>
  <si>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</si>
  <si>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</si>
  <si>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</si>
  <si>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</si>
  <si>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</si>
  <si>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</si>
  <si>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</si>
  <si>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</si>
  <si>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Abril del 2024</t>
  </si>
  <si>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</si>
  <si>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</si>
  <si>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</si>
  <si>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</si>
  <si>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</si>
  <si>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</si>
  <si>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</si>
  <si>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</si>
  <si>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Direccionamiento Estratégico</t>
  </si>
  <si>
    <t>Jefe Oficina Asesora de Planeación</t>
  </si>
  <si>
    <t xml:space="preserve">Forma de Cálculo: </t>
  </si>
  <si>
    <t>(Número de productos entregados en los términos de tiempos establecidos / Número de productos definidos para el periodo)*100</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</si>
  <si>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</si>
  <si>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</si>
  <si>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</si>
  <si>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</si>
  <si>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</si>
  <si>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</si>
  <si>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</si>
  <si>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</si>
  <si>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</si>
  <si>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</si>
  <si>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</si>
  <si>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</si>
  <si>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</si>
  <si>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</si>
  <si>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</si>
  <si>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</si>
  <si>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</si>
  <si>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</si>
  <si>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Segundo trimestre 2025</t>
  </si>
  <si>
    <t>Tercer Trimestre 2025</t>
  </si>
  <si>
    <t>Cuarto trimestre 2025</t>
  </si>
  <si>
    <t>TOTAL</t>
  </si>
  <si>
    <t>REPRESENTACIÓN GRÁFICA</t>
  </si>
  <si>
    <t xml:space="preserve">RESULTADOS 
VIGENCIA ACTUAL </t>
  </si>
  <si>
    <t>ANÁLISIS DE LA DESVIACIÓN</t>
  </si>
  <si>
    <t>ACCIÓN DE MEJORA</t>
  </si>
  <si>
    <t>N/A</t>
  </si>
  <si>
    <t>COMUNICACIONES ESTRATÉGICAS</t>
  </si>
  <si>
    <t>PERCEPCIÓN  DE LOS CONTENIDOS PUBLICADOS EN CANALES DE COMUNICACIÓN DE LA ENTIDAD</t>
  </si>
  <si>
    <t>COM-IND-001</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</si>
  <si>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</si>
  <si>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</si>
  <si>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</si>
  <si>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DESCRIPCIÓN:</t>
  </si>
  <si>
    <t>EL INDICADOR BUSCA MEDIR EL PORCENTAJE DE COLABORADORES CON PERCEPCIÓN POSITIVA SOBRE LA INFORMACIÓN QUE SE PUBLICA A TRAVÉS DE LOS CANALES DE COMUNICACIÓN DE LA ENTIDAD</t>
  </si>
  <si>
    <t>SEMESTRAL</t>
  </si>
  <si>
    <t>PORCENTAJE</t>
  </si>
  <si>
    <t>ENCUESTA SEMESTRAL DE COMUNICACIONES</t>
  </si>
  <si>
    <t>DIRECCIÓN GENERAL</t>
  </si>
  <si>
    <t>(NÚMERO DE RESPUESTAS POSITIVAS (PREGUNTA 3-ENCUESTA)/NÚMERO DE ENCUESTADOS)*100</t>
  </si>
  <si>
    <t>Constante o Independiente</t>
  </si>
  <si>
    <t>NÚMERO DE RESPUESTAS POSITIVAS</t>
  </si>
  <si>
    <t>NÚMERO DE ENCUESTADOS</t>
  </si>
  <si>
    <t>RESULTADOS
VIGENCIA ANTERIOR</t>
  </si>
  <si>
    <t>SERVICIO A LA CIUDADANÍA Y RELACIONAMIENTO CON PARTES INTERESADAS</t>
  </si>
  <si>
    <t>PORCENTAJE DE DESATENCIÓN DE PQRSFD CIUDADANAS CON TÉRMINOS DE 10 DÍAS HÁBILES</t>
  </si>
  <si>
    <t>SRPI-IND-001</t>
  </si>
  <si>
    <t>VERSIÓN: 1</t>
  </si>
  <si>
    <t>MANTENER EN UN 0% LAS PQRSFD CIUDADANAS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</si>
  <si>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</si>
  <si>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</si>
  <si>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</si>
  <si>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</si>
  <si>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Noviembre de 2023</t>
  </si>
  <si>
    <t>Sistema Bogotá Te Escucha - SDQS
Sistema de Gestión Documental Orfeo
Base de datos PQRSFD</t>
  </si>
  <si>
    <t>Servicio a la Ciudadanía y Relacionamiento con Partes Interesadas</t>
  </si>
  <si>
    <t>Oficina de Servicio a la Ciudadania y Sostenibilidad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</si>
  <si>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</si>
  <si>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</si>
  <si>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</si>
  <si>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</si>
  <si>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 xml:space="preserve">Incluir la gráfica de barra acorde con el indicador que contenga minimo las variables propias de la medicón y el resultado  </t>
  </si>
  <si>
    <t xml:space="preserve">Se evidencia que con respecto al primer trimestre de la vigencia anterior, se disminuyó en cuatro puntos porcentuales las respuestas emitidas fuera  de los términos de ley, logrando una mejora significativa en la gestión de las peticiones.
  </t>
  </si>
  <si>
    <t xml:space="preserve">Continuar realizando el monitoreo  permanente  de correos de alerta preventiva, para el cumplimiento de las respuestas a los requerimientos dentro de los términos de ley.
El  20/02/2025 el componente de Servicio a la Ciudadanía realizó sensibilización sobre el tramite y gestión de los derechos de petición, dirigida al personal de las dependencias responsables de administrar y generar la respuesta a los requerimientos.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</si>
  <si>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t>TIEMPO  PROMEDIO DE ESPERA PARA  LA ATENCIÓN EN EL CHAT VIRTUAL</t>
  </si>
  <si>
    <t>SRPI-IND-002</t>
  </si>
  <si>
    <t>Minutos</t>
  </si>
  <si>
    <t>Reporte trimestral chat virtual</t>
  </si>
  <si>
    <t>0:4:01 min</t>
  </si>
  <si>
    <t>0:4:00 min</t>
  </si>
  <si>
    <t>0:00:00 min</t>
  </si>
  <si>
    <t>3:00 min</t>
  </si>
  <si>
    <t>SERVICIO A LA CIUDADANIA Y RELACIONAMIENTO CON PARTES INTERESADAS</t>
  </si>
  <si>
    <t>TIEMPO PROMEDIO DE ATENCIÓN CHAT VIRTUAL</t>
  </si>
  <si>
    <t>SRPI-IND-003</t>
  </si>
  <si>
    <t>VERSIÓN: 2</t>
  </si>
  <si>
    <t xml:space="preserve">
LOGRAR QUE EL TIEMPO PROMEDIO DE ATENCIÓN EN EL CHAT VIRTUAL SEA MÁXIMO 15 MINUTOS
</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</si>
  <si>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</si>
  <si>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</si>
  <si>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Marzo de 2024</t>
  </si>
  <si>
    <t>Servicio a la Ciudadania y Relacionamiento con Partes Interesadas</t>
  </si>
  <si>
    <t>Sumatoria de tiempo de atención del total de atenciones / total de atenciones realizadas en chat virtual</t>
  </si>
  <si>
    <t>x</t>
  </si>
  <si>
    <t>20:01 min</t>
  </si>
  <si>
    <t>30 min</t>
  </si>
  <si>
    <t>15:01 min</t>
  </si>
  <si>
    <t>20 min</t>
  </si>
  <si>
    <t>0 min</t>
  </si>
  <si>
    <t>15 min</t>
  </si>
  <si>
    <t>Sumatoria de tiempo de atención del total de atenciones</t>
  </si>
  <si>
    <t>total de atenciones realizadas en chat virtual</t>
  </si>
  <si>
    <t>1 TRIMESTRE 2025</t>
  </si>
  <si>
    <t xml:space="preserve">
De acuerdo con el resultado, se puede evidenciar que el tiempo promedio de atención es de 8:09 ocho minutos, nueve segundos por chat, el cual se encuentra en el rango apropiado, de acuerdo con los parámetros establecidos en dicho indicador. Por otro lado, mencionar que el número de personas atendidas en el periodo (enero a marzo) corresponde a 112, que se atendieron en un total de 15 horas con 13 minutos, equivalentes a 913 minutos. Cabe anotar, que el componente de Servicio a la Ciudadanía está trabajando  para disminuir dichos tiempos y que la experiencia de la ciudadana  durante la espera para  la  atención sea menor.
														</t>
  </si>
  <si>
    <t>9 minutos con 
37 segundos</t>
  </si>
  <si>
    <t>8 minutos con 09 segundos</t>
  </si>
  <si>
    <t>Se evidencia que con respecto al primer trimestre de la vigencia anterior, hay una disminución de 1 minuto 28 segundos en el tiempo promedio de atención en el chat virtual.</t>
  </si>
  <si>
    <t xml:space="preserve">
Se recomienda continuar manteniendo y/o disminuyendo el promedio de atención a través de este canal con el objetivo de mostrar la efectividad del mismo hacia la ciudadanía.
</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</si>
  <si>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</si>
  <si>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</si>
  <si>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</si>
  <si>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</si>
  <si>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</si>
  <si>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</si>
  <si>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</si>
  <si>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</si>
  <si>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</si>
  <si>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Respecto al total de las peticiones respondidas fuera de términos se encuentra que para este trimestre se reportaron 4, lo que permite evidenciar que el indicador se encuentra en el rango apropiado con un 0% para las PQRSFD con términos de respuesta de 15 días  hábiles. 
Por otra parte se realizó revisión con corte a 01/04/2025 encontrando que estas 4 peticiones ya se encuentran respondidas, de las cuales dos presentan acuse de recibo extemporáneo bajo los siguientes radicados: 20251120006832, 20251120012152, 20251120031432, 20251120031942. Es pertinente tener en cuenta que el componente de Servicio al Ciudadano durante el período realizó seguimiento a través de los correos de alerta preventiva para evitar el vencimiento de las peticiones.</t>
  </si>
  <si>
    <t>1 Trimestre</t>
  </si>
  <si>
    <t xml:space="preserve">Se evidencia que con respecto al trimestre de la vigencia anterior,se presenta una constante del 0%   frente a las respuestas emitidas fuera  de los términos de ley, ya que para esta vigencia se reportaron 4 peticiones vencidas. Se sugiere a las dependencias de:  Talento Humano y Subdirección de Planificación y Conservación que implementen las acciones de mejoramiento frente a los criterios que legalmente deben se característicos de las respuestas definitivas: Coherencia, claridad, calidez y oportunidad.
</t>
  </si>
  <si>
    <t>Continuar realizando el monitoreo  permanente  de correos de alerta preventiva, para el cumplimiento de las respuestas a los requerimientos dentro de los términos de ley.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Adicionalmente, el 20/02/2025 el componente de Servicio al Ciudadano realizó sensibilización sobre el tramite y gestión de los derechos de petición, dirigida al personal de las dependencias responsables de administrar y generar la respuesta a los requerimientos.</t>
  </si>
  <si>
    <t xml:space="preserve">NOMBRE DEL INDICADOR: </t>
  </si>
  <si>
    <t>Satisfacción de actividades de responsabilidad social en la entidad.</t>
  </si>
  <si>
    <t>SRPI-IND-005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</si>
  <si>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</si>
  <si>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</si>
  <si>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</si>
  <si>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Noviembre 2023</t>
  </si>
  <si>
    <t>PROMEDIO</t>
  </si>
  <si>
    <t>Formato de Satisfacción de Actividades de Responsabilidad Social SRPI-FM-013</t>
  </si>
  <si>
    <t>OFICINA DE SERVICIO A LA CIUDADANIA Y SOSTENBILIDAD</t>
  </si>
  <si>
    <t xml:space="preserve">Sumatoria de las calificaciones obtenidas / Número de evaluaciones realizadas </t>
  </si>
  <si>
    <t>4.0%</t>
  </si>
  <si>
    <t>2.99</t>
  </si>
  <si>
    <t>3.0</t>
  </si>
  <si>
    <t>4.19</t>
  </si>
  <si>
    <t>4.2</t>
  </si>
  <si>
    <t xml:space="preserve">Sumatoria de Calificaciones obtenidas </t>
  </si>
  <si>
    <t xml:space="preserve">Número de evaluaciones realizadas </t>
  </si>
  <si>
    <t>Semestre 1</t>
  </si>
  <si>
    <t>Semestre  2</t>
  </si>
  <si>
    <t>Incluir la gráfica acorde con el indicador</t>
  </si>
  <si>
    <t>Semestre  1</t>
  </si>
  <si>
    <t>Satisfacción de espacios de participación ciudadana</t>
  </si>
  <si>
    <t>SRPI-IND-006</t>
  </si>
  <si>
    <t>Mantener en un 95% de satisfacción los espacios de participación ciudadana</t>
  </si>
  <si>
    <t>Calidad</t>
  </si>
  <si>
    <t>Medir el porcentaje de grupos de valor de la UAERMV que se encuentra satisfechos con los espacios de participación ciudadana</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</si>
  <si>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</si>
  <si>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Semestral</t>
  </si>
  <si>
    <t>Encuestas de evaluación de espacios de participación ciudadana</t>
  </si>
  <si>
    <t>Jefe Oficina de Servicio a la Ciudadania y Sostenibilidad</t>
  </si>
  <si>
    <t>Número de personas satisfechas con el espacio de participación realizado/Número total de personas encuestadas * 100</t>
  </si>
  <si>
    <t># de personas satisfechas</t>
  </si>
  <si>
    <t xml:space="preserve"># Personas encuestadas </t>
  </si>
  <si>
    <t>% de personas satisfecha</t>
  </si>
  <si>
    <t>ESTRATEGIA Y GOBIERNO DE TI</t>
  </si>
  <si>
    <t>Nivel de ejecución del Plan Estratégico de Tecnologías de la Información</t>
  </si>
  <si>
    <t>EGTI-IND-001</t>
  </si>
  <si>
    <t>Cumplir con el 80% de los proyectos y actividades propuestas en el Plan Estratégico de Tecnologías de la Información</t>
  </si>
  <si>
    <t>Eficiencia</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</si>
  <si>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</si>
  <si>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</si>
  <si>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Septiembre del 2023</t>
  </si>
  <si>
    <t xml:space="preserve">Porcentaje </t>
  </si>
  <si>
    <t>Seguimientos al Plan Estratégico de Tecnologías de la Información</t>
  </si>
  <si>
    <t>Estrategia y Gobierno de TI</t>
  </si>
  <si>
    <t xml:space="preserve">Oficina de Tecnologías de información </t>
  </si>
  <si>
    <t>(Número de actividades ejecutadas / Número de actividades programadas ) *100</t>
  </si>
  <si>
    <t>ACTIVIDADES EJECUTADAS</t>
  </si>
  <si>
    <t>ACTIVIDADES PROGRAMADAS</t>
  </si>
  <si>
    <t>Primer Trimestre</t>
  </si>
  <si>
    <t>Durante el primer trimestre, los proyectos tecnológicos PROY_SIS_02 (ORFEO), PROY_SIS_15 (SIGMA – Programación general de producción) y PROY_SIS_20 (SIGMA – Evolución maquinaria y equipo) presentan un avance del 14%, correspondiente al 0,82% del avance total del Plan Estratégico de Tecnologías de la Información (PETI), los cuales estaban planificados iniciar en este trimestre. Todos iniciaron con actividades estructurales clave como definición de alcance, acta de constitución, kickoff, cronograma, EDT, matrices de riesgo, RACI y plan de comunicaciones, así como el levantamiento de requerimientos del primer paquete y el inicio de desarrollos funcionales específicos. No se reportan retrasos ni alertas técnicas, pero un riesgo común a los tres proyectos es la terminación de contratos del equipo en febrero, lo cual podría comprometer la continuidad y el cumplimiento de metas en los siguientes trimestres.</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</si>
  <si>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</si>
  <si>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</si>
  <si>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</si>
  <si>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</si>
  <si>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</si>
  <si>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EGTI-IND-003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</si>
  <si>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</si>
  <si>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</si>
  <si>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</si>
  <si>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Septiembre 2023</t>
  </si>
  <si>
    <t>Reportes sistema Aranda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</si>
  <si>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</si>
  <si>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</si>
  <si>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</si>
  <si>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</si>
  <si>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Primer trimestre</t>
  </si>
  <si>
    <t xml:space="preserve">Durante el primer trimestre de 2025, se resolvieron un total de 4450 casos. De estos, el 93,24% (4149 casos) se atendieron dentro de los tiempos establecidos en los Acuerdos de Niveles de Servicio (ANS).
De los 301 casos que fueron atendidos fuera de los tiempos de ANS, el 1,49% (4 casos) fueron incidentes que requerían atención inmediata, mientras que el 98,51% correspondieron a requerimientos como solicitudes de desarrollo en diferentes sistemas o ajustes que no afectaron la operación de la Entidad. </t>
  </si>
  <si>
    <t>Segundo trimestre</t>
  </si>
  <si>
    <t>Tercer Trimestres</t>
  </si>
  <si>
    <t>No Aplica</t>
  </si>
  <si>
    <t>No aplica</t>
  </si>
  <si>
    <t>PLANIFICACIÓN DE LA CONSERVACIÓN DE LA INFRAESTRUCTURA</t>
  </si>
  <si>
    <t xml:space="preserve">PRIORIZACIÓN DE MALLA VIAL LOCAL, INTERMEDIA Y RURAL DE BOGOTA </t>
  </si>
  <si>
    <t>PCI-IND-001</t>
  </si>
  <si>
    <t>PRIORIZAR 100% DE LA META ANUAL PROGRAMADA EN LA MALLA VIAL LOCAL, INTERMEDIA Y RURAL</t>
  </si>
  <si>
    <t>Medir el avance de la priorización de las vías de la Malla Vial Local, Intermedia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</si>
  <si>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</si>
  <si>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TRIMESTRAL</t>
  </si>
  <si>
    <t>SIGMA</t>
  </si>
  <si>
    <t>Planificación de la Conservación de la Infraestructura (PCI).</t>
  </si>
  <si>
    <t xml:space="preserve">Subdirección de Planificación y de Conservación (SPC) </t>
  </si>
  <si>
    <t>((Kilómetros Carril Priorizados / Kilómetros Carril de la Meta  Anual Programada) *100)</t>
  </si>
  <si>
    <t>LÍNEA BASE</t>
  </si>
  <si>
    <t>km/carril priorizados</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</si>
  <si>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</si>
  <si>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</si>
  <si>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</si>
  <si>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</si>
  <si>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</si>
  <si>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</si>
  <si>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</si>
  <si>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</si>
  <si>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</si>
  <si>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</si>
  <si>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</si>
  <si>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</si>
  <si>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</si>
  <si>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</si>
  <si>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Se avanza en la priorización, conforme a la planificación</t>
  </si>
  <si>
    <t>No aplica.</t>
  </si>
  <si>
    <t>TRIMESTRE 2</t>
  </si>
  <si>
    <t>TRIMESTRE 3</t>
  </si>
  <si>
    <t>TRIMESTRE 4</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</si>
  <si>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</si>
  <si>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</si>
  <si>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</si>
  <si>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</si>
  <si>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</si>
  <si>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Subdirección de Planificación y de Conservación (SPC) ejecutados con cambio de carpeta y rehabilitación</t>
  </si>
  <si>
    <t>Subdirección de la Planificación y de Conservación (SPC).</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</si>
  <si>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</si>
  <si>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</si>
  <si>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</si>
  <si>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803 elementos viales que corresponden al 37% de la meta anual programada y al 100% de la meta trimestral programada. El indicador se considera apropiado de acuerdo a la cantidad prevista en la etapa de planeación y los rangos de gestión establecidos.</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</si>
  <si>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</si>
  <si>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</si>
  <si>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</si>
  <si>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</si>
  <si>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 xml:space="preserve">PRIORIZACIÓN DE LA CICLOINFRAESTRUCTURA DE BOGOTA  </t>
  </si>
  <si>
    <t>PCI-IND-004</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</si>
  <si>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</si>
  <si>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</si>
  <si>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</si>
  <si>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Subdirección de Planificación y de Conservación (SPC).</t>
  </si>
  <si>
    <t>((Kilómetros Lineales Priorizados / Kilómetros Lineales de la Meta  Anual Programada) *100)</t>
  </si>
  <si>
    <t>Km priorizados</t>
  </si>
  <si>
    <t>Meta  programada anual para priorización</t>
  </si>
  <si>
    <r>
      <t xml:space="preserve">Se priorizaron </t>
    </r>
    <r>
      <rPr>
        <b/>
        <sz val="11"/>
        <rFont val="Arial"/>
        <family val="2"/>
      </rPr>
      <t xml:space="preserve">31 PK </t>
    </r>
    <r>
      <rPr>
        <sz val="11"/>
        <rFont val="Arial"/>
        <family val="2"/>
      </rPr>
      <t xml:space="preserve">con </t>
    </r>
    <r>
      <rPr>
        <b/>
        <sz val="11"/>
        <rFont val="Arial"/>
        <family val="2"/>
      </rPr>
      <t xml:space="preserve">29 CIV </t>
    </r>
    <r>
      <rPr>
        <sz val="11"/>
        <rFont val="Arial"/>
        <family val="2"/>
      </rPr>
      <t xml:space="preserve">equivalentes a </t>
    </r>
    <r>
      <rPr>
        <b/>
        <sz val="11"/>
        <rFont val="Arial"/>
        <family val="2"/>
      </rPr>
      <t>2,41 Kilómetros-Lineal,</t>
    </r>
    <r>
      <rPr>
        <sz val="11"/>
        <rFont val="Arial"/>
        <family val="2"/>
      </rPr>
      <t xml:space="preserve"> equivalentes al </t>
    </r>
    <r>
      <rPr>
        <b/>
        <sz val="11"/>
        <rFont val="Arial"/>
        <family val="2"/>
      </rPr>
      <t>17,2%</t>
    </r>
    <r>
      <rPr>
        <sz val="11"/>
        <rFont val="Arial"/>
        <family val="2"/>
      </rPr>
      <t xml:space="preserve"> de la meta anual programada y el </t>
    </r>
    <r>
      <rPr>
        <b/>
        <sz val="11"/>
        <rFont val="Arial"/>
        <family val="2"/>
      </rPr>
      <t>68,9%</t>
    </r>
    <r>
      <rPr>
        <sz val="11"/>
        <rFont val="Arial"/>
        <family val="2"/>
      </rPr>
      <t xml:space="preserve"> de la meta trimestral programada. Debido a la finalización de los contratos OPS de varios de los integrantes de la Subdirección de Conservación y de Mantenimiento (SPC), se vio una reducción en los segmentos priorizados en el mes de marzo.</t>
    </r>
  </si>
  <si>
    <t>Trimestre 1</t>
  </si>
  <si>
    <t>Debido a la finalización de los contratos OPS de varios de los integrantes de la Subdirección de Conservación y de Mantenimiento (SPC), se vio una reducción en los segmentos priorizados en el mes de marzo.</t>
  </si>
  <si>
    <t>Con la nueva contratación de personal en el mes de abril, se espera aumentar la cifra de segmentos priorizados para el segundo trimestre.</t>
  </si>
  <si>
    <t>Trimestre 2</t>
  </si>
  <si>
    <t>Trimestre 3</t>
  </si>
  <si>
    <t>Trimestre 4</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</si>
  <si>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</si>
  <si>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</si>
  <si>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</si>
  <si>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</si>
  <si>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</si>
  <si>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</si>
  <si>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Subdirección de Planificación y de Conservación. (SPC).</t>
  </si>
  <si>
    <t>((Mesas de trabajo ejecutadas / Mesas de trabajo programadas) *100)</t>
  </si>
  <si>
    <t>MESAS DE EJECUTADAS</t>
  </si>
  <si>
    <t>MESAS DE TRABAJO PROGRAMADAS</t>
  </si>
  <si>
    <t>Se realizaron (05) reuniones de Asistencia Tcnica a Localidades con Profesionales y Funcionarios de las Alcaldías Locales y FDL que representan el 100% de las reuniones programadas para el 1er Trimestre de 2025 y el 25% de lo programado para la vigencia 2025.</t>
  </si>
  <si>
    <t>2 TRIMESTRE</t>
  </si>
  <si>
    <t>3 TRIMESTRE</t>
  </si>
  <si>
    <t>4 TRIMESTRE</t>
  </si>
  <si>
    <t>TRIM.</t>
  </si>
  <si>
    <t>AVANCE DEL TRIM (# de mesas)</t>
  </si>
  <si>
    <t>ACUMULADO (# de mesas)</t>
  </si>
  <si>
    <t>META (# de mesas)</t>
  </si>
  <si>
    <t>No se presentó desviación</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</si>
  <si>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</si>
  <si>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</si>
  <si>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</si>
  <si>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</si>
  <si>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</si>
  <si>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Base de datos del SIGMA</t>
  </si>
  <si>
    <t>Subdirección de la Planificación de la Conservación (SPC).</t>
  </si>
  <si>
    <t>((Elementos PK_ID diagnosticados /Elementos PK_ID programados en la Vigencia) *100)</t>
  </si>
  <si>
    <t>ELEMENTOS PK_ID DIAGNOSTICADOS</t>
  </si>
  <si>
    <t>ELEMENTOS PK_ID PROGRAMADOS</t>
  </si>
  <si>
    <t>AVANCE DEL TRIM (PK)</t>
  </si>
  <si>
    <t>ACUMULADO (PK)</t>
  </si>
  <si>
    <t>META (PK)</t>
  </si>
  <si>
    <t>Se avanza en el diagnóstico, conforme a la planificación.</t>
  </si>
  <si>
    <t>GESTIÓN DE LABORATORIO</t>
  </si>
  <si>
    <t>SEGUIMIENTO A LAS SOLICITUDES DE LOS ENSAYOS</t>
  </si>
  <si>
    <t>GLAB-IND-001</t>
  </si>
  <si>
    <t>CUMPLIR EN UN 95% LAS SOLICITUDES DE ENSAYOS</t>
  </si>
  <si>
    <t>Hacer seguimiento a la ejecución de los ensayos solicitados por los clientes (gerencia de producción, Subdirección de intervencion de la infraestructura y la subdirección de planificación y de conservación),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</si>
  <si>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</si>
  <si>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r>
      <rPr>
        <b/>
        <sz val="9"/>
        <rFont val="Arial"/>
        <family val="2"/>
      </rPr>
      <t>Fecha de Actualización:</t>
    </r>
    <r>
      <rPr>
        <sz val="9"/>
        <rFont val="Arial"/>
        <family val="2"/>
      </rPr>
      <t xml:space="preserve"> </t>
    </r>
  </si>
  <si>
    <t>DICIEMBRE 2023</t>
  </si>
  <si>
    <t>MENSUAL</t>
  </si>
  <si>
    <t>Consolidado de ensayos del mes
Trazabilidad de los servicios del laboratorio</t>
  </si>
  <si>
    <t>Gestión de laboratorio</t>
  </si>
  <si>
    <t>Gerente para el desarrollo, la calidad y la innovación</t>
  </si>
  <si>
    <t>N° TOTAL DE ENSAYOS REALIZADOS</t>
  </si>
  <si>
    <t>N° TOTAL DE ENSAYOS SOLICITADOS</t>
  </si>
  <si>
    <t>% DE ENSAYOS REALIZADOS DE ACUERDO A LAS SOLICITUDES DE LOS SERVICIOS</t>
  </si>
  <si>
    <t>MES 1</t>
  </si>
  <si>
    <t>En el mes de enero se ensayaron 386 muestras de las materias primas recibidas para la ejecución de las intervenciones, las mezclas producidas, las capas de la estructura de pavimento y de la exploración geotécnica (apiques), a las cuales se le realizaron 1602 ensayos de los 1602 solicitados, obteniendo un porcentaje de cumplimiento del 100% de los servicios solicitados.</t>
  </si>
  <si>
    <t>MES 2</t>
  </si>
  <si>
    <t>En el mes de febrero se ensayaron 359 muestras de las materias primas recibidas para la ejecución de las intervenciones, las mezclas producidas, las capas de la estructura de pavimento y de la exploración geotécnica (apiques), a las cuales se le realizaron 1489 ensayos de los 1489 solicitados, obteniendo un porcentaje de cumplimiento del 100% de los servicios solicitados.</t>
  </si>
  <si>
    <t>MES 3</t>
  </si>
  <si>
    <t>En el mes de marzo se ensayaron 555 muestras de las materias primas recibidas para la ejecución de las intervenciones, las mezclas producidas, las capas de la estructura de pavimento y de la exploración geotécnica (apiques), a las cuales se le realizaron 1917 ensayos de los 1917 solicitados, obteniendo un porcentaje de cumplimiento del 100% de los servicios solicitados.</t>
  </si>
  <si>
    <t>MES 4</t>
  </si>
  <si>
    <t>MES 5</t>
  </si>
  <si>
    <t>MES 6</t>
  </si>
  <si>
    <t>MES 7</t>
  </si>
  <si>
    <t>MES 8</t>
  </si>
  <si>
    <t>MES 9</t>
  </si>
  <si>
    <t>MES 10</t>
  </si>
  <si>
    <t>MES 11</t>
  </si>
  <si>
    <t>MES 12</t>
  </si>
  <si>
    <t>ANALISIS DE LA DESVIACIÓN</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</si>
  <si>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</si>
  <si>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</si>
  <si>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</si>
  <si>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</si>
  <si>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95% DE LA CALIDAD DE LOS SERVICIOS DE ENSAYOS DEL LABORATORIO</t>
  </si>
  <si>
    <t>Hacer seguimiento al cumplimiento en la ejecución de los ensayos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</si>
  <si>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</si>
  <si>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JULIO 2024</t>
  </si>
  <si>
    <t>Trazabilidad de los servicios del laboratorio</t>
  </si>
  <si>
    <r>
      <rPr>
        <b/>
        <sz val="9"/>
        <rFont val="Arial"/>
        <family val="2"/>
      </rPr>
      <t>Nota:</t>
    </r>
    <r>
      <rPr>
        <sz val="9"/>
        <rFont val="Arial"/>
        <family val="2"/>
      </rPr>
      <t xml:space="preserve"> La medición de este indicador será de la siguiente manera:
          * 1 Trimestre: octubre, noviembre y diciembre.
          * 2 Trimestre: enero, febrero y marzo.
          * 3 Trimestre: abril, mayo y junio.
          * 4 Trimestre: julio, agosto y septiembre.</t>
    </r>
  </si>
  <si>
    <t xml:space="preserve">constante o Independiente </t>
  </si>
  <si>
    <t>Descendente</t>
  </si>
  <si>
    <t>PERÍODO DE MEDICIÓN</t>
  </si>
  <si>
    <t>NÚMERO TOTAL DE INFORMES EMITIDOS CON CORRECCIONES</t>
  </si>
  <si>
    <t>NÚMERO TOTAL DE INFORMES EMITIDOS</t>
  </si>
  <si>
    <t xml:space="preserve">% DE INFORMES DE ENSAYOS EMITIDOS SIN CORRECIONES </t>
  </si>
  <si>
    <t>En los meses de octubre, noviembre y diciembre del 2024 se entregaron un total de 1387 informes de ensayo de los cuales 1354 se entregaron sin necesidad de correcciones lo que da un porcentaje de cumplimiento del 97,6 %.</t>
  </si>
  <si>
    <t>Las desviaciones encontradas respecto al año 2024 no son significativas.</t>
  </si>
  <si>
    <t>No se proponen acciones de mejora, para este trimestre, debido a que la medición del indicador esta dentro del rango apropiado para este.</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</si>
  <si>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</si>
  <si>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</si>
  <si>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</si>
  <si>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</si>
  <si>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r>
      <t xml:space="preserve">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r>
  </si>
  <si>
    <t xml:space="preserve">N° TOTAL DE  INFORMES  ENTREGADOS OPORTUNAMENTE </t>
  </si>
  <si>
    <t>N° TOTAL  DE INFORMES ENTREGADOS</t>
  </si>
  <si>
    <t>% DE CUMPLIMIENTO DE LA ENTREGA OPORTUNA DE LOS INFORMES DE ENSAYO</t>
  </si>
  <si>
    <t>En los meses de enero, febrero y marzo se entregaron un total de 1327 informes de ensayo de los cuales 1327 se entregaron oportunamente lo que da un porcentaje de cumplimiento del 100 %.</t>
  </si>
  <si>
    <t>Se encuentra una mejora del 0,2% de cumplimiento, respecto al 2024, la cual NO es una desviasion significativa, lograndose un cumplimiento del 100% para este indicador.</t>
  </si>
  <si>
    <t xml:space="preserve">PRODUCCIÓN DE MEZCLA </t>
  </si>
  <si>
    <t>CUMPLIMIENTO DE ENTREGAS DE MEZCLAS AUTORIZADAS</t>
  </si>
  <si>
    <t>PRO-IND-001</t>
  </si>
  <si>
    <t>CUMPLIR CON EL 80% DE LOS REQUERIMIENTOS ENTREGAS DE MEZCLAS AUTORIZADAS</t>
  </si>
  <si>
    <t>Eficacia</t>
  </si>
  <si>
    <t>Medir el cumplimiento de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</si>
  <si>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</si>
  <si>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Enero 2025</t>
  </si>
  <si>
    <t>Proceso(s) generador(es) de la información:</t>
  </si>
  <si>
    <t>Bitacora produccion.</t>
  </si>
  <si>
    <t>PRO</t>
  </si>
  <si>
    <t>Gerencia Producción</t>
  </si>
  <si>
    <t>((% cumplimiento mezcla fria+% cumplimiento mezcla caliente+% cumplimiento concreto hidraulico) /3) /porcentaje de cumplimiento esperado</t>
  </si>
  <si>
    <t>sumatoria de cumplimientos productos solicitados/3</t>
  </si>
  <si>
    <t>porcentaje cumplimiento esperado</t>
  </si>
  <si>
    <t xml:space="preserve">Durante el primer trimestre del año 2025 se brindó un cumplimiento satisfactorio para mezcla hidraulica y aslfatica en caliente  
Por otra parte un factor determinante  y de reiteradas novedades para el despacho de material hace referencia a la baja disponibilidad de vehiculos en sede produccion para respectivos cumplimientos en las programaciones de fresado estabilizada y RAP  lo que repercute de manera directa en el cumplimiento global del indicador. </t>
  </si>
  <si>
    <t>(Grafica con una sola barra trimestral)</t>
  </si>
  <si>
    <t xml:space="preserve">Se presenta una menor  desviación en los resultados obtenidos en la mezcla en caliente y mezcla en concreto ya que los valores de lo programado y lo despachado presentan un porcentaje de cumplimiento alto; sin embargo la desviacion se alta se presenta en los resultados obtenidos para el cumplimiento de  despacho de fresado estabilizado alejandose lo programado de los despachado. </t>
  </si>
  <si>
    <t>Contar la disponibilidad de la maquinaria en frentes de obra y  de vehiculos para el despacho del fresado estabilizado.</t>
  </si>
  <si>
    <t>CUMPLIMIENTO DE PARAMETROS DE PRODUCCIÓN  DE MEZCLA ASFALTICA Y CONCRETOS.</t>
  </si>
  <si>
    <t>PRO-IND-002</t>
  </si>
  <si>
    <t>VERSIÓN: 1.0</t>
  </si>
  <si>
    <t>CUMPLIR CON EL 80% DE LOS PARAMETROS DE LA PRODUCCIÓN DE MEZCLA ASFALTICA Y CONCRETO  PARA LAS INTERVENCIONES DE LA UAERMV.</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</si>
  <si>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</si>
  <si>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</si>
  <si>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</si>
  <si>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 xml:space="preserve">Variable 2: </t>
    </r>
    <r>
      <rPr>
        <sz val="10"/>
        <color rgb="FF000000"/>
        <rFont val="Arial"/>
        <family val="2"/>
      </rPr>
      <t>Porcentaje esperado de cumplimiento
Para el indicador se tiene en cuenta tres (3) parámetros (Granulometria, contenido de asfalto y asentamiento concreto).</t>
    </r>
  </si>
  <si>
    <t>Sumatoria de porcentaje de cumplimiento de indicador 1 y 2</t>
  </si>
  <si>
    <t>Porcentaje esperado de cumplimiento</t>
  </si>
  <si>
    <t xml:space="preserve">Trimestre 1 </t>
  </si>
  <si>
    <t>El indicador de cumplimiento se ve afectado por la fracción fina en la granulometría, al evaluar los resultados individuales de la gradación se evidencia falta de finos en la mezcla, por ello, la Gerencia de producción inició pruebas con la inclusión del filler, el cual es un material fino que la misma planta en caliente retira del proceso. Sin embargo, en dado caso que la prueba arroje resultados positivos, se necesitará una adecuación en la planta para volverlos a incluir en el proceso. 
Por otro lado, también se evidenció un porcentaje de cumplimiento bajo en el cumplimiento de los asentamientos del concreto hidráulico, se identificó que esto fue debido a las pruebas industriales llevadas a cabo para la inclusión y cambio de los nuevos aditivos suministrados por el contrato 224 de 2024, por lo cual ya con las fórmulas de trabajo, este indicador se estabilizará.</t>
  </si>
  <si>
    <t>Se evidencia una falta de finosen los tamices No. 80 y No. 200, por otra parte, debido a las pruebas industriales llevadas a cabo para  la inclusión de los nuevos aditivos suministrados por el contrato 224 de 2025</t>
  </si>
  <si>
    <t>Se está evaluando la posibilidad de incluir filler al proceso con el fin de mitigar la falta de finos en la mezcla. Por otro lado, con las verificaciones de las fórmulas de trabajose espera estabilizar la manejabilidad de los concretos hidráulicos</t>
  </si>
  <si>
    <t>LOGISTICA Y MANEJO DE MAQUINARIA Y EQUIPO</t>
  </si>
  <si>
    <t>DISPONIBILIDAD DE LOS VEHÍCULOS , MAQUINARIA, EQUIPOS Y PLANTA DE PRODUCCIÓN DE LA UMV</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</si>
  <si>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</si>
  <si>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</si>
  <si>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</si>
  <si>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 xml:space="preserve">LMME-DI-004 Consolidado Maquinaria, vehiculos y equipos </t>
  </si>
  <si>
    <t>LMME</t>
  </si>
  <si>
    <t>Gerencia de maquinaria y equipos</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</si>
  <si>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</si>
  <si>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</si>
  <si>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</si>
  <si>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</si>
  <si>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</si>
  <si>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</si>
  <si>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</si>
  <si>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apropiado</t>
  </si>
  <si>
    <t>Se continua con el seguiento a los planes de mantenimiento en la mesa de trabajo de parque automotor.</t>
  </si>
  <si>
    <t>FECHA DE APLICACIÓN: MAYO  2020</t>
  </si>
  <si>
    <t>LOGISTICA Y MANEJO DE MAQUINARIA Y EQUIPOS</t>
  </si>
  <si>
    <t>PORCENTAJE DE CUMPLIMIENTO DE ENTREGAS DE VEHÍCULOS , MAQUINARIA Y EQUIPOS DE LA UMV</t>
  </si>
  <si>
    <t>LMME-IND-002</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</si>
  <si>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</si>
  <si>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</si>
  <si>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</si>
  <si>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 xml:space="preserve">bitacora de asignacion de equipos </t>
  </si>
  <si>
    <t>Gerencia de Maquinaria y Equipos</t>
  </si>
  <si>
    <t xml:space="preserve">Entregas vehículos+ maquinaria + equipos/ Total solicitudes recibidas </t>
  </si>
  <si>
    <t xml:space="preserve"> </t>
  </si>
  <si>
    <t>Sumatoria solicitudes con entregas</t>
  </si>
  <si>
    <t>total solicitudes recibidas</t>
  </si>
  <si>
    <t xml:space="preserve">En enero del año 2025, se recibieron 53 solicitudes que requerían un total de 53 vehículos. Con éxito, logramos cumplir con la entrega de 47 de estos vehículos, lo que se traduce en un índice de cumplimiento del 88.68% en las actividades relacionadas con las solicitudes realizadas. Las que no se pudieron cumplir fueron por falta de disponibilidad presentada durante el periodo revisado fueron 4 peticiones, adicionalmente de 2 solicitudes que fueron canceladas por el solicitante.                                                                                                                          En febrero del año 2025, se recibieron 53 solicitudes que requerían un total de 54 vehículos. Con éxito, logramos cumplir con la entrega de 47 de estos vehículos, lo que se traduce en un índice de cumplimiento del 88.04% en las actividades relacionadas con las solicitudes realizadas. Las que no se pudieron cumplir fueron por falta de disponibilidad presentada durante el periodo revisado fueron 4 peticiones, adicionalmente de 2 solicitudes que fueron canceladas por el solicitante.                                                                                                                   En marzo del año 2025, se recibieron 16 solicitudes que requerían un total de 16 vehículos. Con éxito, logramos cumplir con la entrega de 14 de estos vehículos, lo que se traduce en un índice de cumplimiento del 87.50% en las actividades relacionadas con las solicitudes realizadas. Las que no se pudieron cumplir fueron por falta de disponibilidad presentada durante el periodo revisado fueron 2 peticiones.                                                                                                                 </t>
  </si>
  <si>
    <t xml:space="preserve">disminución del comportamiento								</t>
  </si>
  <si>
    <t>La disponibilidad disminuyo en el periodo. Se cuenta  que con la compra de maquinaria mejore el porcentaje de cumplimiento.</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</si>
  <si>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</si>
  <si>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</si>
  <si>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</si>
  <si>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</si>
  <si>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</si>
  <si>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</si>
  <si>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</si>
  <si>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</si>
  <si>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</si>
  <si>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</si>
  <si>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</si>
  <si>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</si>
  <si>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</si>
  <si>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</si>
  <si>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</si>
  <si>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</si>
  <si>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</si>
  <si>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r>
      <t xml:space="preserve">El avance de ejecución en el </t>
    </r>
    <r>
      <rPr>
        <b/>
        <sz val="10"/>
        <color theme="1"/>
        <rFont val="Arial"/>
        <family val="2"/>
      </rPr>
      <t>primer trimestre</t>
    </r>
    <r>
      <rPr>
        <sz val="10"/>
        <color theme="1"/>
        <rFont val="Arial"/>
        <family val="2"/>
      </rPr>
      <t xml:space="preserve"> con corte al 31 de marzo del 2025, fue de 43,47 Km/Carril de los 49,78 Km/Carril programados; lo que representa un avance del 87,32% en el primer trimestre de lo proyectado, para un acumulado del 43,47 Km/carril  de los 300,62 Km/carril de la meta misional de la Entidad para el año 2025 representado en un avance del 14,46%.
Con respecto a la ejecución de meta por tipo de intervención, se tiene el siguiente avance en el trimestre:
• Km/carril ejecutado PA:  9,72 de 12,00                 81% de lo proyectado
• Km/carril ejecutado CC: 2,13 de 2,50                   85% de lo proyectado
• Km/carril ejecutado RHF: 0,00 de 0,00                   0% de lo proyectado
• Km/carril ejecutado RHR: 0,24 de 0,20               120% de lo proyectado
• Km/carril ejecutado CL: 0,06 de 0,10                   60% de lo proyectado
• Km/carril ejecutado FE: 3,38 de 4,48                   75% de lo proyectado   
• Km/carril ejecutado SF: 26,20 de 30,50               86% de lo proyectado
• Km/carril ejecutado MR: 0,00 de 0,00                     0% de lo proyectado
• Km/carril ejecutado AD: 1,74 de 0,00                      0% de lo proyectado
                                                                                                                                                                                                                                                                                                                                                                                                                                                                                                                                                                                        </t>
    </r>
  </si>
  <si>
    <t>Febrero</t>
  </si>
  <si>
    <t>Marzo</t>
  </si>
  <si>
    <t>Abril</t>
  </si>
  <si>
    <t>Mayo</t>
  </si>
  <si>
    <t>Junio</t>
  </si>
  <si>
    <t>Julio</t>
  </si>
  <si>
    <t>Agosto</t>
  </si>
  <si>
    <t>Septiembre</t>
  </si>
  <si>
    <t>Octubre</t>
  </si>
  <si>
    <t>Noviembre</t>
  </si>
  <si>
    <t>Diciembre</t>
  </si>
  <si>
    <t>Meta Misional de la Entidad</t>
  </si>
  <si>
    <t xml:space="preserve">En el primer trimestre no se conto con la maquinaria requerida para dar cumplimiento con la programación que se tenia proyectada, generando restrasos en las actividades de parcheo, sello de fisuras fresados estabilizados y rehabilitaciones. </t>
  </si>
  <si>
    <t xml:space="preserve">Febrero </t>
  </si>
  <si>
    <t>I Trimestre</t>
  </si>
  <si>
    <t>II Trmiestre</t>
  </si>
  <si>
    <t>IIITrmiestre</t>
  </si>
  <si>
    <t>IVTrmiestre</t>
  </si>
  <si>
    <t>NIVEL PROMEDIO DE SATISFACCIÓN (BENEFICIARIOS DIRECTOS)</t>
  </si>
  <si>
    <t>INFRA-IND-003</t>
  </si>
  <si>
    <t xml:space="preserve">LOGRAR QUE EL NIVEL PROMEDIO DE SATISFACCION  DE LOS BENEFICIARIOS DIRECTOS DE LAS INTERVENCIONES SEA MAYOR O IGUAL A 4.25 </t>
  </si>
  <si>
    <t xml:space="preserve">CALIDAD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</si>
  <si>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</si>
  <si>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</si>
  <si>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SEPTIEMBRE DE 2023</t>
  </si>
  <si>
    <t xml:space="preserve">PROMEDIO </t>
  </si>
  <si>
    <t>Registro: Gestión Social  - Formato Encuesta de satisfacción a grupos de valor</t>
  </si>
  <si>
    <t xml:space="preserve">Oficina de servicio a la ciudadania y sostenibilidad
Oficina Asesora de Planeación </t>
  </si>
  <si>
    <t xml:space="preserve">∑ Calificaciones de los encuestados
# Total de encuestados </t>
  </si>
  <si>
    <t>1.00</t>
  </si>
  <si>
    <t>3.00</t>
  </si>
  <si>
    <t>4.24</t>
  </si>
  <si>
    <t>4.25</t>
  </si>
  <si>
    <t>5.00</t>
  </si>
  <si>
    <t>∑ Calificaciones de los encuestados</t>
  </si>
  <si>
    <t xml:space="preserve"># Total de encuestados </t>
  </si>
  <si>
    <t xml:space="preserve">Nivel promedio de satisfaccion </t>
  </si>
  <si>
    <t>Trimestre I</t>
  </si>
  <si>
    <t>Trimestre II</t>
  </si>
  <si>
    <t>Trimestre III</t>
  </si>
  <si>
    <t>Trimestre IV</t>
  </si>
  <si>
    <t xml:space="preserve">ANÁLISIS DE LA DESVIACIÓN </t>
  </si>
  <si>
    <t>Primer Trimestre 2024
4.4</t>
  </si>
  <si>
    <t>Primer Trimestre 2025
4.3</t>
  </si>
  <si>
    <t xml:space="preserve">De la vigencia 2024 a la vigencia 2025 para el periodo de medicion , el indicador  descendio 1 decimal. </t>
  </si>
  <si>
    <t xml:space="preserve">El indicador continua cumpliendo el rango de gestion, para el presente periodo de medicion de la vigencia cumpliendo con la meta del mismo; sin embargo se deben serguir buscando oprotunidades de mejora para elevar la calificación. </t>
  </si>
  <si>
    <t>Trimestre VI</t>
  </si>
  <si>
    <t xml:space="preserve">INTERVENCIÓN DE LA INFRAESTRUCTURA </t>
  </si>
  <si>
    <t>CUMPLIMIENTO DE METAS DE CICLORUTAS</t>
  </si>
  <si>
    <t>INFRA-IND-004</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</si>
  <si>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</si>
  <si>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</si>
  <si>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</si>
  <si>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</si>
  <si>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</si>
  <si>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</si>
  <si>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</si>
  <si>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</si>
  <si>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</si>
  <si>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II Trimestre</t>
  </si>
  <si>
    <t>CUMPLIMIENTO DE METAS DE ESPACIO PÚBLICO</t>
  </si>
  <si>
    <t>INFRA-IND-005</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</si>
  <si>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</si>
  <si>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</si>
  <si>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</si>
  <si>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</si>
  <si>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</si>
  <si>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</si>
  <si>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r>
      <t xml:space="preserve">                                                                                  
El avance de ejecución en el </t>
    </r>
    <r>
      <rPr>
        <b/>
        <sz val="10"/>
        <rFont val="Arial"/>
        <family val="2"/>
      </rPr>
      <t>primer</t>
    </r>
    <r>
      <rPr>
        <sz val="10"/>
        <rFont val="Arial"/>
        <family val="2"/>
      </rPr>
      <t xml:space="preserve"> trimestre para el cumplimiento de metas de Espacio Público con corte al 31 de marzo del 2025, fue de 2.598,04 M2 de los 2.700 M2 programados; lo que representa un avance del 96,22% en el primer trimestre de lo proyectado de la meta de Espacio Publico de la Entidad para el año 2025.
Con respecto a la ejecución de meta por mes, se tiene el siguiente avance en el primer trimestre:
</t>
    </r>
    <r>
      <rPr>
        <sz val="10"/>
        <color theme="1"/>
        <rFont val="Arial"/>
        <family val="2"/>
      </rPr>
      <t xml:space="preserve">
ENERO         • M2 representado: 804,58        • Segmentos ejecutados: 4
FEBRERO    • M2 representado: 609,74        • Segmentos ejecutados: 2
MARZO        • M2 representado: 1.183,72      • Segmentos ejecutados: 4</t>
    </r>
    <r>
      <rPr>
        <sz val="10"/>
        <rFont val="Arial"/>
        <family val="2"/>
      </rPr>
      <t xml:space="preserve">
   </t>
    </r>
  </si>
  <si>
    <t>Aunque se avanzo en la programación del primer trimestre, no se llego al cumplimiento del 100% por falta de maquinaria solicitada y por la atención de emergencias con las unidades ejecutoras asignadas en Espacio Público. 
Se continuan con las ejecuciones y solicitudes del PMT, de acuerdo a priorizaciones.</t>
  </si>
  <si>
    <t>-</t>
  </si>
  <si>
    <t>DESARROLLO MISIONAL Y COMERCIALIZACIÓN</t>
  </si>
  <si>
    <t>SEGUIMIENTO A LOS PROYECTOS DE INNOVACIÓN</t>
  </si>
  <si>
    <t>DMIC-IND-001</t>
  </si>
  <si>
    <t>LOGRAR EL AVANCE DE 220 PUNTOS EN PROYECTOS DE INNOVACIÓN MISIONALES EN EJECUCIÓN EN EL AÑO</t>
  </si>
  <si>
    <t xml:space="preserve">EFICIENCIA </t>
  </si>
  <si>
    <t>Realizar seguimiento a los proyectos de innovación para la misionalidad de la entidad.</t>
  </si>
  <si>
    <r>
      <t xml:space="preserve">Hacer seguimiento a los avances de los proyectos de innovación misional, atraves de los soportes de la ejecución de las diferentes etapas en desarrollo, las cuales se describen a continuación:
</t>
    </r>
    <r>
      <rPr>
        <b/>
        <sz val="9"/>
        <color theme="1"/>
        <rFont val="Arial"/>
        <family val="2"/>
      </rPr>
      <t xml:space="preserve">Fase 1. Planeación (10 puntos): </t>
    </r>
    <r>
      <rPr>
        <sz val="9"/>
        <color theme="1"/>
        <rFont val="Arial"/>
        <family val="2"/>
      </rPr>
      <t xml:space="preserve">Se define el titulo, el objetivo y el equipo de trabajo del proyecto </t>
    </r>
    <r>
      <rPr>
        <u/>
        <sz val="9"/>
        <color theme="1"/>
        <rFont val="Arial"/>
        <family val="2"/>
      </rPr>
      <t>(Acta de constitución con el titulo, objetivo e integrantes firmada).</t>
    </r>
    <r>
      <rPr>
        <sz val="9"/>
        <color theme="1"/>
        <rFont val="Arial"/>
        <family val="2"/>
      </rPr>
      <t xml:space="preserve">
</t>
    </r>
    <r>
      <rPr>
        <b/>
        <sz val="9"/>
        <color theme="1"/>
        <rFont val="Arial"/>
        <family val="2"/>
      </rPr>
      <t xml:space="preserve">Fase 2. Investigación y Estructuración (20 puntos): </t>
    </r>
    <r>
      <rPr>
        <sz val="9"/>
        <color theme="1"/>
        <rFont val="Arial"/>
        <family val="2"/>
      </rPr>
      <t xml:space="preserve">Se elabora el plan de inspección de ensayos para cumplir con el resultado esperado, incluyendo los recursos, el cronograma </t>
    </r>
    <r>
      <rPr>
        <u/>
        <sz val="9"/>
        <color theme="1"/>
        <rFont val="Arial"/>
        <family val="2"/>
      </rPr>
      <t>(plan de inspección de ensayos o pruebas a realizar para el proyecto).</t>
    </r>
    <r>
      <rPr>
        <sz val="9"/>
        <color theme="1"/>
        <rFont val="Arial"/>
        <family val="2"/>
      </rPr>
      <t xml:space="preserve">
</t>
    </r>
    <r>
      <rPr>
        <b/>
        <sz val="9"/>
        <color theme="1"/>
        <rFont val="Arial"/>
        <family val="2"/>
      </rPr>
      <t xml:space="preserve">Fase 3. Experimental e Informe final (15 puntos): </t>
    </r>
    <r>
      <rPr>
        <sz val="9"/>
        <color theme="1"/>
        <rFont val="Arial"/>
        <family val="2"/>
      </rPr>
      <t xml:space="preserve">Se llevan a cabo las actividades planificadas pruebas y/o ensayos de laboratorio  y se elabora el informe final, se evalúa el cumplimiento de los objetivos </t>
    </r>
    <r>
      <rPr>
        <u/>
        <sz val="9"/>
        <color theme="1"/>
        <rFont val="Arial"/>
        <family val="2"/>
      </rPr>
      <t>(Resultados de las pruebas y/o resultados del laboratorio e Informe final del proyecto).</t>
    </r>
    <r>
      <rPr>
        <sz val="9"/>
        <color theme="1"/>
        <rFont val="Arial"/>
        <family val="2"/>
      </rPr>
      <t xml:space="preserve">
</t>
    </r>
    <r>
      <rPr>
        <b/>
        <sz val="9"/>
        <color theme="1"/>
        <rFont val="Arial"/>
        <family val="2"/>
      </rPr>
      <t xml:space="preserve">Fase 4. Divulgación y socialización (10 puntos): </t>
    </r>
    <r>
      <rPr>
        <sz val="9"/>
        <color theme="1"/>
        <rFont val="Arial"/>
        <family val="2"/>
      </rPr>
      <t>Se realiza la publicación en la pagina web de la entidad y el acta de socialización</t>
    </r>
    <r>
      <rPr>
        <u/>
        <sz val="9"/>
        <color theme="1"/>
        <rFont val="Arial"/>
        <family val="2"/>
      </rPr>
      <t xml:space="preserve"> (publicación en la pagina web y acta de socialización).
</t>
    </r>
    <r>
      <rPr>
        <b/>
        <sz val="9"/>
        <color theme="1"/>
        <rFont val="Arial"/>
        <family val="2"/>
      </rPr>
      <t xml:space="preserve">
Puntos planeados por trimestre:</t>
    </r>
    <r>
      <rPr>
        <u/>
        <sz val="9"/>
        <color theme="1"/>
        <rFont val="Arial"/>
        <family val="2"/>
      </rPr>
      <t xml:space="preserve">
</t>
    </r>
    <r>
      <rPr>
        <sz val="9"/>
        <color theme="1"/>
        <rFont val="Arial"/>
        <family val="2"/>
      </rPr>
      <t>1er Trimestre: 75puntos
2do Trimestre: 45puntos
3er Trimestre: 60puntos
4to Trimestre: 40puntos</t>
    </r>
  </si>
  <si>
    <t>Marzo 2025</t>
  </si>
  <si>
    <t>PORCENTAJE DE AVANCE DE ACUERDO A LOS PUNTOS PLANEADOS</t>
  </si>
  <si>
    <t>Acta de constitución de proyecto
Resultados experimentales de los proyectos                                                 Informe final por proyecto
Divulgación y socialización de los proyectos</t>
  </si>
  <si>
    <t>Desarrollo Misional y Comercialización</t>
  </si>
  <si>
    <t xml:space="preserve">Gerente para el desarrollo la calidad y la innovación </t>
  </si>
  <si>
    <t>SUMATORIA DE PUNTOS DE AVANCE EN LAS DIFERENTES ETAPAS DE LOS PROYECTOS EN EJECUCIÓN</t>
  </si>
  <si>
    <t>PUNTOS DE AVANCE PLANEADOS PARA EL TRIMESTRE</t>
  </si>
  <si>
    <t>% DE AVANCE DE ACUERDO A LOS PUNTOS PLANEADOS</t>
  </si>
  <si>
    <t>Se realizo el informe final, la divulgación y la socialización del proyecto de prefabricados de concreto + fresado, la socializacion y divulgacion del proyecto de bases no erodables, y las actas de constitución de los proyectos de mapeo movil, mejoradores de adherencia para MDC, mezclas tibias y optimización de MF + fresado, opteniendo 75 puntos en total que indican un cumplimiento de un 100% de acuerdo a lo planeado para este trimestre.</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</si>
  <si>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</si>
  <si>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</si>
  <si>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</si>
  <si>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</si>
  <si>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</si>
  <si>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</si>
  <si>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</si>
  <si>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</si>
  <si>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</si>
  <si>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</si>
  <si>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</si>
  <si>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</si>
  <si>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 xml:space="preserve">Una sentencia judicial no es favorable para la entidad, corresponde a la proferida por el Tribunal Administrativo de Cundinamarca, dentro del proceso judicial con radicado 2021-00212. La providencia en mención se produce como consecuencia de un recurso de apelación en el marco de una acción popular. </t>
  </si>
  <si>
    <t>2do trimestre</t>
  </si>
  <si>
    <t>3er trimestre</t>
  </si>
  <si>
    <t>4to trimestre</t>
  </si>
  <si>
    <t>01-01-2025 a 31-03-2025</t>
  </si>
  <si>
    <t>100% Favorables</t>
  </si>
  <si>
    <t>No es necesaria acción de mejora porque el porcentaje está dentro del rango de favorabilidad  apropiado</t>
  </si>
  <si>
    <t>01-04-2025 a 30-06-2025</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</si>
  <si>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</si>
  <si>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</si>
  <si>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</si>
  <si>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</si>
  <si>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</si>
  <si>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</si>
  <si>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</si>
  <si>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Marzo 2022</t>
  </si>
  <si>
    <t>Sistema de información financiera utilizado por la Tesorería Distrital</t>
  </si>
  <si>
    <t>SECRETARÍA GENERAL</t>
  </si>
  <si>
    <t>(Ejecución de pagos en el periodo / Presupuesto programado para el periodo)*100</t>
  </si>
  <si>
    <t>PAC EJECUTADO</t>
  </si>
  <si>
    <t>PAC PROGRAMADO</t>
  </si>
  <si>
    <t>PRIMER TRIMESTRE</t>
  </si>
  <si>
    <t>Respecto al resultado de la vigencia actual contra la anterior, se presenta un incremento de 19.698 % en la ejecución de la programación de 2025 con relación a 2024, es decir que en la actual vigencia el cumplimiento fue más eficiente que la ejecución de la programación del PAC en la anterior vigencia, dado que la diferencia entre lo programado y lo ejecutado fue de 32,32%, en cambio para la anterior vigencia se presentó una diferencia de 52.00%, es decir que cerca del 48% de los pagos programados no se efectuaron.</t>
  </si>
  <si>
    <t>En esta vigencia se están estableciendo las alertas y compromisos en reuniones conjuntas de Tesorería con las dependencias que habiendo programado pagos, no los realizaron, informando las implicaciones que se originan al no haber efectuado estos pagos, resaltando la importancia del cumplimiento de los cronogramas para la radicación de cuentas y de la programación, en especial de los pagos que conformaban el 32,32% de la programación que no fue ejecutada, es decir, los equivalentes a los $ 5.993.169.526 pendientes por ejecutar del PAC.</t>
  </si>
  <si>
    <t>EJECUCIÓN DEL PROGRAMA ANUAL MENSUALIZADO DE CAJA - PAC RESERVA</t>
  </si>
  <si>
    <t>GEFI-IND-007</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</si>
  <si>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</si>
  <si>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</si>
  <si>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</si>
  <si>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 xml:space="preserve">Para la vigencia actual se presentó un incremento en la ejecución del PAC de reserva de 1.18 % que la medición registrada en 2024, comparando podemos decir, que en el primer trimestre de la vigencia anterior no se ejecutaron el 19.16% de lo programado, para 2025 la desviación equivale al 17.98% con respecto a lo inicialmente programado, obteniendo así un mejor comportamiento en la medición de esta variable en los primeros tres meses de esta anualidad. </t>
  </si>
  <si>
    <t>En esta vigencia se están adelantando reuniones entre Tesorería y las dependencias para evidenciar las razones por las que no se ejecutaron los pagos con reservas e informar las afectaciones que se ocasionan por el incumplimiento de la programación e invitándolos a dar cumplimiento de los cronogramas para evitar inconvenientes o penalizaciones, en especial para las dependencias con cuentas programadas no pagadas en el trimestre, que conforman el 17.98%→ $ 8.005.915.090 pendientes por ejecutar del PAC programado en el primer trimestre de 2025.</t>
  </si>
  <si>
    <t>GESTIÓN DE RECURSOS FÍSICOS</t>
  </si>
  <si>
    <t xml:space="preserve">TIEMPO PROMEDIO DE SOLICITUDES ATENDIDAS DE BIENES DE CONSUMO </t>
  </si>
  <si>
    <t>GREF-IND-001</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</si>
  <si>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</si>
  <si>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</si>
  <si>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</si>
  <si>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02/04/2025</t>
  </si>
  <si>
    <t>DÍAS HABILES</t>
  </si>
  <si>
    <t>* GREF-FM-001 Formato de Movimientos de Almacén
* Formato Comprobante de Egreso de Elementos de Consumo del Aplicativo de Invenarios de Almacén</t>
  </si>
  <si>
    <t>Gestión de Recursos Físicos</t>
  </si>
  <si>
    <t>Secretaria General</t>
  </si>
  <si>
    <t>Promedio tiempo de servicio = Suma días hábiles de cada solicitud atendida mendiante el formato GREF-FM-001 / número de egresos efectivos en el mes</t>
  </si>
  <si>
    <t>DÍAS HÁBILES</t>
  </si>
  <si>
    <t>SOLICITUDES</t>
  </si>
  <si>
    <t>TIEMPO DE RESPUESTA</t>
  </si>
  <si>
    <t>PRIMER TRIMESTRE 2025</t>
  </si>
  <si>
    <t>En el primer trimestre del año  2025, se recibió para tramite de egreso  993 solicitudes GREF-FM-001-V10, en los 61 días hábiles para los meses de Enero, Febrero y Marzo . Es importante aclarar  que en el primer trimestre fueron entregados  (Unidades) en cantidad de 2.020.757 unidades de elementos de consumo entregados . Adjunto base de datos de los meses antes indicados , donde se puede validar el número de solicitudes y elementos entregados en cada mensualidad.</t>
  </si>
  <si>
    <t xml:space="preserve">"El resultado del indicador para el trimestre de esta vigencia es apriopiado dado que se presenta una disminución aceptable en los tiempos de respuesta. 						</t>
  </si>
  <si>
    <t>Se realizará mesa de trabajo en la cual se solicitará erl apoyo de la Oficina Aasesora de Planeación, con el fin de revisar  la metodología  que pemita un efectivo cálculo de las variables del indicador</t>
  </si>
  <si>
    <t>PROCESO</t>
  </si>
  <si>
    <t>GESTIÓN AMBIENTAL</t>
  </si>
  <si>
    <t>NOMBRE DEL INDICADOR</t>
  </si>
  <si>
    <t xml:space="preserve">Aprovechamiento de residuos no peligrosos generados </t>
  </si>
  <si>
    <t xml:space="preserve"> VERSIÓN</t>
  </si>
  <si>
    <t>GAM-IND-001</t>
  </si>
  <si>
    <t xml:space="preserve">Aprovechar minimo el 60% del total de residuos no peligrosos generados por la Entidad </t>
  </si>
  <si>
    <t>TIPO DE INDICADOR</t>
  </si>
  <si>
    <t>OBJETIVO</t>
  </si>
  <si>
    <t>Controlar el impacto ambiental negativo producto de la generación de residuos no peligrosos.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</si>
  <si>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</si>
  <si>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</si>
  <si>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Febrero 2025</t>
  </si>
  <si>
    <t xml:space="preserve">FRECUENCIA </t>
  </si>
  <si>
    <t>UNIDAD DE MEDIDA</t>
  </si>
  <si>
    <t>FUENTE DE INFORMACIÓN</t>
  </si>
  <si>
    <t>PROCESO(S) GENERADOR(ES)  DE LA INFORMACIÓN</t>
  </si>
  <si>
    <t>RESPONSABLE DEL INDICADOR</t>
  </si>
  <si>
    <r>
      <rPr>
        <b/>
        <sz val="11"/>
        <rFont val="Arial"/>
        <family val="2"/>
      </rPr>
      <t>1.</t>
    </r>
    <r>
      <rPr>
        <sz val="11"/>
        <rFont val="Arial"/>
        <family val="2"/>
      </rPr>
      <t xml:space="preserve">Formato de generación diaria de residuos no peligrosos
</t>
    </r>
    <r>
      <rPr>
        <b/>
        <sz val="11"/>
        <rFont val="Arial"/>
        <family val="2"/>
      </rPr>
      <t>2.</t>
    </r>
    <r>
      <rPr>
        <sz val="11"/>
        <rFont val="Arial"/>
        <family val="2"/>
      </rPr>
      <t>Certificaciones de aprovechamiento por parte del gestor externo</t>
    </r>
  </si>
  <si>
    <t>Gestión ambiental -GAM</t>
  </si>
  <si>
    <t>FORMULA DE CÁLCULO</t>
  </si>
  <si>
    <t>(kg de residuos aprovechabales gestionados /kg de residuos no peligrosos generados) *100</t>
  </si>
  <si>
    <t>NA</t>
  </si>
  <si>
    <t>RANGOS DE GESTIÓN</t>
  </si>
  <si>
    <t>KG RESIDUOS AP GESTIONADOS</t>
  </si>
  <si>
    <t>KG DE RESIDUOS NO PELIGROSOS GENERADOS</t>
  </si>
  <si>
    <t>I TRIMESTRE</t>
  </si>
  <si>
    <t>Durante el primer trimestre de 2025, la gestión del indicador de aprovechamiento de residuos generados arrojó un rango de gestión apropiado.</t>
  </si>
  <si>
    <t>II TRIMESTRE</t>
  </si>
  <si>
    <t>III TRIMESTRE</t>
  </si>
  <si>
    <t>IV TRIMESTRE</t>
  </si>
  <si>
    <t>Durante el primer trimestre de 2025, el rango de gestión del indicador de aprovechamiento de residuos generados obtuvo un resultado apropiado.</t>
  </si>
  <si>
    <t>El grupo de gestión ambiental llevará a cabo un seguimiento periódico del indicador de aprovechamiento de residuos generados, con el objetivo de asegurar que se mantenga dentro del rango de gestión apropiado.</t>
  </si>
  <si>
    <t>Eficiencia en el consumo de energia - Otras Unidades de trabajo</t>
  </si>
  <si>
    <t>GAM-IND-003</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</si>
  <si>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</si>
  <si>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</si>
  <si>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</si>
  <si>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Octubre 2024</t>
  </si>
  <si>
    <t>FRECUENCIA</t>
  </si>
  <si>
    <t>Kw/PK</t>
  </si>
  <si>
    <r>
      <rPr>
        <b/>
        <sz val="11"/>
        <rFont val="Arial"/>
        <family val="2"/>
      </rPr>
      <t>1.</t>
    </r>
    <r>
      <rPr>
        <sz val="11"/>
        <rFont val="Arial"/>
        <family val="2"/>
      </rPr>
      <t xml:space="preserve">Facturación por la prestación del servicio
</t>
    </r>
    <r>
      <rPr>
        <b/>
        <sz val="11"/>
        <rFont val="Arial"/>
        <family val="2"/>
      </rPr>
      <t>2.</t>
    </r>
    <r>
      <rPr>
        <sz val="11"/>
        <rFont val="Arial"/>
        <family val="2"/>
      </rPr>
      <t>No. de PK</t>
    </r>
  </si>
  <si>
    <t>Consumo de energía Kw total / No. de PK total</t>
  </si>
  <si>
    <t>336 Kw/PK</t>
  </si>
  <si>
    <t>332.64</t>
  </si>
  <si>
    <t>332.65</t>
  </si>
  <si>
    <t>339.36</t>
  </si>
  <si>
    <t>339.37</t>
  </si>
  <si>
    <t>474.46</t>
  </si>
  <si>
    <t>CONSUMO DE ENERGÍA Kw</t>
  </si>
  <si>
    <t>PK</t>
  </si>
  <si>
    <t>Durante el I trimestre de 2025 el indicador Eficiencia en el consumo de energia presento un rango de gestion deficiente.</t>
  </si>
  <si>
    <t>Convocar una mesa de trabajo con las áreas involucradas para optimizar el uso eficiente del recurso energético en la sede de producción y la sede operativa, con el propósito de mejorar el desempeño del indicador, medido en función de los puntos kilométricos (PK) intervenidos durante el trimestre.</t>
  </si>
  <si>
    <t>Contratos suscritos mediante proceso de selección con cláusulas de sostenibilidad</t>
  </si>
  <si>
    <t>GAM-IND-004</t>
  </si>
  <si>
    <t xml:space="preserve">Incluir cláusulas de sostenibilidad mínimo al 60% de los contratos suscritos mediante procesos de selección para la Adquisición de bienes y servicios </t>
  </si>
  <si>
    <t>Este indicador se establece con el fin de controlar impactos ambientales negativos generados por las adquisiciones de bienes o servicios en la Entidad.</t>
  </si>
  <si>
    <r>
      <t>De conformidad al objetivo No.12 de los Objetivos de Desarrollo Sostenible "</t>
    </r>
    <r>
      <rPr>
        <i/>
        <sz val="11"/>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(proveedores de bienes y servicios) que redunden en beneficios no solo para la Entidad si no para la Ciudad-Región.</t>
    </r>
  </si>
  <si>
    <t>Marzo 2024</t>
  </si>
  <si>
    <t>FECUENCIA</t>
  </si>
  <si>
    <t>PROCESO(S) GENERADOR(ES) DE LA INFORMACIÓN</t>
  </si>
  <si>
    <r>
      <rPr>
        <b/>
        <sz val="11"/>
        <rFont val="Arial"/>
        <family val="2"/>
      </rPr>
      <t>1.</t>
    </r>
    <r>
      <rPr>
        <sz val="11"/>
        <rFont val="Arial"/>
        <family val="2"/>
      </rPr>
      <t xml:space="preserve">Matriz de contratación 
</t>
    </r>
    <r>
      <rPr>
        <b/>
        <sz val="11"/>
        <rFont val="Arial"/>
        <family val="2"/>
      </rPr>
      <t>2.</t>
    </r>
    <r>
      <rPr>
        <sz val="11"/>
        <rFont val="Arial"/>
        <family val="2"/>
      </rPr>
      <t>SECOP</t>
    </r>
  </si>
  <si>
    <t>Gestión Ambiental -GAM
Gerencia de Contratación</t>
  </si>
  <si>
    <t>(No. total de Contratos suscritos mediante proceso de selección con cláusulas de sostenibilidad / No. total de contratos suscritos para adquisición de bienes y servicios)  *100</t>
  </si>
  <si>
    <t xml:space="preserve">NA </t>
  </si>
  <si>
    <t>No. TOTAL CONTRATOS CON CLAUSULA DE SOSTENIBILIDAD</t>
  </si>
  <si>
    <t>No. TOTAL CONTRATOS</t>
  </si>
  <si>
    <t>I SEMESTRE</t>
  </si>
  <si>
    <t>II SEMESTRE</t>
  </si>
  <si>
    <t>Eficiencia en el consumo de agua - Sede Administrativa</t>
  </si>
  <si>
    <t>GAM-IND-005</t>
  </si>
  <si>
    <t>Disminuir en 1% el consumo de agua en comparación con el mismo semestre del año inmediatamente anterior.</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</si>
  <si>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</si>
  <si>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</si>
  <si>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m3/No. personas</t>
  </si>
  <si>
    <r>
      <rPr>
        <b/>
        <sz val="11"/>
        <rFont val="Arial"/>
        <family val="2"/>
      </rPr>
      <t>1-</t>
    </r>
    <r>
      <rPr>
        <sz val="11"/>
        <rFont val="Arial"/>
        <family val="2"/>
      </rPr>
      <t>Facturación por la prestación del servicio</t>
    </r>
  </si>
  <si>
    <t>0,19 m3/No total personas</t>
  </si>
  <si>
    <t>CONSUMO DE AGUA M3</t>
  </si>
  <si>
    <t>No TOTAL PERSONAS</t>
  </si>
  <si>
    <t>Eficiencia en el consumo de energia - Sede Administrativa</t>
  </si>
  <si>
    <t>GAM-IND-006</t>
  </si>
  <si>
    <t>Kw/No. personas</t>
  </si>
  <si>
    <r>
      <rPr>
        <b/>
        <sz val="11"/>
        <rFont val="Arial"/>
        <family val="2"/>
      </rPr>
      <t>1.</t>
    </r>
    <r>
      <rPr>
        <sz val="11"/>
        <rFont val="Arial"/>
        <family val="2"/>
      </rPr>
      <t>Facturación por la prestación del servicio</t>
    </r>
  </si>
  <si>
    <t>Consumo de energía Kw total / No.total de personal en la sede</t>
  </si>
  <si>
    <t>108,34 Kw/No. total de personas</t>
  </si>
  <si>
    <t>Durante el primer trimestre de 2025, el indicador de eficiencia en el consumo de energía se mantuvo dentro de un rango de gestión apropiado.</t>
  </si>
  <si>
    <t>El grupo de gestión ambiental continuará con el seguimiento periódico del indicador de eficiencia en el consumo de energía para verificar que se mantenga dentro del rango de gestión apropiado.</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</si>
  <si>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</si>
  <si>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</si>
  <si>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</si>
  <si>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</si>
  <si>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</si>
  <si>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</si>
  <si>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Proceso(s) generador(es)  
de la información:</t>
  </si>
  <si>
    <t>Plan Anual de Adquisiciones
Base de datos contratación, propia del proceso GCON (que contiene los procesos contratuales en el SECOP y TVEC)</t>
  </si>
  <si>
    <t>Gestión Contractual</t>
  </si>
  <si>
    <t>Secretaría General</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</si>
  <si>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</si>
  <si>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</si>
  <si>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</si>
  <si>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</si>
  <si>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 xml:space="preserve">Para el primer trimestre de 2025, se programaron 20 procesos, los cuales fueron publicados en su totalidad; por otra parte, se presentaron dos (2) procesos declarados desiertos, quedando siete (7) procesos en estado de publicación en cumplimiento a los respectivos cronogramas. Finalmente se suscribieron once (11) procesos incluyendo las 6 líneas correspondientes a las Bolsas de los contratos de prestación de servicios profesionales y de apoyo a la gestión previstos en los proyectos de inversión, regalías y funcionamiento. </t>
  </si>
  <si>
    <t>INICIADOS/PROG PAA</t>
  </si>
  <si>
    <t>1er Trimestre</t>
  </si>
  <si>
    <t>La evolución del indicador para el primer trimestre de 2025, es apropiado, por lo cual se continuará con el seguimiento costante por parte de la Gerencia de Contración,mediante comunicación constante con las diferentes dependencias por medio de mesas interdiciplinarias, correos electrónicos y reuniones, permitiendo alcanzar el porcentaje de avance en este período.</t>
  </si>
  <si>
    <t>2o. Trimestre</t>
  </si>
  <si>
    <t>3o. Trimestre</t>
  </si>
  <si>
    <t>4o. Trimestre</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</si>
  <si>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</si>
  <si>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</si>
  <si>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</si>
  <si>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</si>
  <si>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</si>
  <si>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</si>
  <si>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</si>
  <si>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</si>
  <si>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</si>
  <si>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</si>
  <si>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</si>
  <si>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</si>
  <si>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</si>
  <si>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</si>
  <si>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</si>
  <si>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El indicador se encuentra en un rango de gestión apropiado, cumpliendo con la meta establecida,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</si>
  <si>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SegundoTrimestre</t>
  </si>
  <si>
    <t>Tercer trimestre</t>
  </si>
  <si>
    <t>Cuarto trimestre</t>
  </si>
  <si>
    <t xml:space="preserve">Incluir la gráfica de barra acorde con el indicador que contenga minimo las variables propias de la medición y el resultado  </t>
  </si>
  <si>
    <t>De acuerdo a los resultados de la vigencia anterior, se denota que el indicador mejoro pasando de un rango de gestión mejorable a apropiado , cumpliendo con la meta establecida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</si>
  <si>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</si>
  <si>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segundo  trimestre</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</si>
  <si>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</si>
  <si>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</si>
  <si>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</si>
  <si>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</si>
  <si>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</si>
  <si>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</si>
  <si>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</si>
  <si>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</si>
  <si>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</si>
  <si>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</si>
  <si>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</si>
  <si>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</si>
  <si>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</si>
  <si>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</si>
  <si>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</si>
  <si>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</si>
  <si>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El indicador se mantiene en un rango de gestión apropiado atendiendo y gestionando  la solicitud de prestamos documentales en máximo 1 día.</t>
  </si>
  <si>
    <t>En comparación con los resultados de la vigencia anterior, el indicador permanece en un rango de gestión apropiado con un tiempo de respuesta a las solicitudes de máximo de 1 a 2 días hábiles para realizar el prestamo documental.</t>
  </si>
  <si>
    <t>Acorde a los resultados del indicador para este periodo, no se requiere adelantar acciones de mejora.</t>
  </si>
  <si>
    <t>Cuarto  trimestre</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</si>
  <si>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</si>
  <si>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</si>
  <si>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</si>
  <si>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</si>
  <si>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</si>
  <si>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Reporte Estadisticas realizadas en el aplicativo ORFEO</t>
  </si>
  <si>
    <t>100%- (No de  radicados anulados en el periodo/ Total de radicados  en el periodo)</t>
  </si>
  <si>
    <t>No de  radicados anulados en el periodo</t>
  </si>
  <si>
    <t xml:space="preserve">El indicador se mantiene en un rango de gestión  apropiado, se destaca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</si>
  <si>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0.5%</t>
  </si>
  <si>
    <t xml:space="preserve">El indicador se mantiene en un rango de gestión apropiado, por lo cual no es necesario establecer una acción de mejora durante este periodo </t>
  </si>
  <si>
    <t>FECHA DE APLICACIÓN: JUNIO 2020</t>
  </si>
  <si>
    <t>GESTIÓN DEL TALENTO HUMANO</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</si>
  <si>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</si>
  <si>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</si>
  <si>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</si>
  <si>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</si>
  <si>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</si>
  <si>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</si>
  <si>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</si>
  <si>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</si>
  <si>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</si>
  <si>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</si>
  <si>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</si>
  <si>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 xml:space="preserve">El plan Estratégico de talento humano para el primer trimestre de la vigencia 2025 presento la siguiente programación y avance de acuerdo a los siguientes planes o temas (obteniendo en el periodo un 100% de cumplimiento en el trimestre):
- Plan Acción actividades en el año programado 1T (0,33), Ejecutado (0,33); 
- Plan Anual de Seguridad y Salud en el Trabajo - PASST actividades en el año programado 1T  (0,18), Ejecutado  0,18; 
- Matriz Gestión Estratégica de Talento Humano - MGETH actividades en el año Programado 1T (0,14), Ejecutado 0,14; 
- Plan Anual de Estímulos e Incentivos - PAEI actividades en el año Programado 1T (0,00), Ejecutado 0,01 
- Plan Institucional de Capacitación – PIC actividades en el año Programado 1T (0,00), Ejecutado 0,00. 
</t>
  </si>
  <si>
    <t>Presenta un incremento porcentual significativo  comparados con el mismo periodo en la vigencia anterior, toda vez que el mayor % se asigno a partir del segundo trimestre de la vigencia, teniendo en cuenta la puesta en marcha del PETHU  en cada uno de sus componentes la cual se realizo en el primer trimestre</t>
  </si>
  <si>
    <t>Adelantar actividades de seguimiento para lograr emitir alertas que permitan identificar oportunamente necesidades que faliciten el cumplimiento de las actividades, asi mejorar el rango de medición.</t>
  </si>
  <si>
    <t>PROCESO DE GESTIÓN DE TALENTO HUMANO</t>
  </si>
  <si>
    <t xml:space="preserve"> SEGUIMIENTO EVALUACIÓN DEL DESEMPEÑO Y EVALUACIÓN DE LA GESTIÓN DE EMPLEADOS PÚBLICOS - E.P. - UAERMV</t>
  </si>
  <si>
    <t>GTHU-IND-004</t>
  </si>
  <si>
    <t>Realizar el seguimiento al reporte de la evaluación del desempeño y evaluación de la gestión del 100% de los Empleados Públicos  - E.P. de la UAERMV.</t>
  </si>
  <si>
    <t>El objetivo de este indicador es conocer el cumplimiento por parte de los Empleados Públicos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</si>
  <si>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este indicador se realizará el seguimiento de las fechas de la concertación y calificación de los Empleados  Públicos -E.P, relacionados con la Gestión del rendimiento en la UAERMV, el seguimiento se efectuará, durante el mes siguiente del vencimiento de los términos de Ley vigentes.</t>
  </si>
  <si>
    <t>diciembre de 2022</t>
  </si>
  <si>
    <t>Formato de seguimiento gestión del rendimiento Empleados Públicos E.P - UAERMV. - GTHU-FM-057.</t>
  </si>
  <si>
    <t>GESTIÓN DE TALENTO HUMANO</t>
  </si>
  <si>
    <r>
      <rPr>
        <u/>
        <sz val="8.5"/>
        <rFont val="Arial"/>
        <family val="2"/>
      </rPr>
      <t xml:space="preserve">(E.P. de carrera administrativa y E.P provisionales que presentaron oportunamente la evaluación del desempeño y evaluación de la gestión) </t>
    </r>
    <r>
      <rPr>
        <sz val="8.5"/>
        <rFont val="Arial"/>
        <family val="2"/>
      </rPr>
      <t>* 100
                              Número total cargos de carrera administrativa</t>
    </r>
  </si>
  <si>
    <t>E.P. de carrera administrativa y E.P provisionales que presentaron oportunamente la evaluación del desempeño y evaluación de la gestión</t>
  </si>
  <si>
    <t xml:space="preserve"> Número total cargos de carrera administrativa</t>
  </si>
  <si>
    <t>Semestre I</t>
  </si>
  <si>
    <t>Semestre II</t>
  </si>
  <si>
    <t>En este periodo se reporta el número de servidores públicos a corte de primer semestre que realizaron evaluaciones de acuerdo al tipo de vinculación</t>
  </si>
  <si>
    <t>Se realizarán acciones y seguimiento oportuno a las evaluaciones mantener el nivel de cumplimiento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</si>
  <si>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</si>
  <si>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</si>
  <si>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</si>
  <si>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</si>
  <si>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</si>
  <si>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</si>
  <si>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</si>
  <si>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</si>
  <si>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</si>
  <si>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</si>
  <si>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</si>
  <si>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</si>
  <si>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</si>
  <si>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</si>
  <si>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</si>
  <si>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n/a</t>
  </si>
  <si>
    <t>Realizar la medición oportunamente, después de el desarrollo de las actividades.</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</si>
  <si>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</si>
  <si>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</si>
  <si>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</si>
  <si>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</si>
  <si>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</si>
  <si>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r>
      <t>Fecha de Actualización:</t>
    </r>
    <r>
      <rPr>
        <sz val="11"/>
        <rFont val="Arial"/>
        <family val="2"/>
      </rPr>
      <t xml:space="preserve"> </t>
    </r>
  </si>
  <si>
    <t>Encuesta de satisfacción sobre la ejecución de las actividades desarrolladas en el marco del Plan Anual de Estímulos e Incentivos.</t>
  </si>
  <si>
    <t>Número de actividades  N2</t>
  </si>
  <si>
    <t>RESULTADOS</t>
  </si>
  <si>
    <t xml:space="preserve">VIGENCIA ACTUAL </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</si>
  <si>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</si>
  <si>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</si>
  <si>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</si>
  <si>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</si>
  <si>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</si>
  <si>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</si>
  <si>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</si>
  <si>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Plan Institucional de Formación y Capacitación – PIC.</t>
  </si>
  <si>
    <t>PC_PreTest</t>
  </si>
  <si>
    <t>PC_PostTest</t>
  </si>
  <si>
    <t>*</t>
  </si>
  <si>
    <t>Continuar adelantando actividades de medición para determinar el impacto de las capacitaciones recibidas por parte de los servidores públicos, en el marco del Plan Institucional de Capacitación-  PIC de la UAERMV.</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</si>
  <si>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</si>
  <si>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</si>
  <si>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</si>
  <si>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</si>
  <si>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</si>
  <si>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</si>
  <si>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</si>
  <si>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</si>
  <si>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</si>
  <si>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</si>
  <si>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</si>
  <si>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</si>
  <si>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</si>
  <si>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</si>
  <si>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 xml:space="preserve">2do Trimestre </t>
  </si>
  <si>
    <t xml:space="preserve">3er Trimestre </t>
  </si>
  <si>
    <t xml:space="preserve">4to Trimestre </t>
  </si>
  <si>
    <t xml:space="preserve">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 </t>
  </si>
  <si>
    <t xml:space="preserve"> Continuar tramitando los expedientes dentro de los términos legales.</t>
  </si>
  <si>
    <t>FECHA DE APLICACIÓN: ABRIL 2024</t>
  </si>
  <si>
    <t>CONTROL, EVALUACIÓN Y MEJORA DE LA GESTIÓN</t>
  </si>
  <si>
    <t>CUMPLIMIENTO 
DEL PLAN ANUAL DE AUDITORÍAS</t>
  </si>
  <si>
    <t>CEI-IND-001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</si>
  <si>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</si>
  <si>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</si>
  <si>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</si>
  <si>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JUNIO  DE 2024</t>
  </si>
  <si>
    <t>(CEM-FM-001) Plan Anual de Auditoria, aprobado por el CICCI</t>
  </si>
  <si>
    <t>CEI -Control y Evaluación Instituacional</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</si>
  <si>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</si>
  <si>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</si>
  <si>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</si>
  <si>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</si>
  <si>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</si>
  <si>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t xml:space="preserve">De un total de 98 actividades programadas  ajustadas para la vigencia, en el PAA-Plan Anual de Auditorías V-2 aprobada  su modificación en el CICCI del 29 de enero 2025 se han ejecutado 25 para una ejecución acumulada del 24%.
Para el primer trimestre se tenian programadas 28 actividades de las cuales se ejecutaron 25 para un total del 89%
Las actividades que se encuentran en ejecución son 3 
Arqueo Caja menor
Inspección Regalias Sumapaz 
Seguimiento rendición de cuentas ( actividad que se apllazo para el mes de abril) 
 Estas actividades finalzian en el mes de abril 
De igual manera estas actividades aun no ha finalizado debido a el proceso de contratación de los profesionales de la Oficina de Control Interno  
</t>
  </si>
  <si>
    <t xml:space="preserve">Trimestre 3 </t>
  </si>
  <si>
    <t>SUMATORIA</t>
  </si>
  <si>
    <t xml:space="preserve">FECHA DE APLICACIÓN: ABRIL 2024 </t>
  </si>
  <si>
    <t>CUMPLIMIENTO DE LAS ACCIONES CORRECTIVAS</t>
  </si>
  <si>
    <t>CEI-IND-002</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</si>
  <si>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</si>
  <si>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</si>
  <si>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</si>
  <si>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 xml:space="preserve">Abril 2025 </t>
  </si>
  <si>
    <t>Seguimiento a las acciones correctivas en los planes de mejoramiento de auditorías internas</t>
  </si>
  <si>
    <t>CEM-Control, Evaluación y Mejora de la Gestión</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</si>
  <si>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</si>
  <si>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</si>
  <si>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</si>
  <si>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9"/>
        <rFont val="Arial"/>
        <family val="2"/>
      </rPr>
      <t>1. ACCIONES PROGRAMADAS PARA CUMPLIR</t>
    </r>
    <r>
      <rPr>
        <b/>
        <u/>
        <sz val="9"/>
        <rFont val="Arial"/>
        <family val="2"/>
      </rPr>
      <t>:</t>
    </r>
    <r>
      <rPr>
        <u/>
        <sz val="9"/>
        <rFont val="Arial"/>
        <family val="2"/>
      </rPr>
      <t xml:space="preserve"> 34</t>
    </r>
    <r>
      <rPr>
        <sz val="9"/>
        <rFont val="Arial"/>
        <family val="2"/>
      </rPr>
      <t xml:space="preserve"> acciones en las siguientes dependencias 
Control Disciplinario Interno-Oficina de Control Disciplinario Interno:1
Subdirección de Producción y Apoyo Logistico:1
Oficina de Servicio a la Cudadania y Sostenibilidad: 8 
Oficina de Tecnologías de la Información:6
Gerencia de Producción; 4
Subdirección de la Intervención y de la Infraestructura:1
Gerencia de Maquinaria y Equipo: 3
Subdirección de la Planificación y Conservación:2
Oficina Juridica: 5
Secretaría General:2
</t>
    </r>
    <r>
      <rPr>
        <b/>
        <sz val="9"/>
        <rFont val="Arial"/>
        <family val="2"/>
      </rPr>
      <t>1.1 ACCIONES CUMPLIDAS</t>
    </r>
    <r>
      <rPr>
        <b/>
        <sz val="9"/>
        <color rgb="FF00B050"/>
        <rFont val="Arial"/>
        <family val="2"/>
      </rPr>
      <t>:</t>
    </r>
    <r>
      <rPr>
        <sz val="9"/>
        <rFont val="Arial"/>
        <family val="2"/>
      </rPr>
      <t xml:space="preserve"> se cumplieron 28 acciones (85%)
Control Disciplinario Interno-Oficina de Control Disciplinario Interno:1
Subdirección de Producción y Apoyo Logistico:1
Oficina de Servicio a la Cudadania y Sostenibilidad: 8 
Oficina de Tecnologías de la Información:1 
Gerencia de Producción; 4
Subdirección de la Intervención y de la Infraestructura:1
Gerencia de Maquinaria y Equipo: 3
Subdirección de la Planificación y Conservación:2
Oficina Juridica: 5
Secretaría General:2
1.2</t>
    </r>
    <r>
      <rPr>
        <b/>
        <sz val="9"/>
        <rFont val="Arial"/>
        <family val="2"/>
      </rPr>
      <t xml:space="preserve"> ACCIONES PROGRAMADAS QUE SE VENCIERON DURANTE EL PERIODO</t>
    </r>
    <r>
      <rPr>
        <sz val="9"/>
        <rFont val="Arial"/>
        <family val="2"/>
      </rPr>
      <t xml:space="preserve">: 1 acciones de la OTI
</t>
    </r>
    <r>
      <rPr>
        <b/>
        <i/>
        <u/>
        <sz val="9"/>
        <rFont val="Arial"/>
        <family val="2"/>
      </rPr>
      <t>2. ACCIONES VENCIDAS DE PERIODOS ANTERIORES AL 31 DE DICIEMBRE DE 2024 CON SEGUIMIENTO QUE NO APORTAN AL INDICADOR.</t>
    </r>
    <r>
      <rPr>
        <sz val="9"/>
        <rFont val="Arial"/>
        <family val="2"/>
      </rPr>
      <t xml:space="preserve">  5 acciones OTI 
</t>
    </r>
    <r>
      <rPr>
        <b/>
        <i/>
        <u/>
        <sz val="9"/>
        <rFont val="Arial"/>
        <family val="2"/>
      </rPr>
      <t>3. TOTAL DE ACCIONES VENCIDAS AL 31 DE MARZO DE 2025</t>
    </r>
    <r>
      <rPr>
        <sz val="9"/>
        <rFont val="Arial"/>
        <family val="2"/>
      </rPr>
      <t xml:space="preserve">: 6 vencidas correspondientes a Gestión de Tecnologías de la Información  </t>
    </r>
  </si>
  <si>
    <t>Para la actual vigencia se programaron 33 acciones y se cumplieron 28 situación que explica la diferencia</t>
  </si>
  <si>
    <t xml:space="preserve">1,Continuar con el avance oportuno por parte de las areas en las acciones propuestas 
2.Continuar retroalimentando a los enlaces de los procesosel seguimiento producto del análisis realizado por la OCI. </t>
  </si>
  <si>
    <t xml:space="preserve"> SEGUIMIENTO Y MONITOREO DE LA CALIDAD TÉCNICA</t>
  </si>
  <si>
    <t xml:space="preserve">MONITOREO A LOS INFORMES DE ENSAYOS </t>
  </si>
  <si>
    <t>SMCT-IND-001</t>
  </si>
  <si>
    <t>VERIFICAR EL 95% DE LOS INFORMES</t>
  </si>
  <si>
    <t>Hacer seguimiento a los informes de ensayo para realizar el monitoreo de la calidad técnica de las intervenciones misionales.</t>
  </si>
  <si>
    <t xml:space="preserve">El indicador mide el porcentaje de informes verificados con el  fin de evaluar el cumplimiento  de las  frecuencias de ensayos  establecidas en el plan de inspección de la calidad técnica a las materias primas y  productos generados para las intervenciones misionales como lo son:
* Agregados pétreos
* Materiales bituminosos
* Materiales granulares
* Mezclas asfálticas 
* Concreto Hidráulico 
* Densidades
* Núcleos </t>
  </si>
  <si>
    <t>Diciembre 2023</t>
  </si>
  <si>
    <t xml:space="preserve">Bimestral </t>
  </si>
  <si>
    <t>Porcentaje (%)</t>
  </si>
  <si>
    <t xml:space="preserve">Consolidado de informes realizados 
Informes de resultados </t>
  </si>
  <si>
    <t xml:space="preserve">Gestión de laboratorio
Producción de mezcla 
Intervención de la infraestructura 
Monitoreo y seguimiento de la calidad técnica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</si>
  <si>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</si>
  <si>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</si>
  <si>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</si>
  <si>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</si>
  <si>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</si>
  <si>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</si>
  <si>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</si>
  <si>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</si>
  <si>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</si>
  <si>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No se presentan desviasiones</t>
  </si>
  <si>
    <t>No se requiere acción de mejora debido a que el resultado cumple la meta del indicador.</t>
  </si>
  <si>
    <t>SEGUIMIENTO A LA CALIDAD TÉCNICA</t>
  </si>
  <si>
    <t>SMCT-IND-002</t>
  </si>
  <si>
    <t>VERIFICAR EL 98% DE LAS INTERVENCIONES PROGRAMADAS</t>
  </si>
  <si>
    <t>Hacer seguimiento  a la calidad técnica de las intervenciones ejecutadas.</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</si>
  <si>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
Tipos de intervención:
* Rehabilitación rígidos
* Rehabilitación flexible
* Cambio de carpeta
* Cambio de losas
* MBR estabilizado
* Parcheo y bacheos</t>
  </si>
  <si>
    <t xml:space="preserve">MENSUAL </t>
  </si>
  <si>
    <t xml:space="preserve">Programación de intervención 
Registro de inspección de la calidad  técnica en obra </t>
  </si>
  <si>
    <t xml:space="preserve">Intervención de la infraestructura 
Monitoreo y seguimiento de la calidad técnica </t>
  </si>
  <si>
    <t>N° TOTAL DE VISITAS REALIZADAS</t>
  </si>
  <si>
    <t>N° TOTAL DE VISITAS PROGRAMADAS</t>
  </si>
  <si>
    <t>% DE VISITAS EJECUTADAS</t>
  </si>
  <si>
    <t>En el mes de enero se realizaron 97 visitas de las 99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</si>
  <si>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84 visitas de las 84 programadas, dando un cumplimiento del 100% a los diferentes tipos de intervención ejecutados durante este mes, en las cuales se evaluó el cumplimiento a la calidad técnica de acuerdo a las especificaciones técnicas, como se muestra en la siguiente tabla:</t>
  </si>
  <si>
    <t>En el mes de marzo se realizaron 14 visitas de las 14 programadas, dando un cumplimiento del 100% a los diferentes tipos de intervención ejecutados durante este mes, en las cuales se evaluó el cumplimiento a la calidad técnica de acuerdo a las especificaciones técnicas, como se muestra en la siguiente tabla:</t>
  </si>
  <si>
    <t>Se evidencia una mejora de un 1% respecto a el año 2024</t>
  </si>
  <si>
    <t>No se requiere acción de mejora debido a que el resultado cumple la meta del indicador</t>
  </si>
  <si>
    <r>
      <t>CÓD.</t>
    </r>
    <r>
      <rPr>
        <sz val="8"/>
        <rFont val="Arial"/>
        <family val="2"/>
      </rPr>
      <t> </t>
    </r>
  </si>
  <si>
    <r>
      <t>INDICADOR </t>
    </r>
    <r>
      <rPr>
        <sz val="8"/>
        <rFont val="Arial"/>
        <family val="2"/>
      </rPr>
      <t> </t>
    </r>
  </si>
  <si>
    <r>
      <t>Resultado I trimestre 2025</t>
    </r>
    <r>
      <rPr>
        <sz val="8"/>
        <rFont val="Arial"/>
        <family val="2"/>
      </rPr>
      <t> </t>
    </r>
  </si>
  <si>
    <t>Resultado acumulado</t>
  </si>
  <si>
    <r>
      <t>Variable 1</t>
    </r>
    <r>
      <rPr>
        <sz val="8"/>
        <rFont val="Arial"/>
        <family val="2"/>
      </rPr>
      <t> </t>
    </r>
  </si>
  <si>
    <r>
      <t>Variable 2</t>
    </r>
    <r>
      <rPr>
        <sz val="8"/>
        <rFont val="Arial"/>
        <family val="2"/>
      </rPr>
      <t> </t>
    </r>
  </si>
  <si>
    <t>Resultado I trimestre 2025</t>
  </si>
  <si>
    <t>Resultado</t>
  </si>
  <si>
    <r>
      <t>acumulado</t>
    </r>
    <r>
      <rPr>
        <sz val="8"/>
        <rFont val="Arial"/>
        <family val="2"/>
      </rPr>
      <t> </t>
    </r>
    <r>
      <rPr>
        <b/>
        <sz val="8"/>
        <rFont val="Arial"/>
        <family val="2"/>
      </rPr>
      <t>semestre I</t>
    </r>
  </si>
  <si>
    <t>EFICIENCIA EN EL CONSUMO DE ENERGIA- OTRAS UNIDADES DE TRABAJO</t>
  </si>
  <si>
    <t xml:space="preserve"> 0:5:00 min</t>
  </si>
  <si>
    <t>0:3:01 min</t>
  </si>
  <si>
    <t>CUMPLIMIENTO DEL PLAN ANUAL DE AUDITORÍAS</t>
  </si>
  <si>
    <t>EGTI-IND-001  </t>
  </si>
  <si>
    <t>NIVEL DE EJECUCIÓN DEL PLAN ESTRATÉGICO DE TECNOLOGÍAS DE LA INFORMACIÓN</t>
  </si>
  <si>
    <t>GLAB-IND-005 </t>
  </si>
  <si>
    <t>PORCENTAJE DE CUMPLIMIENTO DE ENTREGAS DE MEZCLAS AUTORIZADAS</t>
  </si>
  <si>
    <t>LMME-IND-001</t>
  </si>
  <si>
    <t>4.3</t>
  </si>
  <si>
    <t>DCIM-IND-001</t>
  </si>
  <si>
    <t>5.01</t>
  </si>
  <si>
    <t>7.00</t>
  </si>
  <si>
    <t>0.01</t>
  </si>
  <si>
    <t>APROVECHAMIENTO DE RESIDUOS GENERADOS EN LA ENTIDAD</t>
  </si>
  <si>
    <t>0.00</t>
  </si>
  <si>
    <t>EFICIENCIA EN EL CONSUMO DE ENERGIA-SEDE ADMINISTRATIVA</t>
  </si>
  <si>
    <t>104.01</t>
  </si>
  <si>
    <t>104.02</t>
  </si>
  <si>
    <t>114.85</t>
  </si>
  <si>
    <t>114.86</t>
  </si>
  <si>
    <t>136.53</t>
  </si>
  <si>
    <t>Indicador general Procesos Estratégicos</t>
  </si>
  <si>
    <t>mejorable</t>
  </si>
  <si>
    <t>deficiente</t>
  </si>
  <si>
    <t xml:space="preserve">VIGENCIA ANTERIOR </t>
  </si>
  <si>
    <t>segundo trimestre  2025</t>
  </si>
  <si>
    <t>No se presenta desviación, sin embargo respecto a la vigencia anterior ( segundo triimestre de la vigencia 2025),  se mantiene un cumplimiento del 100%  respecto al mismo perido, sin embargo  se recomienda continuar  con el  fortalecimiento del proceso en  busca de mejora continua.</t>
  </si>
  <si>
    <t xml:space="preserve">Se realizaron 9 de los 9 productos programados para el primer trimestre de la vigencia 2025, Dentro de los productos cumplidos por el proceso DES se encuentran evidencias consolidadas en https://uaermv.sharepoint.com/:f:/s/ProcesoDESI/Eq_9QKZHRJpHi2opL2rm-mMBKbtY7T73mIVjTAKYUB55XA?e=Y8oejQ : 
1.Se elaboró y público el informe consolidado de la batería de indicadores UAERMV para el periodo del IV trimestre 2024.
https://www.umv.gov.co/portal/wp-content/uploads/2025/01/Informe-Indicadores-de-Gestion-4to-Trimestre-2024-2.docx
2. Informe plan de acción  IV trimestre 2024 publicado,Asi mismo, en el mes de enero se consolido el plan de acción institucional para la vigencia 2025, el cual fue aprobado en comité de gestión y desempeño y su consulta se puede realizar en la página web de la Entidad.
https://www.umv.gov.co/portal/wp-content/uploads/2025/02/Seguimiento-Plan-Estategico-2024.docx
3- Se consolidó la información sobre las políticas de gestión, generando el 4.º Informe de Avance de Políticas de Gestión MIPG 2024, el cual fue remitido al jefe de la OAP el 23 de febrero.
https://uaermv.sharepoint.com/:w:/s/ProcesoDESI/EXXYhu3IxxdLqyiteLbuupEB93GqXl9Me6WCmwbv63wPIg?e=D2Ijcs
4- Se realizó el seguimiento al Plan de Adecuación MIPG correspondiente al cuarto trimestre de 2024. Los resultados fueron remitidos a cada líder de política y, adicionalmente, presentados en el Comité Institucional de Gestión y Desempeño
https://uaermv.sharepoint.com/:f:/s/ProcesoDESI/Evh0HB7QG2tJpEgvN3nuQdIBTQ-Og_H1nmYA5iENZcPZ4w?e=Tl5xtV
5-Reporte oficial Plataforma Integrada de Inversión Pública - PIIP  , Se adelantó el proceso de actualización y seguimiento en la plataforma PIIP de los proyectos de inversión a cargo de la UMV
https://uaermv.sharepoint.com/:f:/s/ProcesoDESI/Ev6aSb-RhINEsR7uyc5CMnwBnsBWzzcfXSSmn4Ihu4PZCg?e=LPyPJU 
6-Reportes oficial SEGPLAN  2 –Se realizo el seguimiento a los proyectos de inversión PDD UNCSAB y PDD BCS a corte 31 de diciembre de 2024 de acuerdo a los lineamientos de la SDP. Así mismo, se adelantó el proceso de reprogramación para la vigencia 2025 de los proyectos de inversión de la UMV en el aplicativo SEGPLAN 2.0
https://uaermv.sharepoint.com/:f:/s/ProcesoDESI/Ei56aZTB-EFLi1S6I7WuQXEBfEY4V2lC7OHwJeQon0XNWg?e=WScSra
7-Se elaboraron los informes de seguimiento a proyectos de inversión de los meses diciembre 2024, enero 2025 y febrero 2025. Estos informes incluyen el estado de ejecución presupuestal y de avance en el cumplimiento de metas
https://uaermv.sharepoint.com/:f:/s/ProcesoDESI/Eq_9QKZHRJpHi2opL2rm-mMBKbtY7T73mIVjTAKYUB55XA?e=KjSYpM
8. Se consolido y público Informes de gestión y resultados cierre   vigencia 2024   (avance, logros, resultados, beneficios)
https://www.umv.gov.co/portal/wp-content/uploads/2025/02/CBN-1090-Informe-de-gestion-y-resultados-2024-UMV-1.docx
9. Informe de Rendición de cuentas- RdC del Nodo Sector Movilidad 2024 , Se realizo la rención de cuentas 2024 en el marco de la Circular 004 de 2024 de la Veeduría Distrital Literal (g) "Las entidades distritales que realizan la rendición de cuentas bajo la figura de nodo sectorial están exentas de adelantar sus audiencias públicas anuales, siempre y cuando, en el marco de esta audiencia, presenten los resultados detallados de su gestión.” .” (Subrayado, cursiva y negrilla son nuestras) Tal y como lo realizo al UAERMV en la audiencia pública de RdC el pasado 28 de febrero bajo la figura de "Nodo Sector Movilidad"
https://www.umv.gov.co/portal/wp-content/uploads/2025/02/Informe-de-Gestion-de-Rendicion-de-Cuentas-Enero-Dic-2024-DEFINITIVO-1.pdf 
</t>
  </si>
  <si>
    <t xml:space="preserve">Se realizaron 8 de los 8 productos programados para el segundo trimestre de la vigencia 2025, Dentro de los productos cumplidos por el proceso DES se encuentran evidencias consolidadas en :
https://uaermv.sharepoint.com/:f:/s/ProcesoDESI/EqC9Gjf5vvhNombIYs77KHMB5Dx5CYeU8RsCLmkObUikPg?e=7FnEHg 
1.Se elaboró y público el informe consolidado de la batería de indicadores UAERMV para el periodo del primer trimestre 2025.
https://www.umv.gov.co/portal/wp-content/uploads/2025/04/Informe-Indicadores-de-Gestion-1er-Trimestre-2025.docx
2. Se elaboró Informe plan de acción Institucional -PAI  primer trimestre 2025  publicado para su consulta en la página web de la Entidad.
https://www.umv.gov.co/portal/wp-content/uploads/2025/05/20250430_Informe_Seguimiento_PAI_Primer_Trimestre_V2.pdf
3.Informe de monitoreo a Riesgos Cuatrimestral -Primer cuatrimestre 2025 Se realizó el Informe de Monitoreo de Mapas de Riesgo correspondiente al primer cuatrimestre del año 2025, con corte al 30 de abril de 2025.
Este informe presenta los resultados del análisis realizado al avance en la gestión del riesgo en los diferentes procesos de la entidad, e identifica oportunidades de mejora que contribuirán a fortalecer la planeación, prevención y mitigación de riesgos, en concordancia con los lineamientos del Modelo Integrado de Planeación y Gestión – MIPG. 
https://www.umv.gov.co/portal/wp-content/uploads/2025/06/Informe-Monitoreo-Mapas-de-Riesgo-1er-Cuatrimestre-2025-05-30.docx 
4- Se elaboró el 1er Informe de Avance de políticas de gestión MIPG 2025 con la información provista por los líderes de política y con la información del equipo de la OAP de acuerdo con la política que lideran 
https://uaermv.sharepoint.com/:w:/s/ProcesoDESI/Ef2HPv1Zg45JtWwp4FEapBsBePctgfJwmLT76U5ceXP1CA?e=iSSZMV 
5- Se realizó el seguimiento al Plan de Adecuación MIPG correspondiente al primer trimestre de 2025. Los resultados posteriormente, se remitieron a los líderes de política las observaciones detalladas derivadas de dicha revisión y se presento los resultados al CIGD
https://uaermv.sharepoint.com/:f:/s/ProcesoDESI/En_KwgtIK_5NlFJ0Js6e1i8BubNpUO9aAfa0KYEc1MEK5g?e=S3MuPa
6-Reportes oficial SEGPLAN  Se adelanta el proceso de actualización y seguimiento en la plataforma SEGPLAN 2.0, cargando la información en los modulos de ubicación de la inversión, tareas e indicadores.
https://uaermv.sharepoint.com/:f:/s/ProcesoDESI/EpUTQX1NhghIkkr1PvG9BIIBbNCHCCeNxNk7Kfblb3G64A?e=LxW30d
7-Reporte oficial Plataforma Integrada de Inversión Pública - PIIP  ,Se realizó la programación de los productos de cada uno de los proyectos, de acuerdo a los lineamientos del DNP y SDP. Asi mismo, verificación del reporte PIIP vigencia 2024.
https://uaermv.sharepoint.com/:f:/s/ProcesoDESI/EsBds1-NjENMgzLzGcBZSqsBdiennUYWwET4VNg_UNLj3Q?e=5463sp
8- Se presenta informe de seguimiento a proyectos de inversión con corte a marzo, abril y mayo de 2025. Este reporte consolida resultados de meta fisica y presupuestal y genera recomendaciones o alertas a los responsables de la ejecución.
https://uaermv.sharepoint.com/:f:/s/ProcesoDESI/EggsLuY5LgtCnPG8hAhgSLIBzJesB0eGkS_jIs984aDkhw?e=XecjjE
</t>
  </si>
  <si>
    <t>En el mes de junio se ensayaron 562 muestras de las materias primas recibidas para la ejecución de las intervenciones, las mezclas producidas, las capas de la estructura de pavimento y de la exploración geotécnica (apiques), a las cuales se le realizaron 2532 ensayos de los 2532 solicitados, obteniendo un porcentaje de cumplimiento del 100% de los servicios solicitados.</t>
  </si>
  <si>
    <t>En el mes de abril se ensayaron 404 muestras de las materias primas recibidas para la ejecución de las intervenciones, las mezclas producidas, las capas de la estructura de pavimento y de la exploración geotécnica (apiques), a las cuales se le realizaron 1472 ensayos de los 1472 solicitados, obteniendo un porcentaje de cumplimiento del 100% de los servicios solicitados.</t>
  </si>
  <si>
    <t>En el mes de mayo se ensayaron 508 muestras de las materias primas recibidas para la ejecución de las intervenciones, las mezclas producidas, las capas de la estructura de pavimento y de la exploración geotécnica (apiques), a las cuales se le realizaron 1802ensayos de los 1802 solicitados, obteniendo un porcentaje de cumplimiento del 100% de los servicios solicitados.</t>
  </si>
  <si>
    <t>En los meses de enero, febrero y marzo del 2025 se entregaron un total de 1327 informes de ensayo de los cuales 1327 se entregaron sin necesidad de correcciones lo que da un porcentaje de cumplimiento del 99,6 %.</t>
  </si>
  <si>
    <t>En los meses de abril, mayo y junio se entregaron un total de 1535 informes de ensayo de los cuales 1535 se entregaron oportunamente lo que da un porcentaje de cumplimiento del 100 %.</t>
  </si>
  <si>
    <t>Se encuentra una mejora del 0,6% de cumplimiento, respecto al 2024, la cual NO es una desviasion significativa, lograndose un cumplimiento del 100% para este indicador.</t>
  </si>
  <si>
    <t>Se realizo el informe final del proyecto, Evaluación del desempeño de mezclas densas en caliente producidas por la UMV, con incorporación de fresado proveniente del retiro de material existente en la malla vial de Bogotá MDC, la divulgación y la socialización del proyecto Diseño de mezcla de concreto asfaltico, con metodología SUPERPAVE, el plan experimental del proyecto Evaluación de emulsiones asfálticas modificadas que mejoren la calidad y eficiencia en las actividades de parcheo-bacheo y el acta de constitución del proyecto de Generación de un tablero de control acerca del uso de la maquinaria en la entidad mediante procesos de extracción, transformación y carga (ETL), opteniendo 55 puntos en total que indican un cumplimiento de un 122% de acuerdo a lo planeado para este trimestre.</t>
  </si>
  <si>
    <t>No plantean acciones de mejora debido a que el indicador cumple con la meta establecida para este trimestre.</t>
  </si>
  <si>
    <r>
      <t xml:space="preserve">No plantean acciones de mejora debido a que el indicador cumple con la meta establecida para este trimestre.
</t>
    </r>
    <r>
      <rPr>
        <b/>
        <sz val="9"/>
        <rFont val="Arial"/>
        <family val="2"/>
      </rPr>
      <t xml:space="preserve">Nota: </t>
    </r>
    <r>
      <rPr>
        <sz val="9"/>
        <rFont val="Arial"/>
        <family val="2"/>
      </rPr>
      <t>Se supera el 100% d elo programado debido a que se genero un acta de constitucion que no se habia contemplado.</t>
    </r>
  </si>
  <si>
    <t>Durante este período se ejecutó el 67,68% de la programación de PAC, situándose en un rango de gestión mejorable, por lo que el comportamiento de la ejecución es baja debido a que en el primer trimestre se ejecuta en su gran mayoría el presupuesto de reserva, ya que en esta etapa se da inicio a la estructuración de los procesos contractuales para la contratación de los bienes, obras y servicios con cargo al presupuesto de vigencia.</t>
  </si>
  <si>
    <t xml:space="preserve">En el segundo trimestre se ejecutó el 94,49% de la programación de PAC, ubicándose en el rango de gestión Apropiado, dado por el alto nivel de pagos realizados frente a la programación inicial para desembolsos con el presupuesto de la vigencia, con una deviación menor al 6% de lo planeado. Se evidencia un incremento en la medición alcanzada contra la ejecución alcanzada en el primer trimestre, dado por la disminución en los pagos efectuados a cargo del presupuesto de reservas y el aumento en la utilización del presupuesto de la vigencia. </t>
  </si>
  <si>
    <t>SEGUNDO TRIMESTRE</t>
  </si>
  <si>
    <t>Se presenta una disminución en el cumplimiento de la ejecución del PAC de 3,83% en el perído actual con relación al resultado de la vigencia anterior, que aunque se puede decir, que fue más eficiente el cumplimiento en 2024, sin embargo, se debe precisar que en las dos perídos en comparación se alcanzaron mediciones en nivel de ejecución sobresaliente y en un rango de gestión apropiado.</t>
  </si>
  <si>
    <t>En el período en reuniones conjuntas realizadas entre Tesorería y las dependencias responsables de programar los pagos se definieron alertas y compromisos de los pagos que habiéndose programado no se realizaron, además de informar las implicaciones que se originan por no efectuar estos pagos, resaltando la importancia del cumplimiento de los cronogramas en la radicación de cuentas y de la programación, en especial de los pagos que conformaban el 5.514% de la programación que no fue ejecutada, es decir, los equivalentes a los $ 1.592.979.472 pendientes por ejecutar del PAC.</t>
  </si>
  <si>
    <t>Durante el primer trimestre de 2025 se ejecuto el 82,02%, la programación del PAC se ejecuto de manera uniforme, alcanzando un rango de gestión apropiado, ya que para el cierre del trimestre la ejecución total del presupuesto asciende al 50% con un comportamiento positivo, debido a que en esta etapa se alcanzó la ejecución de cerca de la mitad del presupuesto de la reserva para esta vigencia.</t>
  </si>
  <si>
    <t>En el segundo trimestre de 2025 con respecto a la reserva se ejecutó el 75,42%, logrando un rango de gestión Mejorable, presentando una disminución en el resultado aunque se debe decir que la utilización del presupuesto de reservas para pagos tiende a disminuir en número con el paso de la vigencia, relacionado con el inicio de la utilización del presupuesto de la vigencia.</t>
  </si>
  <si>
    <t xml:space="preserve">Para el segundo trimestre de 2025 se presentó una disminución en el cumplimiento de la ejecución del PAC de la reserva de 16,94% con relación a la medición de 2024, por lo que se puede decir que el cumplimiento en la presente vigencia fue inferior al presentado en el mismo de 2024, comparando podemos decir, que en 2025 no se ejecutaron el 24,58% de lo programado, en cambio para 2024 la desviación equivale al 7.64% con respecto a lo inicialmente programado, obteniendo un buen comportamiento aunque mejorable con relación a la medición alcanzada en la vigencia anterior. </t>
  </si>
  <si>
    <t>En reuniones entre Tesorería y las dependencias responsables de programar los pagos se presentan las afectaciones por la no ejecución de los pagos con reservas, informando sobre las consecuencias que se ocasionan por el incumplimiento de la programación e invitándolos al cumplimiento de los cronogramas para evitar inconvenientes o penalizaciones, en especial para las dependencias que habiendo programado cuentas para pago en el trimestre, no las presentaron, las cuales conforman el 247.58%→ $ 4.984.295.676 pendientes por ejecutar del PAC programado en el segundo trimestre de 2025.</t>
  </si>
  <si>
    <t>JUNIO 2025</t>
  </si>
  <si>
    <r>
      <t xml:space="preserve">Se priorizaron en el trimestre en malla Local (LO), Intermedia (IN) y Rural (RU) </t>
    </r>
    <r>
      <rPr>
        <b/>
        <sz val="11"/>
        <rFont val="Arial"/>
        <family val="2"/>
      </rPr>
      <t>585 PK</t>
    </r>
    <r>
      <rPr>
        <sz val="11"/>
        <rFont val="Arial"/>
        <family val="2"/>
      </rPr>
      <t xml:space="preserve"> en </t>
    </r>
    <r>
      <rPr>
        <b/>
        <sz val="11"/>
        <rFont val="Arial"/>
        <family val="2"/>
      </rPr>
      <t>571 CIV</t>
    </r>
    <r>
      <rPr>
        <sz val="11"/>
        <rFont val="Arial"/>
        <family val="2"/>
      </rPr>
      <t xml:space="preserve"> correspondientes a </t>
    </r>
    <r>
      <rPr>
        <b/>
        <sz val="11"/>
        <rFont val="Arial"/>
        <family val="2"/>
      </rPr>
      <t>84,18 Kilómetros-Carril definidos,</t>
    </r>
    <r>
      <rPr>
        <sz val="11"/>
        <rFont val="Arial"/>
        <family val="2"/>
      </rPr>
      <t xml:space="preserve"> adicionalmente se excluyeron 26 PK correspondientes a 2,58 Kilómetros carril definidos, así como la suspensión por parte de la Gerencia de Infraestructura Urbana (GIU) de 1 PK equivalente a 0,11 Kilómetros carril definidos, por otra parte la GIU incluyó por el Procedimiento IMVI-PR-012, 1,74 Kilómetros-Carril de intervención con 1 PK, por  lo cual se presenta una priorización efectiva correspondiente a </t>
    </r>
    <r>
      <rPr>
        <b/>
        <sz val="11"/>
        <rFont val="Arial"/>
        <family val="2"/>
      </rPr>
      <t>83,53 Kilómetros Carril definidos</t>
    </r>
    <r>
      <rPr>
        <sz val="11"/>
        <rFont val="Arial"/>
        <family val="2"/>
      </rPr>
      <t xml:space="preserve">, con el </t>
    </r>
    <r>
      <rPr>
        <b/>
        <sz val="11"/>
        <rFont val="Arial"/>
        <family val="2"/>
      </rPr>
      <t>27,3%</t>
    </r>
    <r>
      <rPr>
        <sz val="11"/>
        <rFont val="Arial"/>
        <family val="2"/>
      </rPr>
      <t xml:space="preserve"> de la meta anual programada y el </t>
    </r>
    <r>
      <rPr>
        <b/>
        <sz val="11"/>
        <rFont val="Arial"/>
        <family val="2"/>
      </rPr>
      <t>108,7%</t>
    </r>
    <r>
      <rPr>
        <sz val="11"/>
        <rFont val="Arial"/>
        <family val="2"/>
      </rPr>
      <t xml:space="preserve">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 Por lo anterior se indica, que la meta acumulada del primer trimestre ha tenido modificaciones tanto en número de PK como en Kilómetros carril, debido a la exclusión de PK y por la variación entre la áreas ejecutadas por la GIU y las reportadas por el IDU, así como la reeinclusión en la priorización de 7 PK que habían sido excluidos y se priorizaron de nuevo los cuales suman al segundo trimestre.</t>
    </r>
  </si>
  <si>
    <r>
      <t xml:space="preserve">Se priorizaron en el trimestre en malla Local (LO), Intermedia (IN) y Rural (RU) </t>
    </r>
    <r>
      <rPr>
        <b/>
        <sz val="11"/>
        <rFont val="Arial"/>
        <family val="2"/>
      </rPr>
      <t>531 PK</t>
    </r>
    <r>
      <rPr>
        <sz val="11"/>
        <rFont val="Arial"/>
        <family val="2"/>
      </rPr>
      <t xml:space="preserve"> en </t>
    </r>
    <r>
      <rPr>
        <b/>
        <sz val="11"/>
        <rFont val="Arial"/>
        <family val="2"/>
      </rPr>
      <t>512 CIV</t>
    </r>
    <r>
      <rPr>
        <sz val="11"/>
        <rFont val="Arial"/>
        <family val="2"/>
      </rPr>
      <t xml:space="preserve"> correspondientes a </t>
    </r>
    <r>
      <rPr>
        <b/>
        <sz val="11"/>
        <rFont val="Arial"/>
        <family val="2"/>
      </rPr>
      <t>84,46 Kilómetros-Carril definidos,</t>
    </r>
    <r>
      <rPr>
        <sz val="11"/>
        <rFont val="Arial"/>
        <family val="2"/>
      </rPr>
      <t xml:space="preserve"> adicionalmente se excluyo 1 PK correspondiente a 0,30 Kilómetros carril definidos, por  lo cual se presenta una priorización efectiva correspondiente a </t>
    </r>
    <r>
      <rPr>
        <b/>
        <sz val="11"/>
        <rFont val="Arial"/>
        <family val="2"/>
      </rPr>
      <t>84,16 Kilómetros Carril definidos</t>
    </r>
    <r>
      <rPr>
        <sz val="11"/>
        <rFont val="Arial"/>
        <family val="2"/>
      </rPr>
      <t xml:space="preserve">, con el </t>
    </r>
    <r>
      <rPr>
        <b/>
        <sz val="11"/>
        <rFont val="Arial"/>
        <family val="2"/>
      </rPr>
      <t>27,5%</t>
    </r>
    <r>
      <rPr>
        <sz val="11"/>
        <rFont val="Arial"/>
        <family val="2"/>
      </rPr>
      <t xml:space="preserve"> de la meta anual programada y el </t>
    </r>
    <r>
      <rPr>
        <b/>
        <sz val="11"/>
        <rFont val="Arial"/>
        <family val="2"/>
      </rPr>
      <t>110,4%</t>
    </r>
    <r>
      <rPr>
        <sz val="11"/>
        <rFont val="Arial"/>
        <family val="2"/>
      </rPr>
      <t xml:space="preserve">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t>
    </r>
  </si>
  <si>
    <t>Se realizaron visitas de seguimiento a 459 elementos viales que corresponden al 21% de la meta anual programada y al 102% de la meta trimestral programada. El indicador se considera apropiado de acuerdo a la cantidad prevista en la etapa de planeación y los rangos de gestión establecidos.</t>
  </si>
  <si>
    <r>
      <t xml:space="preserve">Se priorizaron </t>
    </r>
    <r>
      <rPr>
        <b/>
        <sz val="11"/>
        <rFont val="Arial"/>
        <family val="2"/>
      </rPr>
      <t xml:space="preserve">52 PK </t>
    </r>
    <r>
      <rPr>
        <sz val="11"/>
        <rFont val="Arial"/>
        <family val="2"/>
      </rPr>
      <t xml:space="preserve">con </t>
    </r>
    <r>
      <rPr>
        <b/>
        <sz val="11"/>
        <rFont val="Arial"/>
        <family val="2"/>
      </rPr>
      <t xml:space="preserve">49 CIV </t>
    </r>
    <r>
      <rPr>
        <sz val="11"/>
        <rFont val="Arial"/>
        <family val="2"/>
      </rPr>
      <t xml:space="preserve">equivalentes a </t>
    </r>
    <r>
      <rPr>
        <b/>
        <sz val="11"/>
        <rFont val="Arial"/>
        <family val="2"/>
      </rPr>
      <t>5,04 Kilómetros-Lineal,</t>
    </r>
    <r>
      <rPr>
        <sz val="11"/>
        <rFont val="Arial"/>
        <family val="2"/>
      </rPr>
      <t xml:space="preserve"> equivalentes al </t>
    </r>
    <r>
      <rPr>
        <b/>
        <sz val="11"/>
        <rFont val="Arial"/>
        <family val="2"/>
      </rPr>
      <t>36%</t>
    </r>
    <r>
      <rPr>
        <sz val="11"/>
        <rFont val="Arial"/>
        <family val="2"/>
      </rPr>
      <t xml:space="preserve"> de la meta anual programada y el </t>
    </r>
    <r>
      <rPr>
        <b/>
        <sz val="11"/>
        <rFont val="Arial"/>
        <family val="2"/>
      </rPr>
      <t>144%</t>
    </r>
    <r>
      <rPr>
        <sz val="11"/>
        <rFont val="Arial"/>
        <family val="2"/>
      </rPr>
      <t xml:space="preserve"> de la meta trimestral programada. Se realiza una priorización más alta en el segundo trimestre para compensar el déficit que se presento en el primer trimestre, debido a la finalización de los contratos OPS.</t>
    </r>
  </si>
  <si>
    <t>Se realiza una priorización más alta en el segundo trimestre para compensar el déficit que se presento en el primer trimestre, debido a la finalización de los contratos OPS.</t>
  </si>
  <si>
    <t>Con la nueva contratación de personal en el mes de abril, se aumento la cifra de segmentos priorizados en el segundo trimestre.</t>
  </si>
  <si>
    <t>Se realizaron (05) reuniones de Asistencia Tcnica a Localidades con Profesionales y Funcionarios de las Alcaldías Locales y FDL que representan el 100% de las reuniones programadas para el 2do Trimestre de 2025 y el 25% de lo programado para la vigencia 2025.</t>
  </si>
  <si>
    <r>
      <t xml:space="preserve">Se realizó visitas de diagnóstico a </t>
    </r>
    <r>
      <rPr>
        <b/>
        <sz val="11"/>
        <rFont val="Arial"/>
        <family val="2"/>
      </rPr>
      <t>8.042 PK</t>
    </r>
    <r>
      <rPr>
        <sz val="11"/>
        <rFont val="Arial"/>
        <family val="2"/>
      </rPr>
      <t xml:space="preserve"> en </t>
    </r>
    <r>
      <rPr>
        <b/>
        <sz val="11"/>
        <rFont val="Arial"/>
        <family val="2"/>
      </rPr>
      <t>7.627 CIV</t>
    </r>
    <r>
      <rPr>
        <sz val="11"/>
        <rFont val="Arial"/>
        <family val="2"/>
      </rPr>
      <t xml:space="preserve"> equivalentes a </t>
    </r>
    <r>
      <rPr>
        <b/>
        <sz val="11"/>
        <rFont val="Arial"/>
        <family val="2"/>
      </rPr>
      <t>1.222,13 Kilómetros-Carril</t>
    </r>
    <r>
      <rPr>
        <sz val="11"/>
        <rFont val="Arial"/>
        <family val="2"/>
      </rPr>
      <t xml:space="preserve">, correspondiente al </t>
    </r>
    <r>
      <rPr>
        <b/>
        <sz val="11"/>
        <rFont val="Arial"/>
        <family val="2"/>
      </rPr>
      <t>23,7%</t>
    </r>
    <r>
      <rPr>
        <sz val="11"/>
        <rFont val="Arial"/>
        <family val="2"/>
      </rPr>
      <t xml:space="preserve"> de la meta anual programada y el </t>
    </r>
    <r>
      <rPr>
        <b/>
        <sz val="11"/>
        <rFont val="Arial"/>
        <family val="2"/>
      </rPr>
      <t>103,1%</t>
    </r>
    <r>
      <rPr>
        <sz val="11"/>
        <rFont val="Arial"/>
        <family val="2"/>
      </rPr>
      <t xml:space="preserve"> de la meta trimestral programada. Por otra parte es importante indicar que se están reportando todos los tipos elemento (calzada, bahía, andén, ciclorruta, etc.). Por otra parte, se agregaron al reporte 20 segmentos diagnosticados por el IMVI-PR-012, dado que son diagnosticos que sta validando la SPC. Finalmente, se realiza un ajuste en la meta de diagnostico pasando de 28.000 a 34.000 inspecciones, notificado mediante memorando 20251200158043  del 3 de junio de 2025, el cual fue aprobado por la OAP, por lo que se generó una variación en los porcentajes de los 4 trimestres de 2025.</t>
    </r>
  </si>
  <si>
    <r>
      <t xml:space="preserve">Se realizó visitas de diagnóstico a </t>
    </r>
    <r>
      <rPr>
        <b/>
        <sz val="11"/>
        <rFont val="Arial"/>
        <family val="2"/>
      </rPr>
      <t>10.746 PK</t>
    </r>
    <r>
      <rPr>
        <sz val="11"/>
        <rFont val="Arial"/>
        <family val="2"/>
      </rPr>
      <t xml:space="preserve"> en </t>
    </r>
    <r>
      <rPr>
        <b/>
        <sz val="11"/>
        <rFont val="Arial"/>
        <family val="2"/>
      </rPr>
      <t>10.128 CIV</t>
    </r>
    <r>
      <rPr>
        <sz val="11"/>
        <rFont val="Arial"/>
        <family val="2"/>
      </rPr>
      <t xml:space="preserve"> equivalentes a </t>
    </r>
    <r>
      <rPr>
        <b/>
        <sz val="11"/>
        <rFont val="Arial"/>
        <family val="2"/>
      </rPr>
      <t>1.505,85 Kilómetros-Carril</t>
    </r>
    <r>
      <rPr>
        <sz val="11"/>
        <rFont val="Arial"/>
        <family val="2"/>
      </rPr>
      <t xml:space="preserve">, correspondiente al </t>
    </r>
    <r>
      <rPr>
        <b/>
        <sz val="11"/>
        <rFont val="Arial"/>
        <family val="2"/>
      </rPr>
      <t>31,6%</t>
    </r>
    <r>
      <rPr>
        <sz val="11"/>
        <rFont val="Arial"/>
        <family val="2"/>
      </rPr>
      <t xml:space="preserve"> de la meta anual programada y el </t>
    </r>
    <r>
      <rPr>
        <b/>
        <sz val="11"/>
        <rFont val="Arial"/>
        <family val="2"/>
      </rPr>
      <t>101,4%</t>
    </r>
    <r>
      <rPr>
        <sz val="11"/>
        <rFont val="Arial"/>
        <family val="2"/>
      </rPr>
      <t xml:space="preserve"> de la meta trimestral programada. Por otra parte es importante indicar que se están reportando todos los tipos elemento (calzada, bahía, andén, ciclorruta, etc.).</t>
    </r>
  </si>
  <si>
    <t xml:space="preserve">El plan Estratégico de talento humano para el segundo trimestre de la vigencia 2025 presento la siguiente programación y avance de acuerdo a los siguientes planes o temas (obteniendo en el periodo un 91 % de cumplimiento en el trimestre en estado mejorable):
- Plan Acción actividades en el año programado 2T (0,14), Ejecutado (0,14) 
- Plan Anual de Seguridad y Salud en el Trabajo 2T (0,34), Ejecutado (0,34);
- MGETH actividades en el año Programado 2T (0,27), Ejecutado (0,27); 
- Plan Anual de Estímulos e Incentivos - PAEI actividades en el año Programado 1T (0,19), Ejecutado (0,09)
- Plan Institucional de Capacitación – PIC actividades en el año Programado 1T (0,22), Ejecutado (0,20). 
</t>
  </si>
  <si>
    <t xml:space="preserve">A corte del primer semestre de 2025 la entidad cuenta con 112 empleados públicos, distribuidos de la siguiente manera (38 en provisionalidad + 15 de libre nombramiento y remoción y 59 empleados de carrera administrativa),  los cuales realizaron la concertación de compromisos para el periodo anual de la siguiente forma: 38 Evaluación por Provisionalidad + 15 evaluación por acuerdo de gestión  y 59 evaluación por EDL.
El proceso de evaluación del primer semestre se realizara  el mes siguiente del vencimiento de los términos de Ley vigentes según el tipo de evaluación. 
</t>
  </si>
  <si>
    <t>septiembre de 2020</t>
  </si>
  <si>
    <r>
      <t xml:space="preserve">Para el primer semestre de 2025, se cuenta con la medición de satisfacción de las siguientes actividades:
</t>
    </r>
    <r>
      <rPr>
        <b/>
        <sz val="10"/>
        <rFont val="Arial"/>
        <family val="2"/>
      </rPr>
      <t>ACTIVIDAD PROMEDIO</t>
    </r>
    <r>
      <rPr>
        <sz val="10"/>
        <rFont val="Arial"/>
        <family val="2"/>
      </rPr>
      <t xml:space="preserve">
2025-01-16 - ORFEO Capacitación Funcional  (</t>
    </r>
    <r>
      <rPr>
        <b/>
        <sz val="10"/>
        <rFont val="Arial"/>
        <family val="2"/>
      </rPr>
      <t>4,23)</t>
    </r>
    <r>
      <rPr>
        <sz val="10"/>
        <rFont val="Arial"/>
        <family val="2"/>
      </rPr>
      <t xml:space="preserve">
Sensibilización Manual Código de Integridad- 11-06-2025/</t>
    </r>
    <r>
      <rPr>
        <b/>
        <sz val="10"/>
        <rFont val="Arial"/>
        <family val="2"/>
      </rPr>
      <t>(4,48)</t>
    </r>
    <r>
      <rPr>
        <sz val="10"/>
        <rFont val="Arial"/>
        <family val="2"/>
      </rPr>
      <t xml:space="preserve">
Socialización: Manual de funciones y procedimientos y sus actualizaciones y el cumplimiento de la Política de Seguridad de la Información- Junio/18/2025</t>
    </r>
    <r>
      <rPr>
        <b/>
        <sz val="10"/>
        <rFont val="Arial"/>
        <family val="2"/>
      </rPr>
      <t xml:space="preserve"> (4,20)</t>
    </r>
    <r>
      <rPr>
        <sz val="10"/>
        <rFont val="Arial"/>
        <family val="2"/>
      </rPr>
      <t xml:space="preserve">
Socialización: Procedimiento Expedición Actos Administrativos - Oficina Jurídica- Junio/19/2025 (</t>
    </r>
    <r>
      <rPr>
        <b/>
        <sz val="10"/>
        <rFont val="Arial"/>
        <family val="2"/>
      </rPr>
      <t>4,35)</t>
    </r>
    <r>
      <rPr>
        <sz val="10"/>
        <rFont val="Arial"/>
        <family val="2"/>
      </rPr>
      <t xml:space="preserve">
2025-01-16 Capacitación ORFEO Nuevos Desarrollos SGDEA;2025-02-25 Auditoría basada en Riesgos bajo el modelo MIPP;2025-03-05 Capacitación/Inducción Gestores de Integridad;2025-05-27 Orfeo - Capacitación Funcional Avanzada;2025-06-11 Socialización del Manual Código De Integridad Institucional;2025-06-27 Socialización de la Política de Prevención del Daño Antijuridico 2025; </t>
    </r>
    <r>
      <rPr>
        <b/>
        <sz val="10"/>
        <rFont val="Arial"/>
        <family val="2"/>
      </rPr>
      <t>(4,33)</t>
    </r>
    <r>
      <rPr>
        <sz val="10"/>
        <rFont val="Arial"/>
        <family val="2"/>
      </rPr>
      <t xml:space="preserve">
Curso de Auditoría - Normas Internacionales - Auditoría basada en Riesgos- bajo el modelo MIPP- Virtual sincrónico-20 horas- Martes y Jueves de 7:30 a 10.30 am Febrero 25 y 27, Marzo 4, 6 y 11 de 2025</t>
    </r>
    <r>
      <rPr>
        <b/>
        <sz val="10"/>
        <rFont val="Arial"/>
        <family val="2"/>
      </rPr>
      <t xml:space="preserve"> (4,54)</t>
    </r>
    <r>
      <rPr>
        <sz val="10"/>
        <rFont val="Arial"/>
        <family val="2"/>
      </rPr>
      <t xml:space="preserve">
</t>
    </r>
  </si>
  <si>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</si>
  <si>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r>
      <t xml:space="preserve">
Para el primer semestre de 2025, se cuenta con la medición de satisfacción de las siguientes actividades:
• Actividad Cultural PASE TEATRO NACIONAL (Abril 2025) </t>
    </r>
    <r>
      <rPr>
        <b/>
        <sz val="10"/>
        <rFont val="Arial"/>
        <family val="2"/>
      </rPr>
      <t>(4,58)</t>
    </r>
    <r>
      <rPr>
        <sz val="10"/>
        <rFont val="Arial"/>
        <family val="2"/>
      </rPr>
      <t xml:space="preserve">
• Encuentro Prepensionados UMV - Abril 2025 </t>
    </r>
    <r>
      <rPr>
        <b/>
        <sz val="10"/>
        <rFont val="Arial"/>
        <family val="2"/>
      </rPr>
      <t>(4,58)</t>
    </r>
    <r>
      <rPr>
        <sz val="10"/>
        <rFont val="Arial"/>
        <family val="2"/>
      </rPr>
      <t xml:space="preserve">
• Dia de la Secretaria - Evento DASCD</t>
    </r>
    <r>
      <rPr>
        <b/>
        <sz val="10"/>
        <rFont val="Arial"/>
        <family val="2"/>
      </rPr>
      <t xml:space="preserve"> (5,00)</t>
    </r>
    <r>
      <rPr>
        <sz val="10"/>
        <rFont val="Arial"/>
        <family val="2"/>
      </rPr>
      <t xml:space="preserve">
• Mes Mujer : Si participaste en alguna de las siguientes actividades: (Partido Futbol - Mujeres con Ritmo y Sororidad - Charlas de Autoestima y Derechos Mujeres)
• Torneo Bolos - Abril 10 de 2025</t>
    </r>
    <r>
      <rPr>
        <b/>
        <sz val="10"/>
        <rFont val="Arial"/>
        <family val="2"/>
      </rPr>
      <t xml:space="preserve"> (4,33)</t>
    </r>
    <r>
      <rPr>
        <sz val="10"/>
        <rFont val="Arial"/>
        <family val="2"/>
      </rPr>
      <t xml:space="preserve">
•  - Pase Circuito Hídrico - Sauna - Turco - Masaje </t>
    </r>
    <r>
      <rPr>
        <b/>
        <sz val="10"/>
        <rFont val="Arial"/>
        <family val="2"/>
      </rPr>
      <t xml:space="preserve"> (4,72)</t>
    </r>
    <r>
      <rPr>
        <sz val="10"/>
        <rFont val="Arial"/>
        <family val="2"/>
      </rPr>
      <t xml:space="preserve">
</t>
    </r>
  </si>
  <si>
    <t>En la vigencia se adelanto  la medicion de satisfación para 6 actividades de capacitación programadas dentro del PAEI, con un resultado apropiado manteniendo el indicador de manera adecuada</t>
  </si>
  <si>
    <t>Marzo de 2022</t>
  </si>
  <si>
    <r>
      <t xml:space="preserve">Para cada Actividad:
</t>
    </r>
    <r>
      <rPr>
        <b/>
        <sz val="10"/>
        <rFont val="Arial"/>
        <family val="2"/>
      </rPr>
      <t>X</t>
    </r>
    <r>
      <rPr>
        <sz val="10"/>
        <rFont val="Arial"/>
        <family val="2"/>
      </rPr>
      <t xml:space="preserve">: Porcentaje de impacto de capacitación
</t>
    </r>
    <r>
      <rPr>
        <b/>
        <sz val="10"/>
        <rFont val="Arial"/>
        <family val="2"/>
      </rPr>
      <t xml:space="preserve">PC_PreTest </t>
    </r>
    <r>
      <rPr>
        <sz val="10"/>
        <rFont val="Arial"/>
        <family val="2"/>
      </rPr>
      <t xml:space="preserve">= PromedioΣ Promedio (Porcentaje Pre_Test) de cada actividad formativa desarrollada)
</t>
    </r>
    <r>
      <rPr>
        <b/>
        <sz val="10"/>
        <rFont val="Arial"/>
        <family val="2"/>
      </rPr>
      <t>PC_PostTest =</t>
    </r>
    <r>
      <rPr>
        <sz val="10"/>
        <rFont val="Arial"/>
        <family val="2"/>
      </rPr>
      <t xml:space="preserve"> PromedioΣ Promedio (Porcentaje Post_Test) de cada actividad formativa desarrollada)</t>
    </r>
    <r>
      <rPr>
        <b/>
        <sz val="10"/>
        <rFont val="Arial"/>
        <family val="2"/>
      </rPr>
      <t xml:space="preserve">
</t>
    </r>
    <r>
      <rPr>
        <sz val="10"/>
        <rFont val="Arial"/>
        <family val="2"/>
      </rPr>
      <t xml:space="preserve">
 Formula para el indicador general:
</t>
    </r>
    <r>
      <rPr>
        <b/>
        <sz val="10"/>
        <rFont val="Arial"/>
        <family val="2"/>
      </rPr>
      <t>X</t>
    </r>
    <r>
      <rPr>
        <sz val="10"/>
        <rFont val="Arial"/>
        <family val="2"/>
      </rPr>
      <t>:= (PC_PostTest)  - ( PC_PreTest )</t>
    </r>
  </si>
  <si>
    <t>Durante el primer  2025 se evaluó el impacto de la actividad de  formación: Gestión de Proyectos con enfoque PMI  cursos que se dictaron en el marco del contrato interadministrativo con la Universidad Militar, donde se evidencio un promedio pre test de las evaluaciones formativas realizadas de 84,68% y al finalizar la evaluación promedio 98,32% post test  tuvo un incremento porcentual de 13,64%, lo cual se encuentra en un rango de gestión mejorable</t>
  </si>
  <si>
    <t xml:space="preserve">"Se evidencio un promedio pre test de las evaluaciones formativas realizadas de 84,68% y al finalizar la evaluación promedio 89% post test  tuvo un incremento porcentual de 26%, lo cual se encuentra en un rango de gestión apropiado.      "       </t>
  </si>
  <si>
    <t>Durante el segundo trimestre se presentó la novedad de finalización del contrato de suminsitro de asfaltos (finales del mes abril) lo que influyó en la disminución de la producción de mezclas asfalticas Por otra parte un factor determinante  y de reiteradas novedades para el despacho de material hace referencia a la baja disponibilidad de vehiculos en sede produccion para respectivos cumplimientos en las programaciones de fresado estabilizada y RAP</t>
  </si>
  <si>
    <t>El desempeño del indicador de calidad de las mezclas asfálticas en caliente se ve afectado principalmente por la deficiencia en la fracción fina. El análisis de los resultados evidencia un bajo porcentaje de cumplimiento en esta fracción, atribuible a la carencia de finos en la mezcla. Este déficit probablemente se origina en las condiciones de acopio del material: al mantenerse al aire libre, el agregado sufre segregación por efecto de la manipulación y almacenamiento, además de pérdida de partículas finas por drenaje superficial. Este drenaje ocurre cuando las lluvias o la humedad ambiente generan escurrimientos sobre los acopios, arrastrando las partículas más ligeras y de menor tamaño debido a su baja cohesión y mayor susceptibilidad a ser removidas por el agua.
Para mitigar esta situación, la Gerencia de Producción ha implementado un plan de pruebas orientado a incorporar filler al proceso productivo. Inicialmente se evaluó la adición directa de filler en el mezclador durante la producción, obteniendo mejoras en los resultados de la fracción fina, aunque con limitaciones operativas significativas que afectan la eficiencia del proceso. Posteriormente, se ensayó una metodología consistente en la premezcla de arena triturada de río con filler antes de alimentar las tolvas. Esta alternativa arrojó resultados favorables según lo reportado en el informe de ensayos MA-25-06-360-V1, mostrando mejoras en todos los parámetros de calidad evaluados.
No obstante, cabe señalar que el porcentaje de filler empleado en esta prueba piloto fue relativamente alto, lo que limita su viabilidad, dado que no se obtiene suficiente filler para reincorporarlo en todas las producciones . Por tal motivo, actualmente se están desarrollando nuevas pruebas con diferentes dosificaciones de filler, con el objetivo de determinar un rango óptimo que permita asegurar la calidad de la mezcla sin comprometer la eficiencia ni la sostenibilidad del proceso productivo.
En el indicador de calidad concerniente a los asentamientos de las mezclas hidráulicas, se evidenció una desviación asociada a la variabilidad en la manejabilidad de las mezclas, atribuible al cambio de proveedor de cemento implementado desde el 5 de junio de 2025.  Para mitigar esta situación y restablecer el cumplimiento del indicador, la Gerencia de Producción, en conjunto con el laboratorio de la entidad, puso en marcha un plan de acciones correctivas y de ajuste, en donde incluimos la ejecución de pruebas controladas en el laboratorio para identificar las dosificaciones óptimas de cemento, agregados y aditivos. Una vez se establecieron las dosificaciones óptiomas, se pasó a las pruebas en planta, donde  se encontraron las dosificaciones que nos permiten cumplir con las resistencias requeridas y los asentamientos solicitados, asegurando la estabilidad y calidad de la mezcla durante su colocación.
Cabe resaltar que, como medida complementaria, previamente se había solicitado a la Gerencia de Intervención la definición formal de los rangos de asentamiento con los que se debía operar. En respuesta a esta gestión, se establecieron dos niveles estandarizados de asentamiento: 5 pulgadas y 7 pulgadas, los cuales son los actualmente exigidos para las intervenciones en campo.
Las acciones implementadas han permitido mitigar los efectos del cambio de proveedor sobre la manejabilidad de las mezclas, mejorando el desempeño del indicador de calidad y fortaleciendo los controles de proceso en la producción de concreto hidráulico.</t>
  </si>
  <si>
    <t>Se evidencia una desviación considerable en la fracción fina de la mezcla asfáltica en caliente, atribuible a una deficiencia en los finos</t>
  </si>
  <si>
    <t>Se están ejecutando pruebas sistemáticas con diferentes porcentajes de filler, con el objetivo de optimizar su incorporación en la producción de mezcla. En las pruebas piloto realizadas hasta el momento, los resultados han sido favorables, evidenciando una mejora significativa en la distribución de la fracción fina, lo que contribuye a una granulometría más equilibrada.</t>
  </si>
  <si>
    <t xml:space="preserve">El avance de ejecución en el segundo trimestre con corte al 30 de junio del 2025, fue de 65,12 Km/Carril de los 67,67 Km/Carril programados; lo que representa un avance del 96,23% en el segundo trimestre de lo proyectado, para un acumulado del 108,59 Km/carril  de los 300,62 Km/carril de la meta misional de la Entidad para el año 2025 representado en un avance del 36,12%.
Con respecto a la ejecución de meta por tipo de intervención, se tiene el siguiente avance en el trimestre:
• Km/carril ejecutado PA:  18,25 de 18,30                 81% de lo proyectado
• Km/carril ejecutado CC: 1,02 de 1,20                   85% de lo proyectado
• Km/carril ejecutado RHF: 0,39 de 0,52                   0% de lo proyectado
• Km/carril ejecutado RHR: 0,76 de 1,20               120% de lo proyectado
• Km/carril ejecutado CL: 0,19 de 0,20                   60% de lo proyectado
• Km/carril ejecutado FE: 0,98 de 1,25                   75% de lo proyectado   
• Km/carril ejecutado SF: 33,25 de 45,00               86% de lo proyectado
• Km/carril ejecutado MR: 0,00 de 0,00                     0% de lo proyectado
                                                                                                                                                                                                                                                                                                                                                                                                                                                                                                                                                                                        </t>
  </si>
  <si>
    <t>En el segundo trimestre de la presente no se conto con los insumos requeridos en material de fresado estabilizado y de mezcla en caliente, adicional no se conto con los dos (2) equipos operativos de sello de fisuras. Lo que generó que se realizarán programaciones durante el trimestre para hacer una distribución mensual por tipo de intervención para llegar al cumplimiento de la meta.</t>
  </si>
  <si>
    <r>
      <t xml:space="preserve">El avance de ejecución en el </t>
    </r>
    <r>
      <rPr>
        <b/>
        <sz val="10"/>
        <rFont val="Arial"/>
        <family val="2"/>
      </rPr>
      <t>primer trimestre</t>
    </r>
    <r>
      <rPr>
        <sz val="10"/>
        <rFont val="Arial"/>
        <family val="2"/>
      </rPr>
      <t xml:space="preserve"> para el cumplimiento de metas de Ciclorutas, con corte al 31 de marzo del 2025, fue de 1,24 Km/Carril Lineal de los</t>
    </r>
    <r>
      <rPr>
        <sz val="10"/>
        <color theme="1"/>
        <rFont val="Arial"/>
        <family val="2"/>
      </rPr>
      <t xml:space="preserve"> 0,80 </t>
    </r>
    <r>
      <rPr>
        <sz val="10"/>
        <rFont val="Arial"/>
        <family val="2"/>
      </rPr>
      <t>Km/Carril Lineal programados; lo que representa un avance del 155</t>
    </r>
    <r>
      <rPr>
        <sz val="10"/>
        <color theme="1"/>
        <rFont val="Arial"/>
        <family val="2"/>
      </rPr>
      <t>%</t>
    </r>
    <r>
      <rPr>
        <sz val="10"/>
        <rFont val="Arial"/>
        <family val="2"/>
      </rPr>
      <t xml:space="preserve"> en el primer trimestre de lo proyectado de la meta de 14,00 Km/Carril Lineal de Ciclorutas de la Entidad para el año 2025, representando un avance del 8,86%.
Con respecto a la ejecución de meta por mes, se tiene el siguiente avance en el primer trimestre:
 </t>
    </r>
    <r>
      <rPr>
        <sz val="10"/>
        <color rgb="FFFF0000"/>
        <rFont val="Arial"/>
        <family val="2"/>
      </rPr>
      <t xml:space="preserve">
</t>
    </r>
    <r>
      <rPr>
        <sz val="10"/>
        <color theme="1"/>
        <rFont val="Arial"/>
        <family val="2"/>
      </rPr>
      <t>ENERO         • Km/carri Lineal ejecutado: 0,12     • Segmentos ejecutados: 1
FEBRERO    • Km/carri Lineal ejecutado: 0,00     • Segmentos ejecutados:0
MARZO         • Km/carri Lineal ejecutado: 1,12     • Segmentos ejecutados: 20</t>
    </r>
    <r>
      <rPr>
        <sz val="10"/>
        <color rgb="FFFF0000"/>
        <rFont val="Arial"/>
        <family val="2"/>
      </rPr>
      <t xml:space="preserve">
                                            </t>
    </r>
    <r>
      <rPr>
        <sz val="10"/>
        <rFont val="Arial"/>
        <family val="2"/>
      </rPr>
      <t xml:space="preserve">
                                                                                                                                                                                                                                                                                                                                                                                                                                                                                                                    </t>
    </r>
  </si>
  <si>
    <r>
      <t xml:space="preserve">El avance de ejecución en el </t>
    </r>
    <r>
      <rPr>
        <b/>
        <sz val="10"/>
        <rFont val="Arial"/>
        <family val="2"/>
      </rPr>
      <t>segundo trimestre</t>
    </r>
    <r>
      <rPr>
        <sz val="10"/>
        <rFont val="Arial"/>
        <family val="2"/>
      </rPr>
      <t xml:space="preserve"> para el cumplimiento de metas de Ciclorutas, con corte al 30 de junio del 2025, fue de 2,92 Km/Carril Lineal de los</t>
    </r>
    <r>
      <rPr>
        <sz val="10"/>
        <color theme="1"/>
        <rFont val="Arial"/>
        <family val="2"/>
      </rPr>
      <t xml:space="preserve"> 2,80 </t>
    </r>
    <r>
      <rPr>
        <sz val="10"/>
        <rFont val="Arial"/>
        <family val="2"/>
      </rPr>
      <t>Km/Carril Lineal programados; lo que representa un avance del 104</t>
    </r>
    <r>
      <rPr>
        <sz val="10"/>
        <color theme="1"/>
        <rFont val="Arial"/>
        <family val="2"/>
      </rPr>
      <t>%</t>
    </r>
    <r>
      <rPr>
        <sz val="10"/>
        <rFont val="Arial"/>
        <family val="2"/>
      </rPr>
      <t xml:space="preserve"> en el segundo trimestre de lo proyectado de la meta de 14,00 Km/Carril Lineal de Ciclorutas de la Entidad para el año 2025, representando un avance del 29,71% .
Con respecto a la ejecución de meta por mes, se tiene el siguiente avance en el primer trimestre:
 </t>
    </r>
    <r>
      <rPr>
        <sz val="10"/>
        <color rgb="FFFF0000"/>
        <rFont val="Arial"/>
        <family val="2"/>
      </rPr>
      <t xml:space="preserve">
</t>
    </r>
    <r>
      <rPr>
        <sz val="10"/>
        <color theme="1"/>
        <rFont val="Arial"/>
        <family val="2"/>
      </rPr>
      <t>ABRIL         • Km/carri Lineal ejecutado: 0,90     • Segmentos ejecutados: 8
MAYO         • Km/carri Lineal ejecutado: 1,16     • Segmentos ejecutados:12
JUNIO         • Km/carri Lineal ejecutado: 0,86     • Segmentos ejecutados: 7</t>
    </r>
    <r>
      <rPr>
        <sz val="10"/>
        <color rgb="FFFF0000"/>
        <rFont val="Arial"/>
        <family val="2"/>
      </rPr>
      <t xml:space="preserve">
                                            </t>
    </r>
    <r>
      <rPr>
        <sz val="10"/>
        <rFont val="Arial"/>
        <family val="2"/>
      </rPr>
      <t xml:space="preserve">
                                                                                                                                                                                                                                                                                                                                                                                                                                                                                                                    </t>
    </r>
  </si>
  <si>
    <t>Se cumplio con la meta del primer trimestre proyectada en las actividades de cicloinfraestructura. Se seguiran con las solicitudes de PMT ante la SDM, de los segmentos que se tienen priorizados para avanzar con la meta de la misionalidad por parte de la entidad.</t>
  </si>
  <si>
    <t xml:space="preserve">Se cumplio con la meta del segundo trimestre proyectada en las actividades de cicloinfraestructura. Se continuan realizando los tramites previos a la ejecución en los segmentos que han sido priorizados bajo esta estrategia de Cicloinfraestructura. </t>
  </si>
  <si>
    <r>
      <t xml:space="preserve">                                                                                  
El avance de ejecución en el </t>
    </r>
    <r>
      <rPr>
        <b/>
        <sz val="10"/>
        <rFont val="Arial"/>
        <family val="2"/>
      </rPr>
      <t>segundo</t>
    </r>
    <r>
      <rPr>
        <sz val="10"/>
        <rFont val="Arial"/>
        <family val="2"/>
      </rPr>
      <t xml:space="preserve"> trimestre para el cumplimiento de metas de Espacio Público con corte al 30 de junio del 2025, fue de 7.531,34 M2 de los 7.600,00 M2 programados; lo que representa un avance del 99,09% en el segundo trimestre de lo proyectado de la meta de Espacio Publico de la Entidad para el año 2025.
Con respecto a la ejecución de meta por mes, se tiene el siguiente avance en el primer trimestre:
</t>
    </r>
    <r>
      <rPr>
        <sz val="10"/>
        <color theme="1"/>
        <rFont val="Arial"/>
        <family val="2"/>
      </rPr>
      <t xml:space="preserve">
ABRIL        • M2 representado:202,61        • Segmentos ejecutados: 1
MAYO       • M2 representado: 5.940,97     • Segmentos ejecutados: 7
JUNIO        • M2 representado: 1.387,76     • Segmentos ejecutados: 6</t>
    </r>
    <r>
      <rPr>
        <sz val="10"/>
        <rFont val="Arial"/>
        <family val="2"/>
      </rPr>
      <t xml:space="preserve">
   </t>
    </r>
  </si>
  <si>
    <t>Meta Misional</t>
  </si>
  <si>
    <t>La meta en el segundo trimestre se cumplio la misionalidad con actividades de espacio publico.Se continua la planeación de la intervención de los segmentos que se encuentran priorizados.</t>
  </si>
  <si>
    <t>En el primer trimestre  de la vigencia  2025; se encuestaron en campo 295 ciudadanos usuarios/beneficiarios directos de las obras a través del formato INFRA-FM-018  "Formato de Encuesta de Satisfaccion a grupos de valor"en donde:
*La calificación máxima  es 5.
*Se obtuvo un promedio de calificación de 4,39  por lo cual se evidencia que se logro la meta propuesta para el indicador, respecto a la buena y excelente calificacion que le otorgan los ciudadanos a las intervenciones que ejecuta la Entidad.</t>
  </si>
  <si>
    <t>En el segundo trimestre  de la vigencia  2025; se encuestaron en campo 678 ciudadanos usuarios/beneficiarios directos de las obras a través del formato INFRA-FM-018  "Formato de Encuesta de Satisfaccion a grupos de valor"en donde:
*La calificación máxima  es 5.
*Se obtuvo un promedio de calificación de 4,33  por lo cual se evidencia que se logro la meta propuesta para el indicador, respecto a la buena y excelente calificacion que le otorgan los ciudadanos a las intervenciones que ejecuta la Entidad.</t>
  </si>
  <si>
    <t xml:space="preserve">Primer Trimestre 2024
4,2 </t>
  </si>
  <si>
    <t>Segundo Trimestre 2025
4.3</t>
  </si>
  <si>
    <t xml:space="preserve">De la vigencia 2024 a la vigencia 2025 para el periodo de medicion , el indicador  ascendio  1 decimal. </t>
  </si>
  <si>
    <t xml:space="preserve">El indicador continua estando en  el rango de gestion adecuado, para el presente periodo de medicion de la vigencia cumpliendo con la meta del mismo; teniendo en cuenta que la califificacion que se otorga a las intervenciones depende de factores especificos que se presentan en la cotidianidad de las obras. </t>
  </si>
  <si>
    <t>SEGUNDO TRIMESTRE 2025</t>
  </si>
  <si>
    <t>En el segundo trimestre del año  2025, se recibió para tramite de egreso  3799 solicitudes GREF-FM-001-V10, en los 59 días hábiles para los meses de Abril, Mayo y Junio . Adjunto base de datos de los meses antes indicados , donde se puede validar el número de solicitudes y elementos entregados en cada mensualidad.</t>
  </si>
  <si>
    <t xml:space="preserve">"El resultado del indicador para el segundo trimestre de esta vigencia es apriopiado dado que se presenta una disminución aceptable en los tiempos de respuesta. 						</t>
  </si>
  <si>
    <t>Como la disminucion es aceptable no requiere accion de mejora</t>
  </si>
  <si>
    <t>En los meses de diciembre 2024 y enero del 2025 se verificaron los informes emitidos en los meses de septiembre, octubre, noviembre y diciembre del 2024 como se presentan en la siguiente tabla:
Se verificaron 261 de los 261 informes de ensayo emitidos dando un cumplimiento del 100% de informes verificados, los cuales obedecen a la frecuencia de ensayos establecidos en el plan de inspecion de ensayos para la materias primas y los productos generados.</t>
  </si>
  <si>
    <t>En los meses de febrero y marzo del 2025 se verificaron los informes emitidos en los meses de enero y febrero del 2025 como se presentan en la siguiente tabla:
Se verificaron 176 de los 176 informes de ensayo emitidos dando un cumplimiento del 100% de informes verificados, los cuales obedecen a la frecuencia de ensayos establecidos en el plan de inspecion de ensayos para la materias primas y los productos generados.</t>
  </si>
  <si>
    <t>En los meses de abril y mayo del 2025 se verificaron los informes emitidos en los meses de marzo y abril del 2025 como se presentan en la siguiente tabla:
Se verificaron 220 de los 220 informes de ensayo emitidos dando un cumplimiento del 100% de informes verificados, los cuales obedecen a la frecuencia de ensayos establecidos en el plan de inspecion de ensayos para la materias primas y los productos generados.</t>
  </si>
  <si>
    <t>En el mes de abril se realizaron 30 visitas de las 30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</si>
  <si>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75 visitas de las 75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</si>
  <si>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91 visitas de las 91 programadas, dando un cumplimiento del 100% a los diferentes tipos de intervención ejecutados durante este mes, en las cuales se evaluó el cumplimiento a la calidad técnica de acuerdo a las especificaciones técnicas, como se muestra en la siguiente tabla:</t>
  </si>
  <si>
    <r>
      <t>Resultado II trimestre 2025</t>
    </r>
    <r>
      <rPr>
        <sz val="8"/>
        <rFont val="Arial"/>
        <family val="2"/>
      </rPr>
      <t> </t>
    </r>
  </si>
  <si>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atendidas sus necesidades. </t>
  </si>
  <si>
    <t>Semestre 2</t>
  </si>
  <si>
    <t xml:space="preserve">Durante este trimestre, se presenta un cumplimiento del 100% en los plazos de respuesta para las PQRSFD con términos de 10 días hábiles, lo que representa una mejora continua con respecto al trimestre anterior, permitiendo evidenciar que el indicador se encuentra en el rango de apropiado con un 0%.
Es pertinente tener en cuenta que el componente de Servicio a la Ciudadanía durante el período realizó seguimiento a través de los correos de alerta preventiva para evitar el vencimiento de las peticiones.			 			</t>
  </si>
  <si>
    <t>Respecto al total de las peticiones respondidas fuera de términos, se encuentra que para este trimestre se reportaron 5 peticiones, lo que permite evidenciar que el indicador se encuentra en el rango de mejorable con un 7% para las PQRSFD con términos de 10 días hábiles.  Cabe mencionar que se aumentó el porcentaje de peticiones respondidas fuera de términos de 10 hábiles con respecto al I trimestre de 2025 que registró un 0%.
Por otra parte se realizó revisión con corte a 02/07/2025 encontrando que estas 5 peticiones ya se encuentran respondidas, pero cuatro de ellas presentan acuse de recibo extemporáneo bajo los siguientes radicados: 20251120046502, 20251120053282, 220251120074012, 20251120077882 y una se encuentra respondida fuera de términos bajo el radicado: 220251120071262. Es pertinente tener en cuenta que el componente de Servicio a la Ciudadanía durante el período realizó seguimiento a través de los correos de alerta preventiva para evitar el vencimiento de estas peticiones.</t>
  </si>
  <si>
    <r>
      <t xml:space="preserve">Se evidencia que con respecto al segundo trimestre de la vigencia anterior, se aumentó en seis puntos porcentuales las respuestas emitidas fuera  de los términos de ley, ya que para esta vigencia se reportaron 5 peticiones de las cuales cuatro presentan acuse de recibo extemporáneo y 1 se encuentra respondida fuera de términos. Se sugiere a las dependencias de: Subdirección de Planificación y Conservación, Gerencia de Infraestructura Urbana, Gerencia de Producción y Talento Humano, implementar las acciones de mejoramiento frente a los criterios que legalmente deben se característicos de las respuestas definitivas: Coherencia, claridad, calidez y </t>
    </r>
    <r>
      <rPr>
        <b/>
        <i/>
        <sz val="9"/>
        <rFont val="Arial"/>
        <family val="2"/>
      </rPr>
      <t>oportunidad</t>
    </r>
    <r>
      <rPr>
        <i/>
        <sz val="9"/>
        <rFont val="Arial"/>
        <family val="2"/>
      </rPr>
      <t>.</t>
    </r>
  </si>
  <si>
    <t xml:space="preserve">Continuar realizando el monitoreo  permanente  de correos de alerta preventiva, para el cumplimiento de las respuestas a los requerimientos dentro de los términos de ley.
El  18/06/2025 el componente de Servicio a la Ciudadanía realizó sensibilización sobre el tramite y gestión de los derechos de petición, dirigida al personal de las siguientes dependencias responsables de administrar y generar la respuesta a los requerimientos: 
Subdirección de Planificación y Conservación, Subdirección de Intervención de la Infraestructura, Gerencia de Infraestructura Urbana, Gerencia Administrativa y Financiera, Gerencia de Maquinaria y Equipos, Gerencia de Producción, Secretaría General, Talento Humano, Gestión Documental y Servicio a la Ciudadanía. Se contó con la asistencia de 60 personas.
Por otra parte, durante el segundo trimestre de 2025 el componente de Servicio a la Ciudadanía, realizó entrega de mención de reconocimiento a las 5  primeras dependencias que respondieron las peticiones oportunamente en el II Semestre 2024.
</t>
  </si>
  <si>
    <t>Durante el segundo trimestre de 2025, la gestión del indicador de aprovechamiento de residuos generados arrojó un rango de gestión apropiado.</t>
  </si>
  <si>
    <t>Durante el segundo trimestre de 2025, el rango de gestión del indicador de aprovechamiento de residuos generados obtuvo un resultado apropiado.</t>
  </si>
  <si>
    <t>Eficiencia en el consumo de agua - Otras Unidades de Trabajo</t>
  </si>
  <si>
    <t>GAM-IND-002</t>
  </si>
  <si>
    <t>m3/No. PK</t>
  </si>
  <si>
    <r>
      <rPr>
        <b/>
        <sz val="11"/>
        <rFont val="Arial"/>
        <family val="2"/>
      </rPr>
      <t>1-</t>
    </r>
    <r>
      <rPr>
        <sz val="11"/>
        <rFont val="Arial"/>
        <family val="2"/>
      </rPr>
      <t xml:space="preserve">Facturación por la prestación del servicio
</t>
    </r>
    <r>
      <rPr>
        <b/>
        <sz val="11"/>
        <rFont val="Arial"/>
        <family val="2"/>
      </rPr>
      <t>2-</t>
    </r>
    <r>
      <rPr>
        <sz val="11"/>
        <rFont val="Arial"/>
        <family val="2"/>
      </rPr>
      <t xml:space="preserve"> No. de PK</t>
    </r>
  </si>
  <si>
    <t>Consumo de agua m3 / No. de PK total</t>
  </si>
  <si>
    <t>3,44 m3/PK</t>
  </si>
  <si>
    <t>Durante el primer semestre de 2025, el indicador de eficiencia en el consumo de agua se mantuvo dentro de un rango de gestión apropiado.</t>
  </si>
  <si>
    <t>El grupo de gestión ambiental continuará con el seguimiento periódico del indicador de eficiencia en el consumo de agua, con el propósito de corroborar su permanencia dentro de los parámetros establecidos como apropiados.</t>
  </si>
  <si>
    <t>Durante el II trimestre de 2025, el indicador de eficiencia en el consumo de energía presentó un desempeño dentro del rango de gestión deficiente.</t>
  </si>
  <si>
    <t>Realizar seguimiento al uso eficiente del recurso energético en la sede de producción y en la sede operativa y a las intervenciones ejecutadas, con el objetivo de fortalecer el desempeño del indicador.</t>
  </si>
  <si>
    <t>Durante el primer semestre de 2025, el indicador de contratos suscritos mediante procesos de selección que incluyen cláusulas de sostenibilidad se mantuvo dentro de un rango de gestión adecuado.</t>
  </si>
  <si>
    <t>El indicador presentó una mejora del 12.36%, al pasar de 70.97% en el primer semestre de 2024 a 83.33% en 2025. Este aumento refleja un avance en la incorporación de cláusulas de sostenibilidad en los contratos, resultado del fortalecimiento en la gestión ambiental y la articulación con las áreas contratantes.</t>
  </si>
  <si>
    <t>El grupo de gestión ambiental continuará realizando el seguimiento periódico al indicador de contratos suscritos mediante procesos de selección que incorporen cláusulas de sostenibilidad, con el fin de verificar que se mantenga dentro del rango de gestión adecuado.</t>
  </si>
  <si>
    <t>Consumo total de agua m3 / No.total de personal en la sede</t>
  </si>
  <si>
    <t>El grupo de gestión ambiental mantendrá el seguimiento periódico del indicador de eficiencia en el consumo de agua, con el propósito de asegurar que se conserve dentro del rango de gestión establecido como apropiado.</t>
  </si>
  <si>
    <t>Durante el segundo trimestre de 2025, el indicador de eficiencia en el consumo de energía se ubicó dentro del rango de gestión considerado apropiado.</t>
  </si>
  <si>
    <t>El grupo de gestión ambiental mantendrá el seguimiento sistemático del indicador de eficiencia en el consumo de energía, con el propósito de asegurar su comportamiento dentro del rango de gestión y fortalecer la sostenibilidad de la entidad.</t>
  </si>
  <si>
    <t>CONTRATOS O CONVENIOS LIQUIDADOS POR MUTUO ACUERDO</t>
  </si>
  <si>
    <t>GCON-IND-001</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</si>
  <si>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</si>
  <si>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</si>
  <si>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revisión contable y tramitar el proyectó para firma de las partes dentro del término establecido.</t>
  </si>
  <si>
    <t>Base de datos contratación</t>
  </si>
  <si>
    <r>
      <t>(N. de contratos liquidados en el periodo en un tiempo menor o igual a seis meses /</t>
    </r>
    <r>
      <rPr>
        <u/>
        <sz val="11"/>
        <rFont val="Arial"/>
        <family val="2"/>
      </rPr>
      <t xml:space="preserve"> N. de contratos liquidados en el periodo</t>
    </r>
    <r>
      <rPr>
        <sz val="11"/>
        <rFont val="Arial"/>
        <family val="2"/>
      </rPr>
      <t>) *100</t>
    </r>
  </si>
  <si>
    <t>N. de contratos liquidados en el periodo en un tiempo menor o igual a seis meses</t>
  </si>
  <si>
    <t>N. de contratos liquidados en el periodo</t>
  </si>
  <si>
    <t>Durante el primer semestre, la Gerencia de Contratación recibió por parte de los supervisores la radicación de 25 proyectos de acta de liquidación, de los cuales 20 fueron tramitados y liquidados de común acuerdo esto dentro del plazo establecido de seis (6) meses contados a partir de la fecha de radicación por parte de la supervisión, dando cumplimiento al indicador de oportunidad en la liquidación de contratos.
Las cinco (5) liquidaciones de mutuo acuerdo restantes se realizaron fuera del tiempo. No obstante, estos casos fueron evaluados internamente, identificando causas específicas que justifican el retraso. Cabe destacar que la integración de un equipo multidisciplinario fortaleció el seguimiento y gestión de los procesos de liquidación, lo que se tradujo en una mejora significativa en el cumplimiento del indicador.
En este sentido, se alcanzó un nivel de cumplimiento del 80%, lo cual ubica el desempeño institucional dentro del rango de cumplimiento apropiado.</t>
  </si>
  <si>
    <t>Para este período el indicador presenta un cumplimiento del 80% el cual es apropiado, no obstante la conformación del equipo interdisciplinario busca afianzar el seguimiento a las liquidaciones con el fin de dar cumplimiento a lo establecido en el mismo, es decir, la liquidación de contratos dentro de un plazo no superior a 6 meses.</t>
  </si>
  <si>
    <t>Continuar el seguimiento a los contratos en proceso de liquidación buscando alternativas para que los contratistas completen el proceso liquidatario en el tiempo establecido en el indicador</t>
  </si>
  <si>
    <t>Para el segundo trimestre de la vigencia, se programaron 42 procesos de contratación, de los cuales se publicaron 39 adjudicando 27 y quedando 12 en curso de acuerdo a los cronogramas establecido en Secop II. Los 3 procesos restantes quedaron en estructuración por presentar novedades en la misma, lo que genero que no se pudieran publicar en el mes establecido.</t>
  </si>
  <si>
    <t xml:space="preserve">Para el período de evaluación, no se logro el 100% teniendo en cuenta que tres de los procesos programados para el período quedaron en estructuración, por presentar novedades en la misma, lo que genero que no se pudieran publicar en el mes establecido. Sin embargo es importante precisar que el rango de gestión es 93% siendo este apropiado.
</t>
  </si>
  <si>
    <t xml:space="preserve">Fortalecer el seguimiento a las dependencias generadoras de la necesidad  frente al compromiso difinido en el PAA, con respecto a la publicación de los procesos contractuales. </t>
  </si>
  <si>
    <t>Julio 4 2025</t>
  </si>
  <si>
    <t>El indicador se encuentra en un rango de gestión deficiente con un 76% de cumplimiento, es importante mencionar que el trámite de finalización de radicados en orfeo está sujeto a la gestión de finalización adecuada de cada usuario. Asi las cosas, desde el proceso de Gestión Documental, se precisa que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</si>
  <si>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 denota un decrecimiento en los resultados del presente indicador , pasando de un rango de gestión apropiado a deficiente.</t>
  </si>
  <si>
    <t>Por parte del proceso de Gestión Documental se seguira brindando el acompañamiento y la capacitación necesaria para el buen funcionamiento de la herramienta, asi como los reportes mensuales de los radicados sin finalizar  que se envían a los usuarios y jefes de dependencias . Se realizó socialización del ranking por dependencias de la finalización de los trámites con el fin de concientizar a los usuarios sobre el impacto que trae para toda  la entidad el no cierre oportuno de los radicados en Orfeo.</t>
  </si>
  <si>
    <t>Durante el segundo trimestre de 2025 se evidenció que algunos proyectos presentaron un avance adecuado respecto a lo planeado, mientras que otros se encuentran suspendidos por la ausencia de profesionales especializados, afectando el cumplimiento de los cronogramas y la entrega de resultados. En el caso del proyecto de continuidad de negocio, aunque se avanzó en la elaboración de documentos clave como el plan de trabajo, el gobierno del SGCN y la política institucional, persiste la falta de formalización del sistema. En el proyecto de arquitectura empresarial, el desarrollo avanza conforme al cronograma, pero se identificaron ajustes necesarios en el cronograma por actividades no previstas inicialmente. El proyecto de seguridad de la información presenta un buen ritmo de ejecución gracias a la incorporación del CISO. Varios proyectos de sistemas de información retomaron actividades tras superar demoras en la contratación del personal técnico, aunque algunos aún presentan rezagos o avances preliminares a la espera de la liberación de equipos de trabajo.</t>
  </si>
  <si>
    <t>El proyectos se encuentran suspendidos debido a la ausencia de los profesionales especializados responsables, lo que ha generado retrasos en el cumplimiento de cronogramas y en el desarrollo de los entregables previstos.</t>
  </si>
  <si>
    <t>Reactivar los proyectos suspendidos (Plan de Comunicaciones y Gobierno de Información) mediante la pronta vinculación de los profesionales especializados, y definir un plan de recuperación para minimizar el impacto en el cierre de la vigencia.</t>
  </si>
  <si>
    <t xml:space="preserve">Durante el segundo trimestre de 2025, se resolvieron un total de 3703 casos. De estos, el 89% (3308 casos) se atendieron dentro de los tiempos establecidos en los Acuerdos de Niveles de Servicio (ANS).
De los 395 casos que fueron atendidos fuera de los tiempos de ANS, el 1,27% (5 casos) fueron incidentes que requerían atención inmediata, mientras que el 98,73% correspondieron a requerimientos como solicitudes de desarrollo en diferentes sistemas o ajustes que no afectaron la operación de la Entidad. </t>
  </si>
  <si>
    <t>Junio de 2025</t>
  </si>
  <si>
    <t>Número de sentencias decididas a favor de la Entidad</t>
  </si>
  <si>
    <t>La gestión realizada durante el segundo trimestre correspondió al 100% de éxito procesal.</t>
  </si>
  <si>
    <t>01-07-2025 a 30-09-2025</t>
  </si>
  <si>
    <t xml:space="preserve">Se cumplieron todas las actividades programadas para el trimestre </t>
  </si>
  <si>
    <t xml:space="preserve">Seguir con la ejecución oportuna  de las actividades planeadas y reporte respectivo al CICCI de las modificaciones </t>
  </si>
  <si>
    <t>Julio 4 de 2025</t>
  </si>
  <si>
    <t>El indicador se mantiene en un rango de gestión apropiado atendiendo y gestionando  la solicitud de prestamos documentales en máximo 2 días.</t>
  </si>
  <si>
    <t>En comparación con los resultados de la vigencia anterior, el indicador permanece en un rango de gestión apropiado con un tiempo de respuesta a las solicitudes de máximo de  2 días hábiles para realizar el prestamo documental.</t>
  </si>
  <si>
    <t>En comparación  con la vigencia anterior el resultado del presente indicador se mantiene en un rango de gestión apropiado 0,5% , resaltando las sensibilizaciones y la divulgación de tips informativos para el buen manejo del SGDEA- Orfeo.</t>
  </si>
  <si>
    <t>En comparación  con la vigencia anterior el resultado del presente indicador se mantiene en un rango de gestión apropiado 0,2% , resaltando las sensibilizaciones y la divulgación de tips informativos para el buen manejo del SGDEA- Orfeo.</t>
  </si>
  <si>
    <t>ENERO 2024</t>
  </si>
  <si>
    <t>ENE-JUN 2025</t>
  </si>
  <si>
    <t>Aumento de la percepción positiva de los contenidos publicados en los canales de comunicación por parte de los colaboradores de la UAERMV</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</si>
  <si>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</si>
  <si>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</si>
  <si>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Este indicador mide el tiempo promedio de espera para la atención en el  chat virtual para cada ciudadano(a). Este tiempo se mide desde el momento que ingresa el usuario hasta que recibe la primera respuesta por parte del operador(a).</t>
  </si>
  <si>
    <t>Sumatoria del tiempo de espera del total de personas atendidas en el periodo / total de personas atendidas en el periodo.</t>
  </si>
  <si>
    <t>1 MINUTO - 14 SEGUNDOS</t>
  </si>
  <si>
    <t>sup 0:5:00 min</t>
  </si>
  <si>
    <t xml:space="preserve">	0:3:01 min</t>
  </si>
  <si>
    <t>Sumatoria del tiempo de espera del total de personas atendidas en el periodo</t>
  </si>
  <si>
    <t xml:space="preserve">
total de personas atendidas en el periodo.</t>
  </si>
  <si>
    <t>1 Trimestre 2025</t>
  </si>
  <si>
    <t xml:space="preserve">De acuerdo con el resultado se puede evidenciar que el tiempo de espera promedio de primera respuesta en el chat virtual es de 1 minuto 14 segundos por chat, tiempo que se encuentra en el rango apropiado, de acuerdo con los parámetros establecidos en dicho indicador. Por otro lado, es importante mencionar que el número de personas atendidas en el periodo (enero a marzo) corresponde a 112, las cuales se atendieron en un total de 1 hora 07 minutos, equivalentes a 67 minutos. Cabe anotar, que el componente de Servicio a la Ciudadanía está trabajando para mantener el rango apropiado e intentar que dichos tiempos cada día mejoren y que la experiencia ciudadana en términos de espera sea menor.
</t>
  </si>
  <si>
    <t>2 Trimestre 2025</t>
  </si>
  <si>
    <t xml:space="preserve">De acuerdo con el resultado se puede evidenciar que el tiempo de espera promedio de primera respuesta en el chat virtual es de 1 minuto y 11 segundos por chat, tiempo que se encuentra en el rango apropiado, de acuerdo con los parámetros establecidos en dicho indicador. Durante el segundo trimestre (abril a junio), atendimos a 167 personas a través del chat. Este volumen de atención implicó un total de 1 hora y 39 minutos de servicio, equivalentes a 99 minutos. 
El equipo de Servicio a la Ciudadanía trabaja continuamente para mantener este óptimo tiempo de respuesta y para mejorar cada día, buscando que la experiencia de los ciudadanos en términos de espera sea aún más ágil.
</t>
  </si>
  <si>
    <t>1 min, 21 segundos</t>
  </si>
  <si>
    <t>1 min,14 segundos</t>
  </si>
  <si>
    <t xml:space="preserve">Se evidencia que con respecto al primer trimestre de la vigencia anterior  el tiempo promedio de espera para la atención en el chat virtual  disminuyó en 7 segundos </t>
  </si>
  <si>
    <t xml:space="preserve">
Se recomienda continuar manteniendo este promedio de primera respuesta a través de este canal con el objetivo de mostrar la efectividad del mismo hacia la ciudadanía.
</t>
  </si>
  <si>
    <t>1 min, 02 segundos</t>
  </si>
  <si>
    <t>1 min,11 segundos</t>
  </si>
  <si>
    <t xml:space="preserve">Se evidencia que con respecto al segundo trimestre de la vigencia anterior  el tiempo promedio de espera para la atención en el chat virtual  aumentó en 9 segundos </t>
  </si>
  <si>
    <t>8 minutos 9 segundos</t>
  </si>
  <si>
    <t>2 TRIMESTRE 2025</t>
  </si>
  <si>
    <t xml:space="preserve">
De acuerdo con el resultado, se puede evidenciar que el tiempo promedio de atención es de 8 minutos y 14 segundos por chat, el cual se encuentra en el rango apropiado, de acuerdo con los parámetros establecidos en dicho indicador.  Durante el periodo de abril a junio, se atendieron a 167 personas a través del chat, lo que equivale a un total de 11 horas y 31 minutos de atención (693 minutos).  Actualmente, el componente de Servicio a la Ciudadanía está trabajando  para disminuir estos tiempos de espera y mejorar la experiencia ciudadana.
														</t>
  </si>
  <si>
    <t>8 minutos con 
30 segundos</t>
  </si>
  <si>
    <t>8 minutos con 14 segundos</t>
  </si>
  <si>
    <t>Se evidencia que con respecto al segundo trimestre de la vigencia anterior, hay una disminución de 16 segundos en el tiempo promedio de atención en el chat virtual.</t>
  </si>
  <si>
    <t>Respecto al total de las peticiones respondidas fuera de términos se encuentra que para este trimestre se reportaron 12, lo que permite evidenciar que el indicador se encuentra en el rango mejorable con un 1% para las PQRSFD con términos de respuesta de 15 días  hábiles. 
Por otra parte se realizó revisión con corte a 02/07/2025 encontrando que estas 12 peticiones ya se encuentran respondidas, de las cuales nueve presentan acuse de recibo extemporáneo bajo los siguientes radicados: 20251120051462, 20251120060902, 20251120064412, 20251120070582,   20251120072902, 20251120083362, 20251120084922, 20251120085332, 20251120087392 y tres se encuentran respondidas fuera de términos bajo los siguientes radicados:  20251120047282, 20251120047972 20251120083262.  Es pertinente tener en cuenta que el componente de Servicio a la Ciudadanía durante el período realizó seguimiento a través de los correos de alerta preventiva para evitar el vencimiento de las peticiones.</t>
  </si>
  <si>
    <t>2 Trimestre</t>
  </si>
  <si>
    <r>
      <t xml:space="preserve">Se evidencia que con respecto al trimestre de la vigencia anterior, se presenta una constante del 1%  frente a las respuestas emitidas fuera  de los términos de ley, ya que para esta vigencia se reportaron 9  peticiones que presentan acuse de recibo extemporáneo y 3 respondidas fuera de términos.. Se sugiere a las dependencias de:  Subdirección de Planificación y Conservación, Subdirección de Producción y Apoyo Logístico, Gerencia de Contratación  y Talento Humano, que implementen las acciones de mejoramiento frente a los criterios que legalmente deben se característicos de las respuestas definitivas: Coherencia, claridad, calidez y </t>
    </r>
    <r>
      <rPr>
        <b/>
        <i/>
        <sz val="9"/>
        <rFont val="Arial"/>
        <family val="2"/>
      </rPr>
      <t>oportunidad.</t>
    </r>
    <r>
      <rPr>
        <i/>
        <sz val="9"/>
        <rFont val="Arial"/>
        <family val="2"/>
      </rPr>
      <t xml:space="preserve">
</t>
    </r>
  </si>
  <si>
    <t>Continuar realizando el monitoreo  permanente  de correos de alerta preventiva, para el cumplimiento de las respuestas a los requerimientos dentro de los términos de ley.
El  18/06/2025 el componente de Servicio a la Ciudadanía realizó sensibilización sobre el tramite y gestión de los derechos de petición, dirigida al personal de las siguientes dependencias responsables de administrar y generar la respuesta a los requerimientos: 
Subdirección de Planificación y Conservación, Subdirección de Intervención de la Infraestructura, Gerencia de Infraestructura Urbana, Gerencia Administrativa y Financiera, Gerencia de Maquinaria y Equipos, Gerencia de Producción, Secretaría General, Talento Humano, Gestión Documental y Servicio a la Ciudadanía. Se contó con la asistencia de 60 personas.
Por otra parte, durante el segundo trimestre de 2025 el componente de Servicio a la Ciudadanía, realizó entrega de mención de reconocimiento a las 5  primeras dependencias que respondieron las peticiones oportunamente en el II Semestre 2024.</t>
  </si>
  <si>
    <r>
      <t xml:space="preserve">*En el mes de junio se llevó acabo en el Colegio Evangélico Luterano Celco San Lucas, actividad sobre el Protocolo de Prevención, Atención y Sanción de Violencias contra las Mujeres en el Espacio Público en el macro de la Estrategia para la transversalización del Enfoque de Género UMV 2025-2027. En esta actividad participaron 58 personas y una muestra de 14 estudiantes respondieron la encuesta. Para el indicador se tuvo en cuenta la pregunta N° 12 que es la que permite evaluar de manera cuantitativa el ejercicio, las demas preguntas corresponden a respuestas cualitativas.
</t>
    </r>
    <r>
      <rPr>
        <b/>
        <sz val="10"/>
        <rFont val="Arial"/>
        <family val="2"/>
      </rPr>
      <t>De esta forma se evidenció una calificación de 4,50 / 5,00</t>
    </r>
    <r>
      <rPr>
        <sz val="10"/>
        <rFont val="Arial"/>
        <family val="2"/>
      </rPr>
      <t xml:space="preserve">
* En el mes de junio se llevó acabo en 10 frentes de Obra de la UMV,  actividad sobre acciones de prevención de violencias contra las mujeres en los frentes de obra, en el macro de la Estrategia para la transversalización del Enfoque de Género UMV 2025-2027. En esta actividad participaron 92  personas y una muestra de 47 colaboradores (as) respondieron la encuesta. Para el indicador se tuvo en cuenta la pregunta N° 12 que es la que permite evaluar de manera cuantitativa el ejercicio, las demas preguntas corresponden a respuestas cualitativas.
</t>
    </r>
    <r>
      <rPr>
        <b/>
        <sz val="10"/>
        <rFont val="Arial"/>
        <family val="2"/>
      </rPr>
      <t xml:space="preserve">De esta forma se evidenció una calificación de 4,80 / 5,00
</t>
    </r>
    <r>
      <rPr>
        <sz val="10"/>
        <rFont val="Arial"/>
        <family val="2"/>
      </rPr>
      <t xml:space="preserve">
De esta manera, la sumatoria de las dos actividades permite evidenciar un resultado de </t>
    </r>
    <r>
      <rPr>
        <b/>
        <sz val="10"/>
        <rFont val="Arial"/>
        <family val="2"/>
      </rPr>
      <t>4,7 del indicador para el primer semestre del 2025.</t>
    </r>
  </si>
  <si>
    <t>FECHA DE APLICACIÓN: SEPTIEMBRE 2020</t>
  </si>
  <si>
    <t>Septiembre 2024</t>
  </si>
  <si>
    <t>I Semestre</t>
  </si>
  <si>
    <r>
      <t xml:space="preserve">Con el objetivo de comprender la experiencia y el nivel de satisfacción de los ciudadanos, la UAERMV evaluó sus espacios de participación durante el segundo trimestre de 2025 a través de dos enfoques. Por un lado, se capturaron las percepciones de los participantes mediante encuestas de satisfacción, adaptadas a cada contexto: en formato impreso para las interacciones presenciales y digital a través de Google Forms para el espacio virtual. Por otro lado, para las intervenciones en colegios, se implementó la metodología de cajas de preguntas, una herramienta más abierta que permitió a los estudiantes expresar sus inquietudes e ideas de manera espontánea. A continuación, se presenta un análisis de la retroalimentación recibida, detallando el alcance de cada iniciativa y la percepción general de los participantes.
</t>
    </r>
    <r>
      <rPr>
        <sz val="10"/>
        <rFont val="Arial"/>
        <family val="2"/>
      </rPr>
      <t xml:space="preserve">ESPACIO DE PARTICIPACIÓN - % PERSONAS ENCUESTADAS SATISFECHAS </t>
    </r>
    <r>
      <rPr>
        <sz val="11"/>
        <rFont val="Arial"/>
        <family val="2"/>
      </rPr>
      <t xml:space="preserve">
II Sesión UMV al barrio kennedy -100%
I Sesión UMV al barrio Fontibón- 92%
II Sesión UMV al barrio Fontibón - 97%
UMV al Barrios/ Intervención en colegio Fontibón - 89%
UMV al Barrios/ Intervención en colegio Kennedy - 92%
UMV de Puertas Abiertas (espacio virtual) - 92%
</t>
    </r>
  </si>
  <si>
    <t>II TRIMESTRE 2025</t>
  </si>
  <si>
    <t>N.A                                          (El Indicador se empieza a medir desde el  I Trimestre 2025)</t>
  </si>
  <si>
    <t xml:space="preserve">El resultado del indicador propone acciones de mejora en relacion a las intervenciones en colegios, por lo cual se realizara analisis de dichas intervenciones y se ajustara teniendo en cuenta los interes de las y los estudiantes </t>
  </si>
  <si>
    <t>junio 2025</t>
  </si>
  <si>
    <t>Durante el mes de enero el grupo con la disponibilidad mas baja presentada fue la de maquinaria con 54,4% .
Durante el mes de febrero el grupo con la disponibilidad mas baja presentada fue la de vehiculo pesado con 58,38% .
Durante el mes de marzo el grupo con la disponibilidad mas baja presentada fue la de maquinaria pesado con 53,13% .
para el primer trimestre de 2025 se obtiene una disponibilidad del 78,2% de la disponibilidad, logrando un rango de gestión apropiado.</t>
  </si>
  <si>
    <t>Durante el mes de abril el grupo con la disponibilidad mas baja presentada fue la de maquinaria con 57,4% .
Durante el mes de mayo el grupo con la disponibilidad mas baja presentada fue la de vehiculo pesado con 61,68% .
Durante el mes de junio el grupo con la disponibilidad mas baja presentada fue la de vehiculo liviano con 63,52% .
para el segundo trimestre de 2025 se obtiene una disponibilidad del 83,5% de la disponibilidad, logrando un rango de gestión apropiado y logrando un crecimiento con respecto al primer trimestre del año</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</si>
  <si>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</si>
  <si>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Continuar tramitando los expedientes dentro de los términos legales.</t>
  </si>
  <si>
    <r>
      <rPr>
        <b/>
        <i/>
        <u/>
        <sz val="9"/>
        <rFont val="Arial"/>
        <family val="2"/>
      </rPr>
      <t>1. ACCIONES PROGRAMADAS PARA CUMPLIR</t>
    </r>
    <r>
      <rPr>
        <b/>
        <u/>
        <sz val="9"/>
        <rFont val="Arial"/>
        <family val="2"/>
      </rPr>
      <t>:</t>
    </r>
    <r>
      <rPr>
        <u/>
        <sz val="9"/>
        <rFont val="Arial"/>
        <family val="2"/>
      </rPr>
      <t xml:space="preserve"> 71</t>
    </r>
    <r>
      <rPr>
        <sz val="9"/>
        <rFont val="Arial"/>
        <family val="2"/>
      </rPr>
      <t xml:space="preserve"> acciones en las siguientes dependencias 
Oficina de Servicio a la Cudadania y Sostenibilidad: 7
Oficina de Tecnologías de la Información:2
Gerencia de Producción; 6
Gerencia para el Desarrollo, la calidad y la innovación: 3
Subdirección de la Intervención y de la Infraestructura:31
Gerencia de Maquinaria y Equipo: 3
Subdirección de la Planificación y Conservación:1
Oficina Juridica: 4
Secretaría General:16
</t>
    </r>
    <r>
      <rPr>
        <b/>
        <sz val="9"/>
        <rFont val="Arial"/>
        <family val="2"/>
      </rPr>
      <t>1.1 ACCIONES CUMPLIDAS</t>
    </r>
    <r>
      <rPr>
        <b/>
        <sz val="9"/>
        <color rgb="FF00B050"/>
        <rFont val="Arial"/>
        <family val="2"/>
      </rPr>
      <t>:</t>
    </r>
    <r>
      <rPr>
        <sz val="9"/>
        <rFont val="Arial"/>
        <family val="2"/>
      </rPr>
      <t xml:space="preserve"> se cumplieron 61 acciones (86%)
Oficina de Servicio a la Cudadania y Sostenibilidad: 6
Oficina de Tecnologías de la Información:1
Gerencia de Producción; 6
Gerencia para el Desarrollo, la calidad y la innovación: 2
Subdirección de la Intervención y de la Infraestructura:29
Gerencia de Maquinaria y Equipo: 1
Subdirección de la Planificación y Conservación:1
Oficina Juridica: 4
Secretaría General:11
1.2</t>
    </r>
    <r>
      <rPr>
        <b/>
        <sz val="9"/>
        <rFont val="Arial"/>
        <family val="2"/>
      </rPr>
      <t xml:space="preserve"> ACCIONES PROGRAMADAS QUE SE VENCIERON DURANTE EL PERIODO</t>
    </r>
    <r>
      <rPr>
        <sz val="9"/>
        <rFont val="Arial"/>
        <family val="2"/>
      </rPr>
      <t xml:space="preserve">: 6 acciones
Oficina de Tecnologías de la Información:1 
Secretaría General -Gerancia Administrativa y Financiera:4
Subdirección de Intervención y de la Infraestructura: 1
 </t>
    </r>
  </si>
  <si>
    <t xml:space="preserve">Para la actual vigencia se programaron 71 acciones y se cumplieron 61 situación que explica la diferencia el trimestre II del 2024 fueron menos las acciones programadas( 45 acciones) </t>
  </si>
  <si>
    <t xml:space="preserve">De un total de 102  actividades programadas  ajustadas para la vigencia, en el PAA-Plan Anual de Auditorías V-4 aprobada se han ejecutado 44 para una ejecución acumulada del 43%.
Para el primer trimestre se tenian programadas 18 actividades de las cuales se ejecutaron 18 para un total del 100%
</t>
  </si>
  <si>
    <r>
      <t>Variable 1</t>
    </r>
    <r>
      <rPr>
        <sz val="8"/>
        <rFont val="Arial"/>
        <family val="2"/>
      </rPr>
      <t>  (ejecutado)</t>
    </r>
  </si>
  <si>
    <r>
      <t>Variable 2</t>
    </r>
    <r>
      <rPr>
        <sz val="8"/>
        <rFont val="Arial"/>
        <family val="2"/>
      </rPr>
      <t>  (programado)</t>
    </r>
  </si>
  <si>
    <t>PERCEPCIÓN DE LOS CONTENIDOS PUBLICADOS EN CANALES DE COMUNICACIÓN DE LA ENTIDAD</t>
  </si>
  <si>
    <t>SATISFACCIÓN DE ACTIVIDADES DE RESPONSABILIDAD SOCIAL EN LA ENTIDAD.</t>
  </si>
  <si>
    <t>SATISFACCIÓN DE ESPACIOS DE PARTICIPACIÓN CIUDADANA</t>
  </si>
  <si>
    <t>GJUR-IND-002</t>
  </si>
  <si>
    <t>EFICIENCIA EN EL CONSUMO DE AGUA-OTRAS UNIDADES DE TRABAJO</t>
  </si>
  <si>
    <t>CONTRATOS SUSCRITOS MEDIANTE PROCESO DE SELECCIÓN CON CLÁUSULAS DE SOSTENIBILIDAD</t>
  </si>
  <si>
    <t>EFICIENCIA EN EL CONSUMO DE AGUA - SEDE ADMINISTRATIVA</t>
  </si>
  <si>
    <t>NIVEL DE SATISFACCIÓN PLAN FORMACIÓN Y CAPACITACIÓN – PIFC.</t>
  </si>
  <si>
    <t>NIVEL DE SATISFACCIÓN PLAN ANUAL DE ESTÍMULOS E INCENTIVOS.</t>
  </si>
  <si>
    <t>IMPACTO ACTIVIDADES DEL PLAN INSTITUCIONAL DE CAPACITACIÓN - PIC</t>
  </si>
  <si>
    <t>JUNIO DE 2020</t>
  </si>
  <si>
    <t>En abril del año 2025, se recibieron 22 solicitudes que requerían un total de 23 vehículos. Con éxito, logramos cumplir con la entrega de 18 de estos vehículos, lo que se traduce en un índice de cumplimiento del 78.26% en las actividades relacionadas con las solicitudes realizadas. Las que no se pudieron cumplir fueron por falta de disponibilidad presentada durante el periodo revisado fueron 3 peticiones y una petición cancelada.                                                                                                           En mayo de 2025 se recibieron 34 solicitudes que requerían un total de 34 vehículos. Se logró atender satisfactoriamente 27 de estas solicitudes, lo que representa un índice de cumplimiento del 79.41 % en relación con las actividades programadas.
Las 7 solicitudes restantes no fueron atendidas por las siguientes razones:
4 por falta de disponibilidad de vehículos,
2 fueron canceladas por el usuario,
y 1 no se gestionó dentro de los tiempos establecidos en el proceso correspondiente al periodo.                      En junio de 2025 se recibieron 29 solicitudes que requerían un total de 34 vehículos. Se logró atender satisfactoriamente 31 entregas, lo que representa un índice de cumplimiento del 91,18 % en relación con los equipos solicitados.
Las entregas no realizadas se debieron a la falta de disponibilidad de vehículos.
En todas las solicitudes atendidas se entregó por lo menos un equipo, garantizando así una atención mínima a cada requerimiento recibido.</t>
  </si>
  <si>
    <t>La disponibilidad disminuyo en el periodo. Se programa disinuir los tiempos de entrega de vehiculos en taller para aumentar el porcentaje de cumplimiento.</t>
  </si>
  <si>
    <t>Indicador General Procesos Estratégicos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</si>
</sst>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1" formatCode="0.0"/>
    <numFmt numFmtId="172" formatCode="0.000"/>
    <numFmt numFmtId="173" formatCode="_(* #,##0.000_);_(* \(#,##0.000\);_(* &quot;-&quot;??_);_(@_)"/>
    <numFmt numFmtId="174" formatCode="_-* #,##0_-;\-* #,##0_-;_-* &quot;-&quot;??_-;_-@_-"/>
    <numFmt numFmtId="175" formatCode="0.0000"/>
    <numFmt numFmtId="176" formatCode="0.000%"/>
    <numFmt numFmtId="177" formatCode="0.00000"/>
    <numFmt numFmtId="178" formatCode="_([$€]* #,##0.00_);_([$€]* \(#,##0.00\);_([$€]* &quot;-&quot;??_);_(@_)"/>
    <numFmt numFmtId="179" formatCode="_-&quot;$&quot;\ * #,##0_-;\-&quot;$&quot;\ * #,##0_-;_-&quot;$&quot;\ * &quot;-&quot;??_-;_-@_-"/>
  </numFmts>
  <fonts count="98"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i/>
      <u/>
      <sz val="11"/>
      <name val="Arial"/>
      <family val="2"/>
    </font>
    <font>
      <i/>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8"/>
      <color rgb="FF000000"/>
      <name val="Arial"/>
      <family val="2"/>
    </font>
    <font>
      <sz val="9"/>
      <color rgb="FF000000"/>
      <name val="Arial"/>
      <family val="2"/>
    </font>
    <font>
      <i/>
      <sz val="8"/>
      <name val="Arial"/>
      <family val="2"/>
    </font>
    <font>
      <b/>
      <sz val="8"/>
      <name val="Calibri"/>
      <family val="2"/>
      <scheme val="minor"/>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i/>
      <sz val="9"/>
      <color rgb="FF000000"/>
      <name val="Arial"/>
      <family val="2"/>
    </font>
    <font>
      <i/>
      <sz val="10"/>
      <color rgb="FF000000"/>
      <name val="Arial"/>
      <family val="2"/>
    </font>
    <font>
      <sz val="8"/>
      <color theme="1"/>
      <name val="Arial"/>
      <family val="2"/>
    </font>
    <font>
      <sz val="11"/>
      <color rgb="FFFF0000"/>
      <name val="Arial"/>
      <family val="2"/>
    </font>
    <font>
      <b/>
      <sz val="11"/>
      <color theme="1"/>
      <name val="Arial"/>
      <family val="2"/>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sz val="8.5"/>
      <name val="Arial"/>
      <family val="2"/>
    </font>
    <font>
      <u/>
      <sz val="8.5"/>
      <name val="Arial"/>
      <family val="2"/>
    </font>
    <font>
      <u/>
      <sz val="10"/>
      <name val="Arial"/>
      <family val="2"/>
    </font>
    <font>
      <u/>
      <sz val="11"/>
      <color theme="10"/>
      <name val="Calibri"/>
      <family val="2"/>
      <scheme val="minor"/>
    </font>
    <font>
      <b/>
      <sz val="9"/>
      <color rgb="FF000000"/>
      <name val="Tahoma"/>
      <family val="2"/>
    </font>
    <font>
      <sz val="9"/>
      <color rgb="FF000000"/>
      <name val="Tahoma"/>
      <family val="2"/>
    </font>
    <font>
      <sz val="10"/>
      <color theme="1"/>
      <name val="Segoe UI"/>
      <family val="2"/>
    </font>
    <font>
      <b/>
      <sz val="9"/>
      <color theme="1" tint="0.34998626667073579"/>
      <name val="Arial"/>
      <family val="2"/>
    </font>
    <font>
      <sz val="9"/>
      <color theme="1" tint="0.34998626667073579"/>
      <name val="Arial"/>
      <family val="2"/>
    </font>
    <font>
      <b/>
      <sz val="9"/>
      <color rgb="FFFF0000"/>
      <name val="Arial"/>
      <family val="2"/>
    </font>
    <font>
      <i/>
      <sz val="11"/>
      <color rgb="FFFF0000"/>
      <name val="Arial"/>
      <family val="2"/>
    </font>
    <font>
      <sz val="11"/>
      <color rgb="FF0070C0"/>
      <name val="Arial"/>
      <family val="2"/>
    </font>
    <font>
      <sz val="11"/>
      <color theme="1"/>
      <name val="Arial"/>
      <family val="2"/>
    </font>
    <font>
      <sz val="12"/>
      <name val="Arial"/>
      <family val="2"/>
    </font>
    <font>
      <u/>
      <sz val="8.5"/>
      <color indexed="12"/>
      <name val="Times New Roman"/>
      <family val="1"/>
    </font>
    <font>
      <u/>
      <sz val="11"/>
      <color theme="10"/>
      <name val="Calibri"/>
      <family val="2"/>
    </font>
    <font>
      <u/>
      <sz val="11"/>
      <color theme="10"/>
      <name val="Arial"/>
      <family val="2"/>
    </font>
    <font>
      <u/>
      <sz val="10"/>
      <color indexed="12"/>
      <name val="Arial"/>
      <family val="2"/>
    </font>
    <font>
      <sz val="12"/>
      <name val="Times New Roman"/>
      <family val="1"/>
    </font>
    <font>
      <sz val="10"/>
      <name val="Arial Rounded MT Bold"/>
      <family val="2"/>
    </font>
    <font>
      <sz val="10"/>
      <color rgb="FF000000"/>
      <name val="Times New Roman"/>
      <family val="1"/>
    </font>
    <font>
      <i/>
      <sz val="8"/>
      <color theme="1"/>
      <name val="Arial"/>
      <family val="2"/>
    </font>
    <font>
      <b/>
      <i/>
      <sz val="11"/>
      <color theme="1"/>
      <name val="Arial"/>
      <family val="2"/>
    </font>
    <font>
      <u/>
      <sz val="9"/>
      <color theme="1"/>
      <name val="Arial"/>
      <family val="2"/>
    </font>
    <font>
      <sz val="11"/>
      <color rgb="FF000000"/>
      <name val="Calibri"/>
      <family val="2"/>
      <charset val="1"/>
    </font>
    <font>
      <b/>
      <sz val="40"/>
      <color theme="0"/>
      <name val="Calibri"/>
      <family val="2"/>
      <scheme val="minor"/>
    </font>
    <font>
      <b/>
      <sz val="16"/>
      <color theme="1"/>
      <name val="Calibri"/>
      <family val="2"/>
      <scheme val="minor"/>
    </font>
    <font>
      <sz val="9"/>
      <color rgb="FFD9D9D9"/>
      <name val="Arial"/>
      <family val="2"/>
    </font>
    <font>
      <sz val="9"/>
      <color rgb="FF808080"/>
      <name val="Arial"/>
      <family val="2"/>
    </font>
    <font>
      <sz val="9"/>
      <color rgb="FF242424"/>
      <name val="Arial"/>
      <family val="2"/>
    </font>
    <font>
      <i/>
      <sz val="11"/>
      <color theme="0" tint="-0.34998626667073579"/>
      <name val="Arial"/>
      <family val="2"/>
    </font>
    <font>
      <sz val="11"/>
      <color theme="0" tint="-0.34998626667073579"/>
      <name val="Arial"/>
      <family val="2"/>
    </font>
    <font>
      <b/>
      <i/>
      <sz val="9"/>
      <name val="Arial"/>
      <family val="2"/>
    </font>
    <font>
      <i/>
      <sz val="9"/>
      <color rgb="FFFF0000"/>
      <name val="Arial"/>
      <family val="2"/>
    </font>
    <font>
      <b/>
      <i/>
      <sz val="10"/>
      <color rgb="FFFF0000"/>
      <name val="Arial"/>
      <family val="2"/>
    </font>
    <font>
      <b/>
      <i/>
      <sz val="8"/>
      <color rgb="FFFF0000"/>
      <name val="Arial"/>
      <family val="2"/>
    </font>
    <font>
      <b/>
      <i/>
      <u/>
      <sz val="8"/>
      <color rgb="FFFF0000"/>
      <name val="Arial"/>
      <family val="2"/>
    </font>
    <font>
      <u/>
      <sz val="11"/>
      <name val="Arial"/>
      <family val="2"/>
    </font>
    <font>
      <i/>
      <sz val="7"/>
      <name val="Arial"/>
      <family val="2"/>
    </font>
    <font>
      <b/>
      <sz val="11"/>
      <color theme="1"/>
      <name val="Calibri"/>
      <family val="2"/>
      <scheme val="minor"/>
    </font>
    <font>
      <b/>
      <sz val="16"/>
      <color theme="0"/>
      <name val="Calibri"/>
      <family val="2"/>
      <scheme val="minor"/>
    </font>
    <font>
      <b/>
      <sz val="8"/>
      <color theme="1"/>
      <name val="Arial"/>
      <family val="2"/>
    </font>
  </fonts>
  <fills count="2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E7E6E6"/>
        <bgColor rgb="FFE7E6E6"/>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theme="0"/>
        <bgColor theme="0"/>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FFFF"/>
        <bgColor indexed="64"/>
      </patternFill>
    </fill>
    <fill>
      <patternFill patternType="solid">
        <fgColor rgb="FFC6E0B4"/>
        <bgColor rgb="FF000000"/>
      </patternFill>
    </fill>
    <fill>
      <patternFill patternType="solid">
        <fgColor theme="5"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rgb="FF000000"/>
      </top>
      <bottom/>
      <diagonal/>
    </border>
    <border>
      <left style="medium">
        <color rgb="FF000000"/>
      </left>
      <right/>
      <top/>
      <bottom style="thin">
        <color rgb="FF000000"/>
      </bottom>
      <diagonal/>
    </border>
    <border>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thin">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thin">
        <color rgb="FF000000"/>
      </right>
      <top/>
      <bottom style="medium">
        <color rgb="FF000000"/>
      </bottom>
      <diagonal/>
    </border>
    <border>
      <left style="thin">
        <color indexed="64"/>
      </left>
      <right style="thin">
        <color indexed="64"/>
      </right>
      <top style="thin">
        <color rgb="FF000000"/>
      </top>
      <bottom style="medium">
        <color rgb="FF000000"/>
      </bottom>
      <diagonal/>
    </border>
    <border>
      <left style="medium">
        <color auto="1"/>
      </left>
      <right style="thin">
        <color auto="1"/>
      </right>
      <top style="thin">
        <color auto="1"/>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68">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9" fillId="0" borderId="0" applyNumberFormat="0" applyFill="0" applyBorder="0" applyAlignment="0" applyProtection="0"/>
    <xf numFmtId="0" fontId="51" fillId="0" borderId="0"/>
    <xf numFmtId="0" fontId="62" fillId="0" borderId="0"/>
    <xf numFmtId="0" fontId="62" fillId="0" borderId="0"/>
    <xf numFmtId="9" fontId="51" fillId="0" borderId="0" applyFont="0" applyFill="0" applyBorder="0" applyAlignment="0" applyProtection="0"/>
    <xf numFmtId="9" fontId="51"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xf numFmtId="0" fontId="59" fillId="0" borderId="0" applyNumberFormat="0" applyFill="0" applyBorder="0" applyAlignment="0" applyProtection="0"/>
    <xf numFmtId="0" fontId="5" fillId="0" borderId="0"/>
    <xf numFmtId="41" fontId="1" fillId="0" borderId="0" applyFont="0" applyFill="0" applyBorder="0" applyAlignment="0" applyProtection="0"/>
    <xf numFmtId="43" fontId="1" fillId="0" borderId="0" applyFont="0" applyFill="0" applyBorder="0" applyAlignment="0" applyProtection="0"/>
    <xf numFmtId="0" fontId="68" fillId="0" borderId="0"/>
    <xf numFmtId="0" fontId="1" fillId="0" borderId="0"/>
    <xf numFmtId="0" fontId="5" fillId="0" borderId="0"/>
    <xf numFmtId="178" fontId="69" fillId="0" borderId="0" applyFon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 fillId="0" borderId="0"/>
    <xf numFmtId="0" fontId="5" fillId="0" borderId="0"/>
    <xf numFmtId="0" fontId="5"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5" fillId="0" borderId="0"/>
    <xf numFmtId="0" fontId="5" fillId="0" borderId="0"/>
    <xf numFmtId="0" fontId="69" fillId="0" borderId="0"/>
    <xf numFmtId="0" fontId="75" fillId="0" borderId="0"/>
    <xf numFmtId="0" fontId="75" fillId="0" borderId="0"/>
    <xf numFmtId="0" fontId="69"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0"/>
    <xf numFmtId="0" fontId="68" fillId="0" borderId="0"/>
  </cellStyleXfs>
  <cellXfs count="3898">
    <xf numFmtId="0" fontId="0" fillId="0" borderId="0" xfId="0"/>
    <xf numFmtId="0" fontId="2" fillId="0" borderId="0" xfId="2" applyFont="1" applyAlignment="1">
      <alignment horizontal="center"/>
    </xf>
    <xf numFmtId="0" fontId="2" fillId="0" borderId="0" xfId="2" applyFont="1" applyAlignment="1">
      <alignment horizontal="center" vertical="center" wrapText="1"/>
    </xf>
    <xf numFmtId="2" fontId="2" fillId="0" borderId="0" xfId="2" applyNumberFormat="1" applyFont="1" applyAlignment="1">
      <alignment horizontal="center"/>
    </xf>
    <xf numFmtId="0" fontId="4" fillId="0" borderId="0" xfId="0" applyFont="1" applyAlignment="1">
      <alignment horizontal="left" vertical="center" wrapText="1"/>
    </xf>
    <xf numFmtId="0" fontId="4" fillId="0" borderId="0" xfId="0" applyFont="1" applyAlignment="1">
      <alignment horizontal="center" vertical="center"/>
    </xf>
    <xf numFmtId="0" fontId="6" fillId="0" borderId="0" xfId="0" applyFont="1" applyAlignment="1">
      <alignment horizontal="center"/>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2" fillId="0" borderId="5"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6" fillId="0" borderId="49"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6" fillId="0" borderId="12" xfId="0" applyFont="1" applyBorder="1" applyAlignment="1">
      <alignment horizontal="center"/>
    </xf>
    <xf numFmtId="0" fontId="10" fillId="9" borderId="13" xfId="0" applyFont="1" applyFill="1" applyBorder="1" applyAlignment="1">
      <alignment vertical="center" wrapText="1"/>
    </xf>
    <xf numFmtId="0" fontId="2" fillId="0" borderId="49" xfId="0" applyFont="1" applyBorder="1" applyAlignment="1">
      <alignment horizontal="center"/>
    </xf>
    <xf numFmtId="4" fontId="8" fillId="0" borderId="5" xfId="0" applyNumberFormat="1" applyFont="1" applyBorder="1" applyAlignment="1">
      <alignment horizontal="center" vertical="center" wrapText="1"/>
    </xf>
    <xf numFmtId="9" fontId="43"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43" fillId="7" borderId="5" xfId="1" applyNumberFormat="1" applyFont="1" applyFill="1" applyBorder="1" applyAlignment="1" applyProtection="1">
      <alignment horizontal="center" vertical="center" wrapText="1"/>
      <protection locked="0"/>
    </xf>
    <xf numFmtId="10" fontId="8" fillId="0" borderId="5"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9" fontId="43" fillId="20" borderId="5" xfId="0" applyNumberFormat="1"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3" fontId="43"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43" fillId="20" borderId="5" xfId="0" applyFont="1" applyFill="1" applyBorder="1" applyAlignment="1" applyProtection="1">
      <alignment horizontal="center" vertical="center" wrapText="1"/>
      <protection locked="0"/>
    </xf>
    <xf numFmtId="1" fontId="43" fillId="0" borderId="5" xfId="4" applyNumberFormat="1" applyFont="1" applyFill="1" applyBorder="1" applyAlignment="1">
      <alignment horizontal="center" vertical="center" wrapText="1"/>
    </xf>
    <xf numFmtId="2" fontId="8" fillId="0" borderId="5" xfId="1" applyNumberFormat="1" applyFont="1" applyFill="1" applyBorder="1" applyAlignment="1">
      <alignment horizontal="center" vertical="center" wrapText="1"/>
    </xf>
    <xf numFmtId="0" fontId="43"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43" fontId="2" fillId="0" borderId="0" xfId="2" applyNumberFormat="1" applyFont="1" applyAlignment="1">
      <alignment horizontal="center"/>
    </xf>
    <xf numFmtId="0" fontId="17" fillId="0" borderId="5" xfId="0" applyFont="1" applyBorder="1" applyAlignment="1">
      <alignment horizontal="center" vertical="center"/>
    </xf>
    <xf numFmtId="10" fontId="8" fillId="7"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169" fontId="8" fillId="0" borderId="5" xfId="5" applyNumberFormat="1" applyFont="1" applyBorder="1" applyAlignment="1">
      <alignment horizontal="right" vertical="center" wrapText="1"/>
    </xf>
    <xf numFmtId="0" fontId="43" fillId="0" borderId="5" xfId="0" applyFont="1" applyBorder="1" applyAlignment="1" applyProtection="1">
      <alignment horizontal="left" vertical="center" wrapText="1"/>
      <protection locked="0"/>
    </xf>
    <xf numFmtId="0" fontId="43" fillId="20"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0" fontId="8" fillId="13" borderId="5" xfId="0" applyFont="1" applyFill="1" applyBorder="1" applyAlignment="1">
      <alignment horizontal="center" vertical="center" wrapText="1"/>
    </xf>
    <xf numFmtId="9" fontId="8" fillId="6" borderId="6" xfId="0" applyNumberFormat="1" applyFont="1" applyFill="1" applyBorder="1" applyAlignment="1">
      <alignment horizontal="center" vertical="center" wrapText="1"/>
    </xf>
    <xf numFmtId="0" fontId="43" fillId="0" borderId="4" xfId="0" applyFont="1" applyBorder="1" applyAlignment="1">
      <alignment horizontal="center" vertical="center"/>
    </xf>
    <xf numFmtId="9" fontId="43" fillId="6" borderId="6" xfId="0" applyNumberFormat="1" applyFont="1" applyFill="1" applyBorder="1" applyAlignment="1" applyProtection="1">
      <alignment horizontal="center" vertical="center" wrapText="1"/>
      <protection locked="0"/>
    </xf>
    <xf numFmtId="0" fontId="43" fillId="20" borderId="8" xfId="0" applyFont="1" applyFill="1" applyBorder="1" applyAlignment="1" applyProtection="1">
      <alignment horizontal="left" vertical="center" wrapText="1"/>
      <protection locked="0"/>
    </xf>
    <xf numFmtId="0" fontId="43" fillId="20" borderId="8" xfId="0" applyFont="1" applyFill="1" applyBorder="1" applyAlignment="1" applyProtection="1">
      <alignment horizontal="center" vertical="center" wrapText="1"/>
      <protection locked="0"/>
    </xf>
    <xf numFmtId="9" fontId="43" fillId="7" borderId="8" xfId="0" applyNumberFormat="1" applyFont="1" applyFill="1" applyBorder="1" applyAlignment="1" applyProtection="1">
      <alignment horizontal="center" vertical="center" wrapText="1"/>
      <protection locked="0"/>
    </xf>
    <xf numFmtId="0" fontId="43" fillId="0" borderId="5" xfId="0" applyFont="1" applyBorder="1" applyAlignment="1">
      <alignment horizontal="center" vertical="center"/>
    </xf>
    <xf numFmtId="0" fontId="43" fillId="0" borderId="5" xfId="0" applyFont="1" applyBorder="1" applyAlignment="1" applyProtection="1">
      <alignment vertical="center" wrapText="1"/>
      <protection locked="0"/>
    </xf>
    <xf numFmtId="9" fontId="43" fillId="0" borderId="5" xfId="0" applyNumberFormat="1" applyFont="1" applyBorder="1" applyAlignment="1" applyProtection="1">
      <alignment horizontal="center" vertical="center" wrapText="1"/>
      <protection locked="0"/>
    </xf>
    <xf numFmtId="10" fontId="43" fillId="0" borderId="5" xfId="0" applyNumberFormat="1" applyFont="1" applyBorder="1" applyAlignment="1" applyProtection="1">
      <alignment horizontal="center" vertical="center" wrapText="1"/>
      <protection locked="0"/>
    </xf>
    <xf numFmtId="10" fontId="8" fillId="0" borderId="5"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169" fontId="8" fillId="0" borderId="5" xfId="5" applyNumberFormat="1" applyFont="1" applyFill="1" applyBorder="1" applyAlignment="1">
      <alignment horizontal="center" vertical="center" wrapText="1"/>
    </xf>
    <xf numFmtId="2" fontId="43" fillId="0" borderId="5"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xf>
    <xf numFmtId="167" fontId="15" fillId="0" borderId="0" xfId="1" applyNumberFormat="1" applyFont="1" applyFill="1" applyBorder="1" applyAlignment="1">
      <alignment horizontal="center"/>
    </xf>
    <xf numFmtId="0" fontId="0" fillId="0" borderId="95" xfId="0" applyBorder="1"/>
    <xf numFmtId="0" fontId="0" fillId="0" borderId="95" xfId="0" applyBorder="1" applyAlignment="1">
      <alignment horizontal="center"/>
    </xf>
    <xf numFmtId="0" fontId="49" fillId="0" borderId="0" xfId="0" applyFont="1" applyAlignment="1">
      <alignment horizontal="center"/>
    </xf>
    <xf numFmtId="0" fontId="49" fillId="0" borderId="0" xfId="0" applyFont="1"/>
    <xf numFmtId="0" fontId="45" fillId="0" borderId="0" xfId="0" applyFont="1" applyAlignment="1">
      <alignment horizontal="left" vertical="center" wrapText="1"/>
    </xf>
    <xf numFmtId="0" fontId="45" fillId="0" borderId="92" xfId="0" applyFont="1" applyBorder="1" applyAlignment="1">
      <alignment horizontal="center" vertical="center"/>
    </xf>
    <xf numFmtId="0" fontId="45" fillId="0" borderId="93" xfId="0" applyFont="1" applyBorder="1" applyAlignment="1">
      <alignment horizontal="center" vertical="center"/>
    </xf>
    <xf numFmtId="0" fontId="45" fillId="0" borderId="93" xfId="0" applyFont="1" applyBorder="1" applyAlignment="1">
      <alignment horizontal="center" vertical="center" wrapText="1"/>
    </xf>
    <xf numFmtId="0" fontId="45" fillId="0" borderId="94" xfId="0" applyFont="1" applyBorder="1" applyAlignment="1">
      <alignment horizontal="center" vertical="center"/>
    </xf>
    <xf numFmtId="0" fontId="45" fillId="0" borderId="95" xfId="0" applyFont="1" applyBorder="1" applyAlignment="1">
      <alignment horizontal="center" vertical="center"/>
    </xf>
    <xf numFmtId="0" fontId="45" fillId="0" borderId="96" xfId="0" applyFont="1" applyBorder="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vertical="center" wrapText="1"/>
    </xf>
    <xf numFmtId="0" fontId="0" fillId="0" borderId="96" xfId="0" applyBorder="1" applyAlignment="1">
      <alignment horizontal="center"/>
    </xf>
    <xf numFmtId="0" fontId="43" fillId="0" borderId="71" xfId="0" applyFont="1" applyBorder="1" applyAlignment="1">
      <alignment vertical="center" wrapText="1"/>
    </xf>
    <xf numFmtId="0" fontId="53" fillId="22" borderId="71" xfId="0" applyFont="1" applyFill="1" applyBorder="1" applyAlignment="1">
      <alignment horizontal="center" vertical="center" wrapText="1"/>
    </xf>
    <xf numFmtId="0" fontId="0" fillId="0" borderId="71" xfId="0" applyBorder="1" applyAlignment="1">
      <alignment vertical="center" wrapText="1"/>
    </xf>
    <xf numFmtId="0" fontId="43" fillId="0" borderId="0" xfId="0" applyFont="1" applyAlignment="1">
      <alignment horizontal="center" vertical="center" wrapText="1"/>
    </xf>
    <xf numFmtId="168" fontId="48" fillId="0" borderId="103" xfId="0" applyNumberFormat="1" applyFont="1" applyBorder="1" applyAlignment="1">
      <alignment horizontal="center" vertical="center" wrapText="1"/>
    </xf>
    <xf numFmtId="9" fontId="48" fillId="0" borderId="103" xfId="0" applyNumberFormat="1" applyFont="1" applyBorder="1" applyAlignment="1">
      <alignment horizontal="center" vertical="center" wrapText="1"/>
    </xf>
    <xf numFmtId="166" fontId="48" fillId="14" borderId="71" xfId="0" applyNumberFormat="1" applyFont="1" applyFill="1" applyBorder="1" applyAlignment="1">
      <alignment horizontal="center"/>
    </xf>
    <xf numFmtId="167" fontId="48" fillId="14" borderId="71" xfId="0" applyNumberFormat="1" applyFont="1" applyFill="1" applyBorder="1" applyAlignment="1">
      <alignment horizontal="center"/>
    </xf>
    <xf numFmtId="0" fontId="48" fillId="0" borderId="0" xfId="0" applyFont="1" applyAlignment="1">
      <alignment horizontal="center"/>
    </xf>
    <xf numFmtId="166" fontId="48" fillId="0" borderId="0" xfId="0" applyNumberFormat="1" applyFont="1" applyAlignment="1">
      <alignment horizontal="center"/>
    </xf>
    <xf numFmtId="167" fontId="48" fillId="0" borderId="0" xfId="0" applyNumberFormat="1" applyFont="1" applyAlignment="1">
      <alignment horizontal="center"/>
    </xf>
    <xf numFmtId="0" fontId="0" fillId="0" borderId="104" xfId="0" applyBorder="1" applyAlignment="1">
      <alignment horizontal="center"/>
    </xf>
    <xf numFmtId="0" fontId="47" fillId="0" borderId="82" xfId="0" applyFont="1" applyBorder="1" applyAlignment="1">
      <alignment horizontal="center"/>
    </xf>
    <xf numFmtId="0" fontId="0" fillId="0" borderId="105" xfId="0" applyBorder="1" applyAlignment="1">
      <alignment horizontal="center"/>
    </xf>
    <xf numFmtId="0" fontId="0" fillId="0" borderId="92" xfId="0" applyBorder="1" applyAlignment="1">
      <alignment horizontal="center"/>
    </xf>
    <xf numFmtId="0" fontId="47" fillId="0" borderId="93" xfId="0" applyFont="1" applyBorder="1" applyAlignment="1">
      <alignment horizontal="center"/>
    </xf>
    <xf numFmtId="0" fontId="0" fillId="0" borderId="94" xfId="0" applyBorder="1" applyAlignment="1">
      <alignment horizontal="center"/>
    </xf>
    <xf numFmtId="0" fontId="49" fillId="0" borderId="95" xfId="0" applyFont="1" applyBorder="1" applyAlignment="1">
      <alignment horizontal="center"/>
    </xf>
    <xf numFmtId="0" fontId="55" fillId="22" borderId="96" xfId="0" applyFont="1" applyFill="1" applyBorder="1" applyAlignment="1">
      <alignment vertical="center" wrapText="1"/>
    </xf>
    <xf numFmtId="0" fontId="55" fillId="22" borderId="95" xfId="0" applyFont="1" applyFill="1" applyBorder="1" applyAlignment="1">
      <alignment vertical="center" wrapText="1"/>
    </xf>
    <xf numFmtId="0" fontId="49" fillId="0" borderId="96" xfId="0" applyFont="1" applyBorder="1" applyAlignment="1">
      <alignment horizontal="center"/>
    </xf>
    <xf numFmtId="0" fontId="49" fillId="0" borderId="104" xfId="0" applyFont="1" applyBorder="1" applyAlignment="1">
      <alignment horizontal="center"/>
    </xf>
    <xf numFmtId="0" fontId="49" fillId="0" borderId="105" xfId="0" applyFont="1" applyBorder="1" applyAlignment="1">
      <alignment horizontal="center"/>
    </xf>
    <xf numFmtId="0" fontId="47" fillId="0" borderId="0" xfId="0" applyFont="1" applyAlignment="1">
      <alignment horizontal="center"/>
    </xf>
    <xf numFmtId="0" fontId="4" fillId="0" borderId="0" xfId="0" applyFont="1" applyAlignment="1">
      <alignment horizontal="center" vertical="center" wrapText="1"/>
    </xf>
    <xf numFmtId="20" fontId="8" fillId="0" borderId="5" xfId="0" applyNumberFormat="1" applyFont="1" applyBorder="1" applyAlignment="1">
      <alignment horizontal="center" vertical="center" wrapText="1"/>
    </xf>
    <xf numFmtId="9" fontId="43" fillId="6" borderId="5" xfId="0" applyNumberFormat="1" applyFont="1" applyFill="1" applyBorder="1" applyAlignment="1" applyProtection="1">
      <alignment horizontal="center" vertical="center" wrapText="1"/>
      <protection locked="0"/>
    </xf>
    <xf numFmtId="9" fontId="43" fillId="0" borderId="6" xfId="0" applyNumberFormat="1" applyFont="1" applyBorder="1" applyAlignment="1" applyProtection="1">
      <alignment horizontal="center" vertical="center" wrapText="1"/>
      <protection locked="0"/>
    </xf>
    <xf numFmtId="10" fontId="43" fillId="0" borderId="6" xfId="0" applyNumberFormat="1" applyFont="1" applyBorder="1" applyAlignment="1" applyProtection="1">
      <alignment horizontal="center" vertical="center" wrapText="1"/>
      <protection locked="0"/>
    </xf>
    <xf numFmtId="0" fontId="6" fillId="0" borderId="17" xfId="0" applyFont="1" applyBorder="1" applyAlignment="1">
      <alignment horizontal="center"/>
    </xf>
    <xf numFmtId="0" fontId="6" fillId="0" borderId="13" xfId="0" applyFont="1" applyBorder="1"/>
    <xf numFmtId="0" fontId="6" fillId="0" borderId="45" xfId="0" applyFont="1" applyBorder="1" applyAlignment="1">
      <alignment horizontal="center" vertical="center" wrapText="1"/>
    </xf>
    <xf numFmtId="0" fontId="2" fillId="0" borderId="0" xfId="0" applyFont="1"/>
    <xf numFmtId="0" fontId="17" fillId="0" borderId="0" xfId="0" applyFont="1"/>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9" fontId="8" fillId="5" borderId="5" xfId="1" applyFont="1" applyFill="1" applyBorder="1" applyAlignment="1">
      <alignment horizontal="center" vertical="center" wrapText="1"/>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8" fillId="0" borderId="38" xfId="3" applyFont="1" applyBorder="1" applyAlignment="1">
      <alignment horizontal="center" vertical="center" wrapText="1"/>
    </xf>
    <xf numFmtId="0" fontId="9" fillId="3" borderId="38" xfId="3" applyFont="1" applyFill="1" applyBorder="1" applyAlignment="1">
      <alignment horizontal="center" vertical="center" wrapText="1"/>
    </xf>
    <xf numFmtId="0" fontId="6" fillId="0" borderId="38" xfId="3" applyFont="1" applyBorder="1" applyAlignment="1">
      <alignment vertical="center" wrapText="1"/>
    </xf>
    <xf numFmtId="168" fontId="5" fillId="3" borderId="45" xfId="4" applyNumberFormat="1" applyFont="1" applyFill="1" applyBorder="1" applyAlignment="1">
      <alignment horizontal="center" vertical="center" wrapText="1"/>
    </xf>
    <xf numFmtId="9" fontId="5" fillId="2" borderId="38" xfId="1" applyFont="1" applyFill="1" applyBorder="1" applyAlignment="1">
      <alignment horizontal="center" vertical="center" wrapText="1"/>
    </xf>
    <xf numFmtId="9" fontId="5" fillId="0" borderId="0" xfId="1" applyFont="1" applyFill="1" applyBorder="1" applyAlignment="1">
      <alignment horizontal="center"/>
    </xf>
    <xf numFmtId="167" fontId="5" fillId="0" borderId="0" xfId="1" applyNumberFormat="1" applyFont="1" applyFill="1" applyBorder="1" applyAlignment="1">
      <alignment horizontal="center"/>
    </xf>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49" xfId="2" applyFont="1" applyBorder="1" applyAlignment="1">
      <alignment horizontal="center"/>
    </xf>
    <xf numFmtId="0" fontId="2" fillId="0" borderId="46" xfId="2" applyFont="1" applyBorder="1" applyAlignment="1">
      <alignment horizontal="center"/>
    </xf>
    <xf numFmtId="9" fontId="13" fillId="0" borderId="0" xfId="2" applyNumberFormat="1" applyFont="1" applyAlignment="1">
      <alignment horizontal="center"/>
    </xf>
    <xf numFmtId="0" fontId="6" fillId="0" borderId="38" xfId="3" applyFont="1" applyBorder="1" applyAlignment="1">
      <alignment horizontal="center" vertical="center" wrapText="1"/>
    </xf>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66" fontId="4" fillId="2" borderId="38" xfId="2" applyNumberFormat="1" applyFont="1" applyFill="1" applyBorder="1" applyAlignment="1">
      <alignment vertical="center"/>
    </xf>
    <xf numFmtId="10" fontId="4" fillId="2" borderId="38" xfId="1" applyNumberFormat="1" applyFont="1" applyFill="1" applyBorder="1" applyAlignment="1">
      <alignment horizontal="center" vertic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50" xfId="2" applyFont="1" applyBorder="1" applyAlignment="1">
      <alignment horizontal="center"/>
    </xf>
    <xf numFmtId="0" fontId="2" fillId="0" borderId="11" xfId="2" applyFont="1" applyBorder="1" applyAlignment="1">
      <alignment horizontal="center"/>
    </xf>
    <xf numFmtId="0" fontId="2" fillId="0" borderId="17" xfId="2" applyFont="1" applyBorder="1" applyAlignment="1">
      <alignment horizontal="center"/>
    </xf>
    <xf numFmtId="2" fontId="6" fillId="3" borderId="45" xfId="4" applyNumberFormat="1"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2" fontId="6" fillId="0" borderId="45" xfId="1" applyNumberFormat="1" applyFont="1" applyFill="1" applyBorder="1" applyAlignment="1">
      <alignment horizontal="center" vertical="center" wrapText="1"/>
    </xf>
    <xf numFmtId="2" fontId="6" fillId="3" borderId="47"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38" xfId="2" applyNumberFormat="1" applyFont="1" applyFill="1" applyBorder="1" applyAlignment="1">
      <alignment horizontal="center"/>
    </xf>
    <xf numFmtId="167" fontId="6" fillId="2" borderId="38" xfId="1" applyNumberFormat="1" applyFont="1" applyFill="1" applyBorder="1" applyAlignment="1">
      <alignment horizontal="center"/>
    </xf>
    <xf numFmtId="0" fontId="17" fillId="0" borderId="0" xfId="2" applyFont="1" applyAlignment="1">
      <alignment horizontal="center"/>
    </xf>
    <xf numFmtId="0" fontId="15" fillId="0" borderId="13" xfId="2" applyFont="1" applyBorder="1" applyAlignment="1">
      <alignment horizontal="center"/>
    </xf>
    <xf numFmtId="0" fontId="15" fillId="0" borderId="0" xfId="2" applyFont="1" applyAlignment="1">
      <alignment horizontal="center"/>
    </xf>
    <xf numFmtId="0" fontId="15" fillId="0" borderId="13" xfId="0" applyFont="1" applyBorder="1"/>
    <xf numFmtId="166" fontId="15" fillId="0" borderId="0" xfId="2" applyNumberFormat="1" applyFont="1" applyAlignment="1">
      <alignment horizontal="center"/>
    </xf>
    <xf numFmtId="0" fontId="15" fillId="0" borderId="49" xfId="2" applyFont="1" applyBorder="1" applyAlignment="1">
      <alignment horizontal="center"/>
    </xf>
    <xf numFmtId="0" fontId="17" fillId="0" borderId="50"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0" fontId="17" fillId="0" borderId="0" xfId="2" applyFont="1"/>
    <xf numFmtId="0" fontId="16" fillId="0" borderId="0" xfId="2" applyFont="1" applyAlignment="1">
      <alignment horizontal="left" vertical="center" wrapText="1"/>
    </xf>
    <xf numFmtId="0" fontId="16" fillId="0" borderId="17" xfId="2" applyFont="1" applyBorder="1" applyAlignment="1">
      <alignment horizontal="left" vertical="center" wrapText="1"/>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11" xfId="3" applyFont="1" applyBorder="1" applyAlignment="1">
      <alignment horizontal="center" vertical="center" wrapText="1"/>
    </xf>
    <xf numFmtId="0" fontId="16" fillId="0" borderId="11" xfId="2" applyFont="1" applyBorder="1" applyAlignment="1">
      <alignment horizontal="center" vertical="center" wrapText="1"/>
    </xf>
    <xf numFmtId="0" fontId="16" fillId="0" borderId="12" xfId="2" applyFont="1" applyBorder="1" applyAlignment="1">
      <alignment horizontal="center" vertical="center"/>
    </xf>
    <xf numFmtId="0" fontId="16" fillId="0" borderId="13" xfId="2" applyFont="1" applyBorder="1" applyAlignment="1">
      <alignment horizontal="center" vertical="center"/>
    </xf>
    <xf numFmtId="0" fontId="16" fillId="0" borderId="17" xfId="2" applyFont="1" applyBorder="1" applyAlignment="1">
      <alignment horizontal="center" vertical="center"/>
    </xf>
    <xf numFmtId="0" fontId="16" fillId="0" borderId="0" xfId="2" applyFont="1" applyAlignment="1">
      <alignment horizontal="center" vertical="center"/>
    </xf>
    <xf numFmtId="0" fontId="16" fillId="0" borderId="0" xfId="3" applyFont="1" applyAlignment="1">
      <alignment horizontal="center" vertical="center" wrapText="1"/>
    </xf>
    <xf numFmtId="0" fontId="16" fillId="0" borderId="0" xfId="2" applyFont="1" applyAlignment="1">
      <alignment horizontal="center" vertical="center" wrapText="1"/>
    </xf>
    <xf numFmtId="0" fontId="48" fillId="0" borderId="0" xfId="3" applyFont="1" applyAlignment="1">
      <alignment horizontal="center" vertical="center" wrapText="1"/>
    </xf>
    <xf numFmtId="0" fontId="15" fillId="0" borderId="0" xfId="3" applyFont="1" applyAlignment="1">
      <alignment horizontal="center" vertical="center" wrapText="1"/>
    </xf>
    <xf numFmtId="0" fontId="17" fillId="0" borderId="38" xfId="2" applyFont="1" applyBorder="1" applyAlignment="1">
      <alignment horizontal="center" vertical="center"/>
    </xf>
    <xf numFmtId="0" fontId="15" fillId="0" borderId="38" xfId="3" applyFont="1" applyBorder="1" applyAlignment="1">
      <alignment horizontal="center" vertical="center" wrapText="1"/>
    </xf>
    <xf numFmtId="1" fontId="15" fillId="0" borderId="45" xfId="4" applyNumberFormat="1" applyFont="1" applyFill="1" applyBorder="1" applyAlignment="1">
      <alignment horizontal="center" vertical="center" wrapText="1"/>
    </xf>
    <xf numFmtId="168" fontId="15" fillId="0" borderId="45" xfId="1" applyNumberFormat="1"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xf>
    <xf numFmtId="10" fontId="15" fillId="2" borderId="38" xfId="2" applyNumberFormat="1" applyFont="1" applyFill="1" applyBorder="1" applyAlignment="1">
      <alignment horizontal="center" vertical="center"/>
    </xf>
    <xf numFmtId="0" fontId="16" fillId="3" borderId="17" xfId="0" applyFont="1" applyFill="1" applyBorder="1" applyAlignment="1">
      <alignment vertical="center" wrapText="1"/>
    </xf>
    <xf numFmtId="0" fontId="16" fillId="3" borderId="13" xfId="0" applyFont="1" applyFill="1" applyBorder="1" applyAlignment="1">
      <alignment vertical="center" wrapText="1"/>
    </xf>
    <xf numFmtId="0" fontId="15" fillId="0" borderId="23" xfId="3" applyFont="1" applyBorder="1" applyAlignment="1">
      <alignment vertical="center" wrapText="1"/>
    </xf>
    <xf numFmtId="9" fontId="15" fillId="2" borderId="72" xfId="1" applyFont="1" applyFill="1" applyBorder="1" applyAlignment="1">
      <alignment horizontal="center" vertical="center" wrapText="1"/>
    </xf>
    <xf numFmtId="0" fontId="16" fillId="3" borderId="38" xfId="2"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1" fontId="15" fillId="0" borderId="26" xfId="4" applyNumberFormat="1" applyFont="1" applyFill="1" applyBorder="1" applyAlignment="1">
      <alignment horizontal="center" vertical="center" wrapText="1"/>
    </xf>
    <xf numFmtId="10" fontId="15" fillId="0" borderId="45" xfId="1" applyNumberFormat="1" applyFont="1" applyFill="1" applyBorder="1" applyAlignment="1">
      <alignment horizontal="center" vertical="center" wrapText="1"/>
    </xf>
    <xf numFmtId="1" fontId="15" fillId="0" borderId="4" xfId="4" applyNumberFormat="1" applyFont="1" applyFill="1" applyBorder="1" applyAlignment="1">
      <alignment horizontal="center" vertical="center" wrapText="1"/>
    </xf>
    <xf numFmtId="1" fontId="15" fillId="0" borderId="58" xfId="4" applyNumberFormat="1" applyFont="1" applyFill="1" applyBorder="1" applyAlignment="1">
      <alignment horizontal="center" vertical="center" wrapText="1"/>
    </xf>
    <xf numFmtId="1" fontId="15" fillId="0" borderId="42" xfId="4" applyNumberFormat="1" applyFont="1" applyFill="1" applyBorder="1" applyAlignment="1">
      <alignment horizontal="center" vertical="center" wrapText="1"/>
    </xf>
    <xf numFmtId="1" fontId="15" fillId="0" borderId="51" xfId="4" applyNumberFormat="1" applyFont="1" applyFill="1" applyBorder="1" applyAlignment="1">
      <alignment horizontal="center" vertical="center" wrapText="1"/>
    </xf>
    <xf numFmtId="1" fontId="15" fillId="0" borderId="56" xfId="4" applyNumberFormat="1" applyFont="1" applyFill="1" applyBorder="1" applyAlignment="1">
      <alignment horizontal="center" vertical="center" wrapText="1"/>
    </xf>
    <xf numFmtId="1" fontId="15" fillId="0" borderId="9" xfId="4" applyNumberFormat="1" applyFont="1" applyFill="1" applyBorder="1" applyAlignment="1">
      <alignment horizontal="center" vertical="center" wrapText="1"/>
    </xf>
    <xf numFmtId="166" fontId="15" fillId="2" borderId="21" xfId="2" applyNumberFormat="1" applyFont="1" applyFill="1" applyBorder="1" applyAlignment="1">
      <alignment vertical="center" wrapText="1"/>
    </xf>
    <xf numFmtId="168" fontId="15" fillId="2" borderId="21" xfId="1" applyNumberFormat="1" applyFont="1" applyFill="1" applyBorder="1" applyAlignment="1">
      <alignment vertical="center" wrapText="1"/>
    </xf>
    <xf numFmtId="167" fontId="15" fillId="0" borderId="50" xfId="1" applyNumberFormat="1" applyFont="1" applyFill="1" applyBorder="1" applyAlignment="1">
      <alignment horizontal="center"/>
    </xf>
    <xf numFmtId="167" fontId="15" fillId="0" borderId="11" xfId="1" applyNumberFormat="1" applyFont="1" applyFill="1" applyBorder="1" applyAlignment="1">
      <alignment horizontal="center"/>
    </xf>
    <xf numFmtId="9" fontId="15" fillId="0" borderId="45" xfId="1" applyFont="1" applyFill="1" applyBorder="1" applyAlignment="1">
      <alignment horizontal="center" vertical="center" wrapText="1"/>
    </xf>
    <xf numFmtId="166" fontId="15" fillId="2" borderId="38" xfId="2" applyNumberFormat="1" applyFont="1" applyFill="1" applyBorder="1" applyAlignment="1">
      <alignment horizontal="center"/>
    </xf>
    <xf numFmtId="0" fontId="15" fillId="0" borderId="17" xfId="2" applyFont="1" applyBorder="1" applyAlignment="1">
      <alignment horizontal="center" vertical="center"/>
    </xf>
    <xf numFmtId="166" fontId="15" fillId="2" borderId="72" xfId="2" applyNumberFormat="1" applyFont="1" applyFill="1" applyBorder="1" applyAlignment="1">
      <alignment horizontal="center" vertical="center" wrapText="1"/>
    </xf>
    <xf numFmtId="166" fontId="15" fillId="2" borderId="18" xfId="2" applyNumberFormat="1" applyFont="1" applyFill="1" applyBorder="1" applyAlignment="1">
      <alignment horizontal="center" vertical="center"/>
    </xf>
    <xf numFmtId="0" fontId="15" fillId="0" borderId="13" xfId="0" applyFont="1" applyBorder="1" applyAlignment="1">
      <alignment vertical="center"/>
    </xf>
    <xf numFmtId="9" fontId="15" fillId="0" borderId="5" xfId="4" applyNumberFormat="1" applyFont="1" applyFill="1" applyBorder="1" applyAlignment="1">
      <alignment horizontal="center" vertical="center" wrapText="1"/>
    </xf>
    <xf numFmtId="1" fontId="15" fillId="0" borderId="5" xfId="4" applyNumberFormat="1" applyFont="1" applyFill="1" applyBorder="1" applyAlignment="1">
      <alignment horizontal="center" vertical="center" wrapText="1"/>
    </xf>
    <xf numFmtId="0" fontId="15" fillId="0" borderId="5" xfId="0" applyFont="1" applyBorder="1" applyAlignment="1">
      <alignment horizontal="center" vertical="center"/>
    </xf>
    <xf numFmtId="0" fontId="48" fillId="0" borderId="23" xfId="3" applyFont="1" applyBorder="1" applyAlignment="1">
      <alignment vertical="center" wrapText="1"/>
    </xf>
    <xf numFmtId="9" fontId="15" fillId="2" borderId="140" xfId="4" applyNumberFormat="1" applyFont="1" applyFill="1" applyBorder="1" applyAlignment="1">
      <alignment horizontal="center" vertical="center" wrapText="1"/>
    </xf>
    <xf numFmtId="9" fontId="15" fillId="0" borderId="60" xfId="4"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13" fillId="0" borderId="0" xfId="2" applyFont="1" applyAlignment="1">
      <alignment horizontal="center"/>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3" applyFont="1" applyAlignment="1">
      <alignment horizontal="center"/>
    </xf>
    <xf numFmtId="0" fontId="6" fillId="0" borderId="40" xfId="13" applyFont="1" applyBorder="1" applyAlignment="1">
      <alignment horizontal="center"/>
    </xf>
    <xf numFmtId="0" fontId="7" fillId="0" borderId="0" xfId="2" applyFont="1" applyAlignment="1">
      <alignment horizontal="center" vertical="center" wrapText="1"/>
    </xf>
    <xf numFmtId="0" fontId="7" fillId="2" borderId="5" xfId="0" applyFont="1" applyFill="1" applyBorder="1" applyAlignment="1">
      <alignment horizontal="center" vertical="center" wrapText="1"/>
    </xf>
    <xf numFmtId="1" fontId="35" fillId="0" borderId="5" xfId="4" applyNumberFormat="1" applyFont="1" applyFill="1" applyBorder="1" applyAlignment="1">
      <alignment horizontal="center" vertical="center" wrapText="1"/>
    </xf>
    <xf numFmtId="9" fontId="35" fillId="0" borderId="5" xfId="1" applyFont="1" applyFill="1" applyBorder="1" applyAlignment="1">
      <alignment horizontal="center" vertical="center" wrapText="1"/>
    </xf>
    <xf numFmtId="1" fontId="35" fillId="0" borderId="85" xfId="4" applyNumberFormat="1" applyFont="1" applyFill="1" applyBorder="1" applyAlignment="1">
      <alignment horizontal="center" vertical="center" wrapText="1"/>
    </xf>
    <xf numFmtId="1" fontId="35" fillId="0" borderId="54" xfId="4" applyNumberFormat="1" applyFont="1" applyFill="1" applyBorder="1" applyAlignment="1">
      <alignment horizontal="center" vertical="center" wrapText="1"/>
    </xf>
    <xf numFmtId="9" fontId="35" fillId="0" borderId="54" xfId="1" applyFont="1" applyFill="1" applyBorder="1" applyAlignment="1">
      <alignment horizontal="center" vertical="center" wrapText="1"/>
    </xf>
    <xf numFmtId="0" fontId="2" fillId="0" borderId="0" xfId="13" applyFont="1" applyAlignment="1">
      <alignment horizontal="center"/>
    </xf>
    <xf numFmtId="0" fontId="6" fillId="0" borderId="0" xfId="18" applyFont="1" applyAlignment="1">
      <alignment horizontal="center"/>
    </xf>
    <xf numFmtId="0" fontId="6" fillId="0" borderId="40" xfId="18" applyFont="1" applyBorder="1" applyAlignment="1">
      <alignment horizontal="center"/>
    </xf>
    <xf numFmtId="1" fontId="6" fillId="0" borderId="8" xfId="4" applyNumberFormat="1" applyFont="1" applyFill="1" applyBorder="1" applyAlignment="1">
      <alignment horizontal="center" vertical="center" wrapText="1"/>
    </xf>
    <xf numFmtId="0" fontId="2" fillId="0" borderId="0" xfId="18" applyFont="1" applyAlignment="1">
      <alignment horizontal="center"/>
    </xf>
    <xf numFmtId="0" fontId="49" fillId="0" borderId="0" xfId="18" applyFont="1" applyAlignment="1">
      <alignment horizontal="center"/>
    </xf>
    <xf numFmtId="164" fontId="8" fillId="0" borderId="0" xfId="0" applyNumberFormat="1" applyFont="1" applyAlignment="1">
      <alignment vertical="center" wrapText="1"/>
    </xf>
    <xf numFmtId="1" fontId="8" fillId="0" borderId="0" xfId="4" applyNumberFormat="1" applyFont="1" applyFill="1" applyBorder="1" applyAlignment="1">
      <alignment horizontal="center" vertical="center" wrapText="1"/>
    </xf>
    <xf numFmtId="9" fontId="8" fillId="0" borderId="0" xfId="1"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9" fontId="2" fillId="0" borderId="0" xfId="1" applyFont="1"/>
    <xf numFmtId="166" fontId="5" fillId="2" borderId="38" xfId="2" applyNumberFormat="1" applyFont="1" applyFill="1" applyBorder="1" applyAlignment="1">
      <alignment horizontal="center" vertical="center" wrapText="1"/>
    </xf>
    <xf numFmtId="0" fontId="16" fillId="2" borderId="23" xfId="2" applyFont="1" applyFill="1" applyBorder="1" applyAlignment="1">
      <alignment horizontal="center"/>
    </xf>
    <xf numFmtId="20" fontId="5" fillId="0" borderId="51" xfId="0" applyNumberFormat="1" applyFont="1" applyBorder="1" applyAlignment="1">
      <alignment horizontal="center" vertical="center"/>
    </xf>
    <xf numFmtId="20" fontId="0" fillId="0" borderId="47" xfId="0" applyNumberFormat="1" applyBorder="1" applyAlignment="1">
      <alignment horizontal="center" vertical="center"/>
    </xf>
    <xf numFmtId="9" fontId="5" fillId="0" borderId="45" xfId="1" applyFont="1" applyFill="1" applyBorder="1" applyAlignment="1">
      <alignment horizontal="center" vertical="center" wrapText="1"/>
    </xf>
    <xf numFmtId="0" fontId="5" fillId="0" borderId="0" xfId="2" applyFont="1" applyAlignment="1">
      <alignment horizontal="center"/>
    </xf>
    <xf numFmtId="166" fontId="5" fillId="0" borderId="0" xfId="2" applyNumberFormat="1" applyFont="1" applyAlignment="1">
      <alignment horizontal="center"/>
    </xf>
    <xf numFmtId="0" fontId="13" fillId="0" borderId="50" xfId="2" applyFont="1" applyBorder="1" applyAlignment="1">
      <alignment horizontal="center"/>
    </xf>
    <xf numFmtId="0" fontId="13" fillId="0" borderId="11" xfId="2" applyFont="1" applyBorder="1" applyAlignment="1">
      <alignment horizontal="center"/>
    </xf>
    <xf numFmtId="9" fontId="5" fillId="4" borderId="38" xfId="1" applyFont="1" applyFill="1" applyBorder="1" applyAlignment="1">
      <alignment horizontal="center" wrapText="1"/>
    </xf>
    <xf numFmtId="1" fontId="6" fillId="0" borderId="47" xfId="4" applyNumberFormat="1" applyFont="1" applyFill="1" applyBorder="1" applyAlignment="1">
      <alignment horizontal="center" vertical="center" wrapText="1"/>
    </xf>
    <xf numFmtId="0" fontId="8" fillId="0" borderId="38" xfId="3" applyFont="1" applyBorder="1" applyAlignment="1">
      <alignment vertical="center" wrapText="1"/>
    </xf>
    <xf numFmtId="0" fontId="66" fillId="0" borderId="0" xfId="2" applyFont="1" applyAlignment="1">
      <alignment horizontal="center"/>
    </xf>
    <xf numFmtId="1" fontId="6" fillId="0" borderId="47" xfId="4" applyNumberFormat="1" applyFont="1" applyFill="1" applyBorder="1" applyAlignment="1">
      <alignment horizontal="center" vertical="center"/>
    </xf>
    <xf numFmtId="168" fontId="48" fillId="0" borderId="103" xfId="11" applyNumberFormat="1" applyFont="1" applyBorder="1" applyAlignment="1">
      <alignment horizontal="center" vertical="center" wrapText="1"/>
    </xf>
    <xf numFmtId="10" fontId="0" fillId="0" borderId="0" xfId="11" applyNumberFormat="1" applyFont="1" applyAlignment="1">
      <alignment vertical="center"/>
    </xf>
    <xf numFmtId="0" fontId="4" fillId="7" borderId="52" xfId="2" applyFont="1" applyFill="1" applyBorder="1" applyAlignment="1">
      <alignment horizontal="center" wrapText="1"/>
    </xf>
    <xf numFmtId="0" fontId="4" fillId="7" borderId="6" xfId="2" applyFont="1" applyFill="1" applyBorder="1" applyAlignment="1">
      <alignment horizontal="center" wrapText="1"/>
    </xf>
    <xf numFmtId="9" fontId="51" fillId="3" borderId="9" xfId="2" applyNumberFormat="1" applyFont="1" applyFill="1" applyBorder="1" applyAlignment="1">
      <alignment horizontal="center" wrapText="1"/>
    </xf>
    <xf numFmtId="166" fontId="6" fillId="4" borderId="38" xfId="2" applyNumberFormat="1" applyFont="1" applyFill="1" applyBorder="1" applyAlignment="1">
      <alignment horizontal="center" vertical="center" wrapText="1"/>
    </xf>
    <xf numFmtId="2" fontId="6" fillId="4" borderId="38" xfId="1" applyNumberFormat="1" applyFont="1" applyFill="1" applyBorder="1" applyAlignment="1">
      <alignment horizontal="center" vertical="center" wrapText="1"/>
    </xf>
    <xf numFmtId="3" fontId="6" fillId="0" borderId="45" xfId="4" applyNumberFormat="1" applyFont="1" applyFill="1" applyBorder="1" applyAlignment="1">
      <alignment horizontal="center" vertical="center" wrapText="1"/>
    </xf>
    <xf numFmtId="0" fontId="6" fillId="0" borderId="0" xfId="3" applyFont="1" applyAlignment="1">
      <alignment horizontal="justify" vertical="center" wrapText="1"/>
    </xf>
    <xf numFmtId="0" fontId="6" fillId="0" borderId="13" xfId="2" applyFont="1" applyBorder="1" applyAlignment="1">
      <alignment horizontal="center" vertical="center"/>
    </xf>
    <xf numFmtId="0" fontId="6" fillId="0" borderId="17" xfId="2" applyFont="1" applyBorder="1" applyAlignment="1">
      <alignment horizontal="center" vertical="center"/>
    </xf>
    <xf numFmtId="0" fontId="4" fillId="3" borderId="17" xfId="0" applyFont="1" applyFill="1" applyBorder="1" applyAlignment="1">
      <alignment vertical="center" wrapText="1"/>
    </xf>
    <xf numFmtId="0" fontId="4" fillId="3" borderId="13" xfId="0" applyFont="1" applyFill="1" applyBorder="1" applyAlignment="1">
      <alignment vertical="center" wrapText="1"/>
    </xf>
    <xf numFmtId="0" fontId="2" fillId="0" borderId="0" xfId="2" applyFont="1" applyAlignment="1">
      <alignment wrapText="1"/>
    </xf>
    <xf numFmtId="0" fontId="6" fillId="0" borderId="0" xfId="2" applyFont="1" applyAlignment="1">
      <alignment horizontal="center" wrapText="1"/>
    </xf>
    <xf numFmtId="166" fontId="6" fillId="0" borderId="0" xfId="2" applyNumberFormat="1" applyFont="1" applyAlignment="1">
      <alignment horizontal="center" wrapText="1"/>
    </xf>
    <xf numFmtId="0" fontId="2" fillId="0" borderId="50" xfId="2" applyFont="1" applyBorder="1" applyAlignment="1">
      <alignment horizontal="center" wrapText="1"/>
    </xf>
    <xf numFmtId="0" fontId="2" fillId="0" borderId="11" xfId="2" applyFont="1" applyBorder="1" applyAlignment="1">
      <alignment horizontal="center" wrapText="1"/>
    </xf>
    <xf numFmtId="166" fontId="6" fillId="4" borderId="38" xfId="2" applyNumberFormat="1" applyFont="1" applyFill="1" applyBorder="1" applyAlignment="1">
      <alignment horizontal="center" wrapText="1"/>
    </xf>
    <xf numFmtId="0" fontId="59" fillId="0" borderId="0" xfId="19" applyFill="1" applyAlignment="1">
      <alignment horizontal="center"/>
    </xf>
    <xf numFmtId="171" fontId="6" fillId="0" borderId="45" xfId="1" applyNumberFormat="1" applyFont="1" applyFill="1" applyBorder="1" applyAlignment="1">
      <alignment horizontal="center" vertical="center" wrapText="1"/>
    </xf>
    <xf numFmtId="1" fontId="51" fillId="0" borderId="47" xfId="4" applyNumberFormat="1" applyFont="1" applyFill="1" applyBorder="1" applyAlignment="1">
      <alignment horizontal="center" vertical="center" wrapText="1"/>
    </xf>
    <xf numFmtId="0" fontId="4" fillId="0" borderId="10" xfId="2" applyFont="1" applyBorder="1" applyAlignment="1">
      <alignment horizontal="center" vertical="center" wrapText="1"/>
    </xf>
    <xf numFmtId="0" fontId="4" fillId="0" borderId="13" xfId="2" applyFont="1" applyBorder="1" applyAlignment="1">
      <alignment horizontal="center" vertical="center" wrapText="1"/>
    </xf>
    <xf numFmtId="0" fontId="6" fillId="0" borderId="13" xfId="2" applyFont="1" applyBorder="1" applyAlignment="1">
      <alignment horizontal="center" wrapText="1"/>
    </xf>
    <xf numFmtId="0" fontId="6" fillId="0" borderId="13" xfId="0" applyFont="1" applyBorder="1" applyAlignment="1">
      <alignment wrapText="1"/>
    </xf>
    <xf numFmtId="0" fontId="6" fillId="0" borderId="49" xfId="2" applyFont="1" applyBorder="1" applyAlignment="1">
      <alignment horizontal="center" wrapText="1"/>
    </xf>
    <xf numFmtId="0" fontId="6" fillId="0" borderId="10" xfId="2" applyFont="1" applyBorder="1" applyAlignment="1">
      <alignment horizontal="center" wrapText="1"/>
    </xf>
    <xf numFmtId="0" fontId="2" fillId="0" borderId="13" xfId="2" applyFont="1" applyBorder="1" applyAlignment="1">
      <alignment horizontal="center" wrapText="1"/>
    </xf>
    <xf numFmtId="0" fontId="2" fillId="0" borderId="49" xfId="2" applyFont="1" applyBorder="1" applyAlignment="1">
      <alignment horizontal="center" wrapText="1"/>
    </xf>
    <xf numFmtId="166" fontId="6" fillId="24" borderId="38" xfId="2" applyNumberFormat="1" applyFont="1" applyFill="1" applyBorder="1" applyAlignment="1">
      <alignment horizontal="center" vertical="center" wrapText="1"/>
    </xf>
    <xf numFmtId="172" fontId="6" fillId="0" borderId="45" xfId="1" applyNumberFormat="1" applyFont="1" applyFill="1" applyBorder="1" applyAlignment="1">
      <alignment horizontal="center" vertical="center" wrapText="1"/>
    </xf>
    <xf numFmtId="3" fontId="51" fillId="0" borderId="47" xfId="4" applyNumberFormat="1" applyFont="1" applyFill="1" applyBorder="1" applyAlignment="1">
      <alignment horizontal="center" vertical="center" wrapText="1"/>
    </xf>
    <xf numFmtId="173" fontId="6" fillId="24" borderId="38" xfId="1" applyNumberFormat="1" applyFont="1" applyFill="1" applyBorder="1" applyAlignment="1">
      <alignment horizontal="center" vertical="center" wrapText="1"/>
    </xf>
    <xf numFmtId="3" fontId="6" fillId="0" borderId="47" xfId="4" applyNumberFormat="1" applyFont="1" applyFill="1" applyBorder="1" applyAlignment="1">
      <alignment horizontal="center" vertical="center" wrapText="1"/>
    </xf>
    <xf numFmtId="9" fontId="6" fillId="4" borderId="45" xfId="1" applyFont="1" applyFill="1" applyBorder="1" applyAlignment="1">
      <alignment horizontal="center" vertical="center" wrapText="1"/>
    </xf>
    <xf numFmtId="0" fontId="6" fillId="0" borderId="39" xfId="0" applyFont="1" applyBorder="1"/>
    <xf numFmtId="0" fontId="5" fillId="3" borderId="38" xfId="3" applyFill="1" applyBorder="1" applyAlignment="1">
      <alignment horizontal="center" vertical="center" wrapText="1"/>
    </xf>
    <xf numFmtId="174" fontId="15" fillId="0" borderId="47" xfId="6" applyNumberFormat="1" applyFont="1" applyFill="1" applyBorder="1" applyAlignment="1">
      <alignment horizontal="center" vertical="center" wrapText="1"/>
    </xf>
    <xf numFmtId="10" fontId="15" fillId="2" borderId="38" xfId="1" applyNumberFormat="1" applyFont="1" applyFill="1" applyBorder="1" applyAlignment="1">
      <alignment horizontal="center"/>
    </xf>
    <xf numFmtId="9" fontId="15" fillId="2" borderId="38" xfId="1" applyFont="1" applyFill="1" applyBorder="1" applyAlignment="1">
      <alignment horizontal="center"/>
    </xf>
    <xf numFmtId="0" fontId="4" fillId="0" borderId="11" xfId="20" applyFont="1" applyBorder="1" applyAlignment="1">
      <alignment horizontal="center" vertical="center" wrapText="1"/>
    </xf>
    <xf numFmtId="0" fontId="4" fillId="0" borderId="0" xfId="20" applyFont="1" applyAlignment="1">
      <alignment horizontal="center" vertical="center" wrapText="1"/>
    </xf>
    <xf numFmtId="0" fontId="6" fillId="0" borderId="0" xfId="20" applyFont="1" applyAlignment="1">
      <alignment horizontal="center" vertical="center" wrapText="1"/>
    </xf>
    <xf numFmtId="0" fontId="8" fillId="0" borderId="38" xfId="20" applyFont="1" applyBorder="1" applyAlignment="1">
      <alignment vertical="center" wrapText="1"/>
    </xf>
    <xf numFmtId="0" fontId="9" fillId="3" borderId="38" xfId="20" applyFont="1" applyFill="1" applyBorder="1" applyAlignment="1">
      <alignment horizontal="center" vertical="center" wrapText="1"/>
    </xf>
    <xf numFmtId="0" fontId="6" fillId="0" borderId="38" xfId="20" applyFont="1" applyBorder="1" applyAlignment="1">
      <alignment horizontal="center" vertical="center" wrapText="1"/>
    </xf>
    <xf numFmtId="175" fontId="2" fillId="0" borderId="0" xfId="0" applyNumberFormat="1" applyFont="1"/>
    <xf numFmtId="176" fontId="6" fillId="0" borderId="45" xfId="1" applyNumberFormat="1" applyFont="1" applyFill="1" applyBorder="1" applyAlignment="1">
      <alignment horizontal="center" vertical="center" wrapText="1"/>
    </xf>
    <xf numFmtId="0" fontId="25" fillId="23" borderId="38" xfId="3"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1" fontId="6" fillId="3" borderId="52" xfId="4" applyNumberFormat="1" applyFont="1" applyFill="1" applyBorder="1" applyAlignment="1">
      <alignment horizontal="center" vertical="center" wrapText="1"/>
    </xf>
    <xf numFmtId="1" fontId="6" fillId="0" borderId="85" xfId="4" applyNumberFormat="1" applyFont="1" applyFill="1" applyBorder="1" applyAlignment="1">
      <alignment horizontal="center" vertical="center" wrapText="1"/>
    </xf>
    <xf numFmtId="1" fontId="6" fillId="4" borderId="54" xfId="4" applyNumberFormat="1" applyFont="1" applyFill="1" applyBorder="1" applyAlignment="1">
      <alignment horizontal="center" vertical="center" wrapText="1"/>
    </xf>
    <xf numFmtId="168" fontId="6" fillId="4" borderId="54" xfId="1" applyNumberFormat="1" applyFont="1" applyFill="1" applyBorder="1" applyAlignment="1">
      <alignment horizontal="center" vertical="center" wrapText="1"/>
    </xf>
    <xf numFmtId="43" fontId="6" fillId="0" borderId="0" xfId="6" applyFont="1" applyFill="1" applyBorder="1" applyAlignment="1">
      <alignment horizontal="center"/>
    </xf>
    <xf numFmtId="0" fontId="17" fillId="0" borderId="0" xfId="0" applyFont="1" applyAlignment="1">
      <alignment vertical="center"/>
    </xf>
    <xf numFmtId="0" fontId="6" fillId="0" borderId="40" xfId="3" applyFont="1" applyBorder="1" applyAlignment="1">
      <alignment horizontal="center" vertical="center" wrapText="1"/>
    </xf>
    <xf numFmtId="1" fontId="15" fillId="3" borderId="45" xfId="4" applyNumberFormat="1" applyFont="1" applyFill="1" applyBorder="1" applyAlignment="1">
      <alignment horizontal="center" vertical="center" wrapText="1"/>
    </xf>
    <xf numFmtId="1" fontId="15" fillId="3" borderId="47" xfId="4" applyNumberFormat="1" applyFont="1" applyFill="1" applyBorder="1" applyAlignment="1">
      <alignment horizontal="center" vertical="center" wrapText="1"/>
    </xf>
    <xf numFmtId="1" fontId="15" fillId="26" borderId="47" xfId="4" applyNumberFormat="1" applyFont="1" applyFill="1" applyBorder="1" applyAlignment="1">
      <alignment horizontal="center" vertical="center" wrapText="1"/>
    </xf>
    <xf numFmtId="0" fontId="15" fillId="0" borderId="64" xfId="0" applyFont="1" applyBorder="1"/>
    <xf numFmtId="9" fontId="15" fillId="3" borderId="45" xfId="1" applyFont="1" applyFill="1" applyBorder="1" applyAlignment="1">
      <alignment horizontal="center" vertical="center" wrapText="1"/>
    </xf>
    <xf numFmtId="0" fontId="2" fillId="0" borderId="13" xfId="2" applyFont="1" applyBorder="1" applyAlignment="1">
      <alignment horizontal="center" vertical="center"/>
    </xf>
    <xf numFmtId="0" fontId="2" fillId="0" borderId="17" xfId="2" applyFont="1" applyBorder="1" applyAlignment="1">
      <alignment horizontal="center" vertical="center"/>
    </xf>
    <xf numFmtId="0" fontId="2" fillId="0" borderId="0" xfId="2" applyFont="1" applyAlignment="1">
      <alignment horizontal="center" vertical="center"/>
    </xf>
    <xf numFmtId="0" fontId="2" fillId="0" borderId="0" xfId="2" applyFont="1" applyAlignment="1">
      <alignment horizontal="center" wrapText="1"/>
    </xf>
    <xf numFmtId="0" fontId="4" fillId="0" borderId="14" xfId="2" applyFont="1" applyBorder="1" applyAlignment="1">
      <alignment horizontal="center" vertical="center"/>
    </xf>
    <xf numFmtId="0" fontId="4" fillId="0" borderId="15" xfId="3" applyFont="1" applyBorder="1" applyAlignment="1">
      <alignment horizontal="center" vertical="center" wrapText="1"/>
    </xf>
    <xf numFmtId="0" fontId="4" fillId="0" borderId="39" xfId="2" applyFont="1" applyBorder="1" applyAlignment="1">
      <alignment horizontal="center" vertical="center"/>
    </xf>
    <xf numFmtId="0" fontId="6" fillId="0" borderId="39" xfId="2" applyFont="1" applyBorder="1" applyAlignment="1">
      <alignment horizontal="center"/>
    </xf>
    <xf numFmtId="0" fontId="4" fillId="2" borderId="38" xfId="0" applyFont="1" applyFill="1" applyBorder="1" applyAlignment="1">
      <alignment horizontal="center" vertical="center" wrapText="1"/>
    </xf>
    <xf numFmtId="2" fontId="6" fillId="0" borderId="45" xfId="4" applyNumberFormat="1" applyFont="1" applyFill="1" applyBorder="1" applyAlignment="1">
      <alignment horizontal="center" vertical="center" wrapText="1"/>
    </xf>
    <xf numFmtId="43" fontId="6" fillId="0" borderId="45" xfId="6" applyFont="1" applyFill="1" applyBorder="1" applyAlignment="1">
      <alignment vertical="center" wrapText="1"/>
    </xf>
    <xf numFmtId="168" fontId="6" fillId="0" borderId="45" xfId="1" applyNumberFormat="1" applyFont="1" applyFill="1" applyBorder="1" applyAlignment="1">
      <alignment horizontal="center" vertical="center" wrapText="1"/>
    </xf>
    <xf numFmtId="2" fontId="6" fillId="0" borderId="47" xfId="4" applyNumberFormat="1" applyFont="1" applyFill="1" applyBorder="1" applyAlignment="1">
      <alignment horizontal="center" vertical="center" wrapText="1"/>
    </xf>
    <xf numFmtId="43" fontId="6" fillId="0" borderId="45" xfId="6" applyFont="1" applyFill="1" applyBorder="1" applyAlignment="1">
      <alignment horizontal="center" vertical="center" wrapText="1"/>
    </xf>
    <xf numFmtId="43" fontId="2" fillId="0" borderId="0" xfId="0" applyNumberFormat="1" applyFont="1"/>
    <xf numFmtId="2" fontId="4" fillId="2" borderId="38" xfId="2" applyNumberFormat="1" applyFont="1" applyFill="1" applyBorder="1" applyAlignment="1">
      <alignment horizontal="center"/>
    </xf>
    <xf numFmtId="167" fontId="4" fillId="2" borderId="38" xfId="2" applyNumberFormat="1" applyFont="1" applyFill="1" applyBorder="1" applyAlignment="1">
      <alignment horizontal="left" vertical="center"/>
    </xf>
    <xf numFmtId="168" fontId="4" fillId="2" borderId="38" xfId="1" applyNumberFormat="1" applyFont="1" applyFill="1" applyBorder="1" applyAlignment="1">
      <alignment horizontal="center"/>
    </xf>
    <xf numFmtId="167" fontId="44" fillId="0" borderId="0" xfId="2" applyNumberFormat="1" applyFont="1" applyAlignment="1">
      <alignment horizontal="center"/>
    </xf>
    <xf numFmtId="43" fontId="6" fillId="0" borderId="0" xfId="2" applyNumberFormat="1" applyFont="1" applyAlignment="1">
      <alignment horizontal="center"/>
    </xf>
    <xf numFmtId="0" fontId="10" fillId="3" borderId="40" xfId="0" applyFont="1" applyFill="1" applyBorder="1" applyAlignment="1">
      <alignment vertical="center" wrapText="1"/>
    </xf>
    <xf numFmtId="0" fontId="10" fillId="3" borderId="39" xfId="0" applyFont="1" applyFill="1" applyBorder="1" applyAlignment="1">
      <alignment vertical="center" wrapText="1"/>
    </xf>
    <xf numFmtId="0" fontId="2" fillId="0" borderId="40" xfId="2" applyFont="1" applyBorder="1" applyAlignment="1">
      <alignment horizontal="center"/>
    </xf>
    <xf numFmtId="0" fontId="2" fillId="0" borderId="20" xfId="2" applyFont="1" applyBorder="1" applyAlignment="1">
      <alignment horizontal="center"/>
    </xf>
    <xf numFmtId="177" fontId="2" fillId="0" borderId="0" xfId="0" applyNumberFormat="1" applyFont="1"/>
    <xf numFmtId="1" fontId="4" fillId="2" borderId="38" xfId="2" applyNumberFormat="1" applyFont="1" applyFill="1" applyBorder="1" applyAlignment="1">
      <alignment horizontal="center"/>
    </xf>
    <xf numFmtId="1" fontId="4" fillId="2" borderId="38" xfId="21" applyNumberFormat="1" applyFont="1" applyFill="1" applyBorder="1" applyAlignment="1">
      <alignment horizontal="center"/>
    </xf>
    <xf numFmtId="9" fontId="4" fillId="2" borderId="38" xfId="1" applyFont="1" applyFill="1" applyBorder="1" applyAlignment="1">
      <alignment horizontal="center"/>
    </xf>
    <xf numFmtId="167" fontId="6" fillId="0" borderId="0" xfId="2" applyNumberFormat="1" applyFont="1" applyAlignment="1">
      <alignment horizontal="center"/>
    </xf>
    <xf numFmtId="43" fontId="6" fillId="0" borderId="45" xfId="22" applyFont="1" applyFill="1" applyBorder="1" applyAlignment="1">
      <alignment horizontal="center" vertical="center" wrapText="1"/>
    </xf>
    <xf numFmtId="2" fontId="4" fillId="2" borderId="38" xfId="2" applyNumberFormat="1" applyFont="1" applyFill="1" applyBorder="1" applyAlignment="1">
      <alignment horizontal="center" vertical="center"/>
    </xf>
    <xf numFmtId="167" fontId="4" fillId="2" borderId="38" xfId="2" applyNumberFormat="1" applyFont="1" applyFill="1" applyBorder="1" applyAlignment="1">
      <alignment horizontal="center" vertical="center"/>
    </xf>
    <xf numFmtId="168" fontId="4" fillId="2" borderId="38" xfId="1" applyNumberFormat="1" applyFont="1" applyFill="1" applyBorder="1" applyAlignment="1">
      <alignment horizontal="center" vertical="center"/>
    </xf>
    <xf numFmtId="2" fontId="2" fillId="0" borderId="0" xfId="2" applyNumberFormat="1" applyFont="1" applyAlignment="1">
      <alignment horizontal="right"/>
    </xf>
    <xf numFmtId="0" fontId="7" fillId="2" borderId="70" xfId="0" applyFont="1" applyFill="1" applyBorder="1" applyAlignment="1">
      <alignment horizontal="center" vertical="center" wrapText="1"/>
    </xf>
    <xf numFmtId="0" fontId="4" fillId="2" borderId="70" xfId="0" applyFont="1" applyFill="1" applyBorder="1" applyAlignment="1">
      <alignment horizontal="center" vertical="center" wrapText="1"/>
    </xf>
    <xf numFmtId="9" fontId="6" fillId="0" borderId="65" xfId="1" applyFont="1" applyFill="1" applyBorder="1" applyAlignment="1">
      <alignment horizontal="center" vertical="center" wrapText="1"/>
    </xf>
    <xf numFmtId="1" fontId="6" fillId="2" borderId="38" xfId="2" applyNumberFormat="1" applyFont="1" applyFill="1" applyBorder="1" applyAlignment="1">
      <alignment horizontal="center"/>
    </xf>
    <xf numFmtId="1" fontId="6" fillId="2" borderId="21" xfId="2" applyNumberFormat="1" applyFont="1" applyFill="1" applyBorder="1" applyAlignment="1">
      <alignment horizontal="center" vertical="center"/>
    </xf>
    <xf numFmtId="9" fontId="6" fillId="2" borderId="71" xfId="1" applyFont="1" applyFill="1" applyBorder="1" applyAlignment="1">
      <alignment horizontal="center" vertical="center" wrapText="1"/>
    </xf>
    <xf numFmtId="0" fontId="2" fillId="0" borderId="0" xfId="2" applyFont="1" applyAlignment="1">
      <alignment horizontal="right"/>
    </xf>
    <xf numFmtId="0" fontId="3" fillId="0" borderId="0" xfId="2" applyFont="1" applyAlignment="1">
      <alignment horizontal="center" vertical="center" wrapText="1"/>
    </xf>
    <xf numFmtId="0" fontId="9" fillId="2" borderId="38" xfId="0" applyFont="1" applyFill="1" applyBorder="1" applyAlignment="1">
      <alignment horizontal="center" vertical="center" wrapText="1"/>
    </xf>
    <xf numFmtId="168" fontId="6" fillId="3" borderId="47" xfId="1" applyNumberFormat="1" applyFont="1" applyFill="1" applyBorder="1" applyAlignment="1">
      <alignment horizontal="center" vertical="center"/>
    </xf>
    <xf numFmtId="3" fontId="4" fillId="2" borderId="38" xfId="2" applyNumberFormat="1" applyFont="1" applyFill="1" applyBorder="1" applyAlignment="1">
      <alignment horizontal="center" vertical="center"/>
    </xf>
    <xf numFmtId="3" fontId="4" fillId="2" borderId="38" xfId="21" applyNumberFormat="1" applyFont="1" applyFill="1" applyBorder="1" applyAlignment="1">
      <alignment horizontal="center"/>
    </xf>
    <xf numFmtId="1" fontId="2" fillId="0" borderId="5" xfId="4" applyNumberFormat="1" applyFont="1" applyFill="1" applyBorder="1" applyAlignment="1">
      <alignment vertical="center" wrapText="1"/>
    </xf>
    <xf numFmtId="0" fontId="2" fillId="0" borderId="5" xfId="2" applyFont="1" applyBorder="1" applyAlignment="1">
      <alignment horizontal="left"/>
    </xf>
    <xf numFmtId="1" fontId="2" fillId="0" borderId="5" xfId="2" applyNumberFormat="1" applyFont="1" applyBorder="1"/>
    <xf numFmtId="0" fontId="10" fillId="3" borderId="0" xfId="0" applyFont="1" applyFill="1" applyAlignment="1">
      <alignment vertical="center" wrapText="1"/>
    </xf>
    <xf numFmtId="9" fontId="2" fillId="0" borderId="0" xfId="0" applyNumberFormat="1" applyFont="1"/>
    <xf numFmtId="0" fontId="2" fillId="0" borderId="17" xfId="0" applyFont="1" applyBorder="1"/>
    <xf numFmtId="0" fontId="28" fillId="0" borderId="115" xfId="0" applyFont="1" applyBorder="1" applyAlignment="1">
      <alignment horizontal="center" vertical="center" wrapText="1"/>
    </xf>
    <xf numFmtId="0" fontId="28" fillId="0" borderId="103" xfId="0" applyFont="1" applyBorder="1" applyAlignment="1">
      <alignment horizontal="center" vertical="center" wrapText="1"/>
    </xf>
    <xf numFmtId="0" fontId="17" fillId="0" borderId="10" xfId="2" applyFont="1" applyBorder="1" applyAlignment="1">
      <alignment horizontal="center"/>
    </xf>
    <xf numFmtId="0" fontId="16" fillId="0" borderId="11" xfId="2" applyFont="1" applyBorder="1" applyAlignment="1">
      <alignment horizontal="left" vertical="center" wrapText="1"/>
    </xf>
    <xf numFmtId="0" fontId="16" fillId="0" borderId="12" xfId="2" applyFont="1" applyBorder="1" applyAlignment="1">
      <alignment horizontal="left" vertical="center" wrapText="1"/>
    </xf>
    <xf numFmtId="0" fontId="16" fillId="0" borderId="19" xfId="2" applyFont="1" applyBorder="1" applyAlignment="1">
      <alignment horizontal="center" vertical="center"/>
    </xf>
    <xf numFmtId="0" fontId="17" fillId="0" borderId="64" xfId="0" applyFont="1" applyBorder="1"/>
    <xf numFmtId="0" fontId="15" fillId="0" borderId="49" xfId="0" applyFont="1" applyBorder="1"/>
    <xf numFmtId="0" fontId="15" fillId="0" borderId="50" xfId="2" applyFont="1" applyBorder="1" applyAlignment="1">
      <alignment horizontal="center"/>
    </xf>
    <xf numFmtId="166" fontId="15" fillId="0" borderId="50" xfId="2" applyNumberFormat="1" applyFont="1" applyBorder="1" applyAlignment="1">
      <alignment horizontal="center"/>
    </xf>
    <xf numFmtId="0" fontId="15" fillId="0" borderId="10" xfId="0" applyFont="1" applyBorder="1"/>
    <xf numFmtId="0" fontId="15" fillId="0" borderId="11" xfId="2" applyFont="1" applyBorder="1" applyAlignment="1">
      <alignment horizontal="center"/>
    </xf>
    <xf numFmtId="166" fontId="15" fillId="0" borderId="11" xfId="2" applyNumberFormat="1" applyFont="1" applyBorder="1" applyAlignment="1">
      <alignment horizontal="center"/>
    </xf>
    <xf numFmtId="0" fontId="43" fillId="0" borderId="71" xfId="0" applyFont="1" applyBorder="1" applyAlignment="1">
      <alignment horizontal="center" vertical="center" wrapText="1"/>
    </xf>
    <xf numFmtId="0" fontId="43" fillId="22" borderId="71" xfId="0" applyFont="1" applyFill="1" applyBorder="1" applyAlignment="1">
      <alignment horizontal="center" vertical="center" wrapText="1"/>
    </xf>
    <xf numFmtId="10" fontId="48" fillId="0" borderId="102" xfId="11" applyNumberFormat="1" applyFont="1" applyBorder="1" applyAlignment="1">
      <alignment horizontal="center" vertical="center" wrapText="1"/>
    </xf>
    <xf numFmtId="168" fontId="48" fillId="0" borderId="102" xfId="0" applyNumberFormat="1" applyFont="1" applyBorder="1" applyAlignment="1">
      <alignment horizontal="center" vertical="center" wrapText="1"/>
    </xf>
    <xf numFmtId="10" fontId="48" fillId="0" borderId="102" xfId="0" applyNumberFormat="1" applyFont="1" applyBorder="1" applyAlignment="1">
      <alignment horizontal="center" vertical="center" wrapText="1"/>
    </xf>
    <xf numFmtId="168" fontId="48" fillId="3" borderId="102" xfId="11" applyNumberFormat="1" applyFont="1" applyFill="1" applyBorder="1" applyAlignment="1">
      <alignment horizontal="center" vertical="center" wrapText="1"/>
    </xf>
    <xf numFmtId="168" fontId="48" fillId="3" borderId="102" xfId="0" applyNumberFormat="1" applyFont="1" applyFill="1" applyBorder="1" applyAlignment="1">
      <alignment horizontal="center" vertical="center" wrapText="1"/>
    </xf>
    <xf numFmtId="9" fontId="48" fillId="0" borderId="102" xfId="11" applyFont="1" applyBorder="1" applyAlignment="1">
      <alignment horizontal="center" vertical="center" wrapText="1"/>
    </xf>
    <xf numFmtId="9" fontId="48" fillId="14" borderId="71" xfId="0" applyNumberFormat="1" applyFont="1" applyFill="1" applyBorder="1" applyAlignment="1">
      <alignment horizontal="center"/>
    </xf>
    <xf numFmtId="9" fontId="48" fillId="0" borderId="0" xfId="0" applyNumberFormat="1" applyFont="1" applyAlignment="1">
      <alignment horizontal="center"/>
    </xf>
    <xf numFmtId="0" fontId="48" fillId="0" borderId="38" xfId="3" applyFont="1" applyBorder="1" applyAlignment="1">
      <alignment horizontal="center" vertical="center" wrapText="1"/>
    </xf>
    <xf numFmtId="2" fontId="15" fillId="0" borderId="5" xfId="4" applyNumberFormat="1" applyFont="1" applyFill="1" applyBorder="1" applyAlignment="1">
      <alignment vertical="center" wrapText="1"/>
    </xf>
    <xf numFmtId="2" fontId="15" fillId="2" borderId="34" xfId="2" applyNumberFormat="1" applyFont="1" applyFill="1" applyBorder="1" applyAlignment="1">
      <alignment vertical="center" wrapText="1"/>
    </xf>
    <xf numFmtId="2" fontId="15" fillId="0" borderId="8" xfId="4" applyNumberFormat="1" applyFont="1" applyFill="1" applyBorder="1" applyAlignment="1">
      <alignment vertical="center" wrapText="1"/>
    </xf>
    <xf numFmtId="0" fontId="16" fillId="2" borderId="126" xfId="0" applyFont="1" applyFill="1" applyBorder="1" applyAlignment="1">
      <alignment horizontal="center" vertical="center" wrapText="1"/>
    </xf>
    <xf numFmtId="9" fontId="15" fillId="0" borderId="48" xfId="1" applyFont="1" applyFill="1" applyBorder="1" applyAlignment="1">
      <alignment horizontal="center" vertical="center" wrapText="1"/>
    </xf>
    <xf numFmtId="1" fontId="6" fillId="6" borderId="45" xfId="4" applyNumberFormat="1" applyFont="1" applyFill="1" applyBorder="1" applyAlignment="1">
      <alignment horizontal="center" vertical="center" wrapText="1"/>
    </xf>
    <xf numFmtId="9" fontId="6" fillId="6" borderId="45" xfId="1" applyFont="1" applyFill="1" applyBorder="1" applyAlignment="1">
      <alignment horizontal="center" vertical="center" wrapText="1"/>
    </xf>
    <xf numFmtId="9" fontId="44" fillId="0" borderId="45" xfId="1" applyFont="1" applyFill="1" applyBorder="1" applyAlignment="1">
      <alignment horizontal="center" vertical="center" wrapText="1"/>
    </xf>
    <xf numFmtId="1" fontId="6" fillId="0" borderId="47" xfId="4" applyNumberFormat="1" applyFont="1" applyBorder="1" applyAlignment="1">
      <alignment horizontal="center" vertical="center" wrapText="1"/>
    </xf>
    <xf numFmtId="166" fontId="6" fillId="2" borderId="38" xfId="2" applyNumberFormat="1" applyFont="1" applyFill="1" applyBorder="1"/>
    <xf numFmtId="9" fontId="4" fillId="0" borderId="45" xfId="1" applyFont="1" applyFill="1" applyBorder="1" applyAlignment="1">
      <alignment horizontal="center" vertical="center" wrapText="1"/>
    </xf>
    <xf numFmtId="2" fontId="6" fillId="0" borderId="41" xfId="1" applyNumberFormat="1" applyFont="1" applyFill="1" applyBorder="1" applyAlignment="1">
      <alignment horizontal="center" vertical="center" wrapText="1"/>
    </xf>
    <xf numFmtId="167" fontId="6" fillId="0" borderId="0" xfId="1" applyNumberFormat="1" applyFont="1" applyFill="1" applyBorder="1" applyAlignment="1">
      <alignment horizontal="center" wrapText="1"/>
    </xf>
    <xf numFmtId="167" fontId="6" fillId="24" borderId="38" xfId="1" applyNumberFormat="1" applyFont="1" applyFill="1" applyBorder="1" applyAlignment="1">
      <alignment horizontal="center" vertical="center" wrapText="1"/>
    </xf>
    <xf numFmtId="1" fontId="6" fillId="0" borderId="45" xfId="1" applyNumberFormat="1" applyFont="1" applyFill="1" applyBorder="1" applyAlignment="1">
      <alignment horizontal="center" vertical="center" wrapText="1"/>
    </xf>
    <xf numFmtId="2" fontId="8" fillId="5" borderId="5" xfId="1" applyNumberFormat="1" applyFont="1" applyFill="1" applyBorder="1" applyAlignment="1">
      <alignment horizontal="center" vertical="center" wrapText="1"/>
    </xf>
    <xf numFmtId="9" fontId="8" fillId="13" borderId="5" xfId="0" applyNumberFormat="1" applyFont="1" applyFill="1" applyBorder="1" applyAlignment="1">
      <alignment horizontal="center" vertical="center" wrapText="1"/>
    </xf>
    <xf numFmtId="0" fontId="49" fillId="0" borderId="0" xfId="13" applyFont="1" applyAlignment="1">
      <alignment horizontal="center"/>
    </xf>
    <xf numFmtId="0" fontId="49" fillId="0" borderId="17" xfId="0" applyFont="1" applyBorder="1" applyAlignment="1">
      <alignment horizontal="center"/>
    </xf>
    <xf numFmtId="0" fontId="51" fillId="0" borderId="0" xfId="0" applyFont="1" applyAlignment="1">
      <alignment horizontal="center"/>
    </xf>
    <xf numFmtId="1" fontId="48" fillId="0" borderId="103" xfId="0" applyNumberFormat="1" applyFont="1" applyBorder="1" applyAlignment="1">
      <alignment horizontal="center" vertical="center" wrapText="1"/>
    </xf>
    <xf numFmtId="10" fontId="48" fillId="0" borderId="103" xfId="0" applyNumberFormat="1" applyFont="1" applyBorder="1" applyAlignment="1">
      <alignment horizontal="center" vertical="center" wrapText="1"/>
    </xf>
    <xf numFmtId="9" fontId="28" fillId="0" borderId="115" xfId="0" applyNumberFormat="1" applyFont="1" applyBorder="1" applyAlignment="1">
      <alignment horizontal="center" vertical="center" wrapText="1"/>
    </xf>
    <xf numFmtId="9" fontId="28" fillId="0" borderId="108" xfId="0" applyNumberFormat="1" applyFont="1" applyBorder="1" applyAlignment="1">
      <alignment horizontal="center" vertical="center" wrapText="1"/>
    </xf>
    <xf numFmtId="0" fontId="28" fillId="14" borderId="71" xfId="0" applyFont="1" applyFill="1" applyBorder="1"/>
    <xf numFmtId="9" fontId="28" fillId="10" borderId="71" xfId="0" applyNumberFormat="1" applyFont="1" applyFill="1" applyBorder="1" applyAlignment="1">
      <alignment wrapText="1"/>
    </xf>
    <xf numFmtId="0" fontId="49" fillId="0" borderId="82" xfId="0" applyFont="1" applyBorder="1" applyAlignment="1">
      <alignment horizontal="center"/>
    </xf>
    <xf numFmtId="0" fontId="7" fillId="2" borderId="38" xfId="0" applyFont="1" applyFill="1" applyBorder="1" applyAlignment="1">
      <alignment horizontal="center" vertical="center" wrapText="1"/>
    </xf>
    <xf numFmtId="2" fontId="53" fillId="0" borderId="41" xfId="4" applyNumberFormat="1" applyFont="1" applyFill="1" applyBorder="1" applyAlignment="1">
      <alignment horizontal="center" vertical="center" wrapText="1"/>
    </xf>
    <xf numFmtId="9" fontId="5" fillId="0" borderId="41" xfId="1" applyFont="1" applyFill="1" applyBorder="1" applyAlignment="1">
      <alignment horizontal="center" vertical="center" wrapText="1"/>
    </xf>
    <xf numFmtId="9" fontId="2" fillId="0" borderId="0" xfId="1" applyFont="1" applyFill="1"/>
    <xf numFmtId="2" fontId="53" fillId="0" borderId="47" xfId="4" applyNumberFormat="1" applyFont="1" applyFill="1" applyBorder="1" applyAlignment="1">
      <alignment horizontal="center" vertical="center" wrapText="1"/>
    </xf>
    <xf numFmtId="9" fontId="5" fillId="0" borderId="72" xfId="1" applyFont="1" applyFill="1" applyBorder="1" applyAlignment="1">
      <alignment horizontal="center" vertical="center" wrapText="1"/>
    </xf>
    <xf numFmtId="2" fontId="5" fillId="0" borderId="45" xfId="4" applyNumberFormat="1" applyFont="1" applyFill="1" applyBorder="1" applyAlignment="1">
      <alignment horizontal="center" vertical="center" wrapText="1"/>
    </xf>
    <xf numFmtId="2" fontId="5" fillId="0" borderId="62" xfId="4" applyNumberFormat="1" applyFont="1" applyFill="1" applyBorder="1" applyAlignment="1">
      <alignment horizontal="center" vertical="center" wrapText="1"/>
    </xf>
    <xf numFmtId="2" fontId="5" fillId="3" borderId="45" xfId="4" applyNumberFormat="1" applyFont="1" applyFill="1" applyBorder="1" applyAlignment="1">
      <alignment horizontal="center" vertical="center" wrapText="1"/>
    </xf>
    <xf numFmtId="2" fontId="5" fillId="0" borderId="47" xfId="4" applyNumberFormat="1" applyFont="1" applyFill="1" applyBorder="1" applyAlignment="1">
      <alignment horizontal="center" vertical="center" wrapText="1"/>
    </xf>
    <xf numFmtId="167" fontId="52" fillId="2" borderId="38" xfId="2" applyNumberFormat="1" applyFont="1" applyFill="1" applyBorder="1" applyAlignment="1">
      <alignment horizontal="center" vertical="center"/>
    </xf>
    <xf numFmtId="167" fontId="5" fillId="2" borderId="38" xfId="1" applyNumberFormat="1" applyFont="1" applyFill="1" applyBorder="1" applyAlignment="1">
      <alignment horizontal="center"/>
    </xf>
    <xf numFmtId="167" fontId="52" fillId="2" borderId="38" xfId="2" applyNumberFormat="1" applyFont="1" applyFill="1" applyBorder="1" applyAlignment="1">
      <alignment horizontal="left" vertical="center"/>
    </xf>
    <xf numFmtId="167" fontId="5" fillId="2" borderId="21" xfId="1" applyNumberFormat="1" applyFont="1" applyFill="1" applyBorder="1" applyAlignment="1">
      <alignment horizontal="center"/>
    </xf>
    <xf numFmtId="0" fontId="51" fillId="0" borderId="0" xfId="0" applyFont="1"/>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0" fontId="2" fillId="0" borderId="12" xfId="2" applyFont="1" applyBorder="1" applyAlignment="1">
      <alignment horizontal="center"/>
    </xf>
    <xf numFmtId="0" fontId="4" fillId="0" borderId="17" xfId="2" applyFont="1" applyBorder="1"/>
    <xf numFmtId="0" fontId="6" fillId="0" borderId="17" xfId="2" applyFont="1" applyBorder="1"/>
    <xf numFmtId="9" fontId="6" fillId="0" borderId="5" xfId="2" applyNumberFormat="1" applyFont="1" applyBorder="1" applyAlignment="1">
      <alignment horizontal="center"/>
    </xf>
    <xf numFmtId="9" fontId="6" fillId="0" borderId="17" xfId="2" applyNumberFormat="1" applyFont="1" applyBorder="1"/>
    <xf numFmtId="0" fontId="6" fillId="0" borderId="45" xfId="4" applyNumberFormat="1" applyFont="1" applyFill="1" applyBorder="1" applyAlignment="1">
      <alignment horizontal="center" vertical="center" wrapText="1"/>
    </xf>
    <xf numFmtId="171" fontId="6" fillId="0" borderId="45" xfId="4" applyNumberFormat="1" applyFont="1" applyFill="1" applyBorder="1" applyAlignment="1">
      <alignment horizontal="center" vertical="center" wrapText="1"/>
    </xf>
    <xf numFmtId="0" fontId="6" fillId="0" borderId="47" xfId="4" applyNumberFormat="1" applyFont="1" applyFill="1" applyBorder="1" applyAlignment="1">
      <alignment horizontal="center" vertical="center" wrapText="1"/>
    </xf>
    <xf numFmtId="166" fontId="6" fillId="2" borderId="38" xfId="2" applyNumberFormat="1" applyFont="1" applyFill="1" applyBorder="1" applyAlignment="1">
      <alignment horizontal="center" vertical="center"/>
    </xf>
    <xf numFmtId="171" fontId="6" fillId="2" borderId="38" xfId="2" applyNumberFormat="1" applyFont="1" applyFill="1" applyBorder="1" applyAlignment="1">
      <alignment horizontal="center" vertical="center"/>
    </xf>
    <xf numFmtId="2" fontId="5" fillId="0" borderId="41" xfId="4" applyNumberFormat="1" applyFont="1" applyFill="1" applyBorder="1" applyAlignment="1">
      <alignment horizontal="center" vertical="center" wrapText="1"/>
    </xf>
    <xf numFmtId="9" fontId="5" fillId="0" borderId="47" xfId="1" applyFont="1" applyFill="1" applyBorder="1" applyAlignment="1">
      <alignment horizontal="center" vertical="center" wrapText="1"/>
    </xf>
    <xf numFmtId="9" fontId="5" fillId="0" borderId="62" xfId="1" applyFont="1" applyFill="1" applyBorder="1" applyAlignment="1">
      <alignment horizontal="center" vertical="center" wrapText="1"/>
    </xf>
    <xf numFmtId="167" fontId="52" fillId="2" borderId="72" xfId="2" applyNumberFormat="1" applyFont="1" applyFill="1" applyBorder="1" applyAlignment="1">
      <alignment horizontal="center" vertical="center"/>
    </xf>
    <xf numFmtId="167" fontId="5" fillId="2" borderId="72" xfId="1" applyNumberFormat="1" applyFont="1" applyFill="1" applyBorder="1" applyAlignment="1">
      <alignment horizontal="center"/>
    </xf>
    <xf numFmtId="167" fontId="53" fillId="2" borderId="38" xfId="2" applyNumberFormat="1" applyFont="1" applyFill="1" applyBorder="1" applyAlignment="1">
      <alignment horizontal="center" vertical="center"/>
    </xf>
    <xf numFmtId="2" fontId="53" fillId="0" borderId="59" xfId="4" applyNumberFormat="1" applyFont="1" applyFill="1" applyBorder="1" applyAlignment="1">
      <alignment horizontal="center" vertical="center" wrapText="1"/>
    </xf>
    <xf numFmtId="9" fontId="5" fillId="0" borderId="59" xfId="1" applyFont="1" applyFill="1" applyBorder="1" applyAlignment="1">
      <alignment horizontal="center" vertical="center" wrapText="1"/>
    </xf>
    <xf numFmtId="2" fontId="53" fillId="0" borderId="45" xfId="4" applyNumberFormat="1" applyFont="1" applyFill="1" applyBorder="1" applyAlignment="1">
      <alignment horizontal="center" vertical="center" wrapText="1"/>
    </xf>
    <xf numFmtId="167" fontId="2" fillId="0" borderId="0" xfId="1" applyNumberFormat="1" applyFont="1" applyFill="1"/>
    <xf numFmtId="9" fontId="5" fillId="2" borderId="38" xfId="1" applyFont="1" applyFill="1" applyBorder="1" applyAlignment="1">
      <alignment horizontal="center"/>
    </xf>
    <xf numFmtId="0" fontId="6" fillId="3" borderId="38" xfId="3" applyFont="1" applyFill="1" applyBorder="1" applyAlignment="1">
      <alignment vertical="center" wrapText="1"/>
    </xf>
    <xf numFmtId="0" fontId="8" fillId="3" borderId="38" xfId="3" applyFont="1" applyFill="1" applyBorder="1" applyAlignment="1">
      <alignment horizontal="center" vertical="center" wrapText="1"/>
    </xf>
    <xf numFmtId="0" fontId="9" fillId="2" borderId="41" xfId="0" applyFont="1" applyFill="1" applyBorder="1" applyAlignment="1">
      <alignment horizontal="center" vertical="center" wrapText="1"/>
    </xf>
    <xf numFmtId="0" fontId="2" fillId="0" borderId="13" xfId="2" applyFont="1" applyBorder="1" applyAlignment="1">
      <alignment horizontal="center" vertical="center" wrapText="1"/>
    </xf>
    <xf numFmtId="0" fontId="2" fillId="0" borderId="17" xfId="2" applyFont="1" applyBorder="1" applyAlignment="1">
      <alignment horizontal="center" vertical="center" wrapText="1"/>
    </xf>
    <xf numFmtId="169" fontId="8" fillId="0" borderId="5" xfId="5" applyNumberFormat="1" applyFont="1" applyBorder="1" applyAlignment="1">
      <alignment horizontal="center" vertical="center" wrapText="1"/>
    </xf>
    <xf numFmtId="2" fontId="8" fillId="0" borderId="5" xfId="6" applyNumberFormat="1" applyFont="1" applyFill="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center" vertical="center" wrapText="1"/>
    </xf>
    <xf numFmtId="0" fontId="43" fillId="0" borderId="7" xfId="0" applyFont="1" applyBorder="1" applyAlignment="1">
      <alignment horizontal="center" vertical="center"/>
    </xf>
    <xf numFmtId="10" fontId="43" fillId="7" borderId="5" xfId="0" applyNumberFormat="1" applyFont="1" applyFill="1" applyBorder="1" applyAlignment="1" applyProtection="1">
      <alignment horizontal="center" vertical="center" wrapText="1"/>
      <protection locked="0"/>
    </xf>
    <xf numFmtId="9" fontId="8" fillId="5" borderId="6" xfId="1" applyFont="1" applyFill="1" applyBorder="1" applyAlignment="1">
      <alignment horizontal="center" vertical="center" wrapText="1"/>
    </xf>
    <xf numFmtId="2" fontId="8" fillId="5" borderId="6" xfId="1" applyNumberFormat="1" applyFont="1" applyFill="1" applyBorder="1" applyAlignment="1">
      <alignment horizontal="center" vertical="center" wrapText="1"/>
    </xf>
    <xf numFmtId="0" fontId="9" fillId="19" borderId="16" xfId="0" applyFont="1" applyFill="1" applyBorder="1" applyAlignment="1">
      <alignment horizontal="center" vertical="center" wrapText="1"/>
    </xf>
    <xf numFmtId="0" fontId="9" fillId="19" borderId="20" xfId="0" applyFont="1" applyFill="1" applyBorder="1" applyAlignment="1">
      <alignment horizontal="center" vertical="center" wrapText="1"/>
    </xf>
    <xf numFmtId="9" fontId="8" fillId="5" borderId="48" xfId="1" applyFont="1" applyFill="1" applyBorder="1" applyAlignment="1">
      <alignment horizontal="center" vertical="center" wrapText="1"/>
    </xf>
    <xf numFmtId="2" fontId="8" fillId="5" borderId="48" xfId="1" applyNumberFormat="1" applyFont="1" applyFill="1" applyBorder="1" applyAlignment="1">
      <alignment horizontal="center" vertical="center" wrapText="1"/>
    </xf>
    <xf numFmtId="9" fontId="43" fillId="6" borderId="58" xfId="0" applyNumberFormat="1" applyFont="1" applyFill="1" applyBorder="1" applyAlignment="1" applyProtection="1">
      <alignment horizontal="center" vertical="center" wrapText="1"/>
      <protection locked="0"/>
    </xf>
    <xf numFmtId="9" fontId="43" fillId="6" borderId="48" xfId="0" applyNumberFormat="1" applyFont="1" applyFill="1" applyBorder="1" applyAlignment="1" applyProtection="1">
      <alignment horizontal="center" vertical="center" wrapText="1"/>
      <protection locked="0"/>
    </xf>
    <xf numFmtId="9" fontId="8" fillId="6" borderId="48" xfId="0" applyNumberFormat="1" applyFont="1" applyFill="1" applyBorder="1" applyAlignment="1">
      <alignment horizontal="center" vertical="center" wrapText="1"/>
    </xf>
    <xf numFmtId="0" fontId="8" fillId="0" borderId="7" xfId="0" applyFont="1" applyBorder="1" applyAlignment="1">
      <alignment horizontal="center" vertical="center"/>
    </xf>
    <xf numFmtId="9" fontId="43" fillId="6" borderId="9" xfId="0" applyNumberFormat="1" applyFont="1" applyFill="1" applyBorder="1" applyAlignment="1" applyProtection="1">
      <alignment horizontal="center" vertical="center" wrapText="1"/>
      <protection locked="0"/>
    </xf>
    <xf numFmtId="0" fontId="0" fillId="0" borderId="5" xfId="0" applyBorder="1"/>
    <xf numFmtId="0" fontId="0" fillId="0" borderId="1" xfId="0" applyBorder="1"/>
    <xf numFmtId="0" fontId="0" fillId="0" borderId="2" xfId="0" applyBorder="1"/>
    <xf numFmtId="0" fontId="0" fillId="0" borderId="4" xfId="0" applyBorder="1"/>
    <xf numFmtId="0" fontId="0" fillId="0" borderId="7" xfId="0" applyBorder="1"/>
    <xf numFmtId="0" fontId="0" fillId="0" borderId="8" xfId="0" applyBorder="1"/>
    <xf numFmtId="0" fontId="82" fillId="0" borderId="3" xfId="0" applyFont="1" applyBorder="1" applyAlignment="1">
      <alignment horizontal="center" vertical="center" wrapText="1"/>
    </xf>
    <xf numFmtId="10" fontId="0" fillId="0" borderId="0" xfId="0" applyNumberFormat="1"/>
    <xf numFmtId="10" fontId="0" fillId="0" borderId="0" xfId="1" applyNumberFormat="1" applyFont="1"/>
    <xf numFmtId="10" fontId="0" fillId="0" borderId="0" xfId="0" applyNumberFormat="1" applyAlignment="1">
      <alignment horizontal="center"/>
    </xf>
    <xf numFmtId="9" fontId="43" fillId="0" borderId="0" xfId="0" applyNumberFormat="1" applyFont="1" applyAlignment="1" applyProtection="1">
      <alignment horizontal="center" vertical="center" wrapText="1"/>
      <protection locked="0"/>
    </xf>
    <xf numFmtId="2" fontId="8" fillId="0" borderId="0" xfId="1" applyNumberFormat="1" applyFont="1" applyFill="1" applyBorder="1" applyAlignment="1">
      <alignment horizontal="center" vertical="center" wrapText="1"/>
    </xf>
    <xf numFmtId="20" fontId="43" fillId="0" borderId="0" xfId="1" applyNumberFormat="1" applyFont="1" applyFill="1" applyBorder="1" applyAlignment="1" applyProtection="1">
      <alignment horizontal="center" vertical="center" wrapText="1"/>
      <protection locked="0"/>
    </xf>
    <xf numFmtId="10" fontId="43" fillId="0" borderId="0" xfId="0" applyNumberFormat="1" applyFont="1" applyAlignment="1" applyProtection="1">
      <alignment horizontal="center" vertical="center" wrapText="1"/>
      <protection locked="0"/>
    </xf>
    <xf numFmtId="9"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0" fontId="43" fillId="0" borderId="0" xfId="0" applyFont="1" applyAlignment="1" applyProtection="1">
      <alignment horizontal="center" vertical="center" wrapText="1"/>
      <protection locked="0"/>
    </xf>
    <xf numFmtId="10" fontId="8" fillId="0" borderId="0" xfId="1" applyNumberFormat="1" applyFont="1" applyFill="1" applyBorder="1" applyAlignment="1">
      <alignment horizontal="center" vertical="center" wrapText="1"/>
    </xf>
    <xf numFmtId="0" fontId="7" fillId="23" borderId="6" xfId="2" applyFont="1" applyFill="1" applyBorder="1" applyAlignment="1">
      <alignment horizontal="center" vertical="center"/>
    </xf>
    <xf numFmtId="9" fontId="8" fillId="0" borderId="6" xfId="2" applyNumberFormat="1" applyFont="1" applyBorder="1" applyAlignment="1">
      <alignment horizontal="center" vertical="center"/>
    </xf>
    <xf numFmtId="0" fontId="8" fillId="0" borderId="6" xfId="2" applyFont="1" applyBorder="1" applyAlignment="1">
      <alignment horizontal="center" vertical="center"/>
    </xf>
    <xf numFmtId="0" fontId="43" fillId="0" borderId="6" xfId="0" applyFont="1" applyBorder="1" applyAlignment="1">
      <alignment horizontal="center" vertical="center" wrapText="1"/>
    </xf>
    <xf numFmtId="9" fontId="43" fillId="0" borderId="6" xfId="1" applyFont="1" applyBorder="1" applyAlignment="1">
      <alignment horizontal="center" vertical="center"/>
    </xf>
    <xf numFmtId="0" fontId="43" fillId="0" borderId="6" xfId="0" applyFont="1" applyBorder="1" applyAlignment="1">
      <alignment horizontal="center" vertical="center"/>
    </xf>
    <xf numFmtId="9" fontId="43" fillId="0" borderId="6" xfId="0" applyNumberFormat="1" applyFont="1" applyBorder="1" applyAlignment="1">
      <alignment horizontal="center" vertical="center"/>
    </xf>
    <xf numFmtId="9" fontId="8" fillId="0" borderId="9" xfId="2" applyNumberFormat="1" applyFont="1" applyBorder="1" applyAlignment="1">
      <alignment horizontal="center" vertical="center"/>
    </xf>
    <xf numFmtId="0" fontId="4" fillId="0" borderId="15" xfId="2" applyFont="1" applyBorder="1" applyAlignment="1">
      <alignment horizontal="center" vertical="center" wrapText="1"/>
    </xf>
    <xf numFmtId="0" fontId="2" fillId="0" borderId="5" xfId="2" applyFont="1" applyBorder="1" applyAlignment="1">
      <alignment horizontal="center"/>
    </xf>
    <xf numFmtId="0" fontId="2" fillId="0" borderId="39" xfId="2" applyFont="1" applyBorder="1" applyAlignment="1">
      <alignment horizontal="center"/>
    </xf>
    <xf numFmtId="0" fontId="2" fillId="0" borderId="0" xfId="2" applyFont="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4" fillId="2" borderId="41"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5" fillId="0" borderId="17" xfId="2" applyFont="1" applyBorder="1" applyAlignment="1">
      <alignment horizontal="center"/>
    </xf>
    <xf numFmtId="0" fontId="16" fillId="2" borderId="125"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48" fillId="0" borderId="23"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0" xfId="3" applyFont="1" applyAlignment="1">
      <alignment horizontal="center"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6" fillId="0" borderId="0" xfId="0" applyFont="1" applyAlignment="1">
      <alignment horizontal="center" vertical="center" wrapText="1"/>
    </xf>
    <xf numFmtId="0" fontId="2" fillId="0" borderId="13" xfId="0" applyFont="1" applyBorder="1" applyAlignment="1">
      <alignment horizontal="center"/>
    </xf>
    <xf numFmtId="0" fontId="2" fillId="0" borderId="0" xfId="0" applyFont="1" applyAlignment="1">
      <alignment horizontal="center"/>
    </xf>
    <xf numFmtId="0" fontId="2" fillId="0" borderId="17" xfId="0" applyFont="1" applyBorder="1" applyAlignment="1">
      <alignment horizontal="center"/>
    </xf>
    <xf numFmtId="0" fontId="2" fillId="0" borderId="46" xfId="0" applyFont="1" applyBorder="1" applyAlignment="1">
      <alignment horizontal="center"/>
    </xf>
    <xf numFmtId="0" fontId="4" fillId="2" borderId="5" xfId="0" applyFont="1" applyFill="1" applyBorder="1" applyAlignment="1">
      <alignment horizontal="center" vertical="center" wrapText="1"/>
    </xf>
    <xf numFmtId="0" fontId="2" fillId="0" borderId="0" xfId="2" applyFont="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4" fillId="2" borderId="41" xfId="0" applyFont="1" applyFill="1" applyBorder="1" applyAlignment="1">
      <alignment horizontal="center" vertical="center" wrapText="1"/>
    </xf>
    <xf numFmtId="0" fontId="2" fillId="0" borderId="38" xfId="2" applyFont="1" applyBorder="1" applyAlignment="1">
      <alignment horizontal="center" vertical="center"/>
    </xf>
    <xf numFmtId="0" fontId="17" fillId="0" borderId="0" xfId="2" applyFont="1" applyAlignment="1">
      <alignment horizontal="center" wrapText="1"/>
    </xf>
    <xf numFmtId="0" fontId="15" fillId="0" borderId="17" xfId="2" applyFont="1" applyBorder="1" applyAlignment="1">
      <alignment horizontal="center"/>
    </xf>
    <xf numFmtId="0" fontId="6" fillId="0" borderId="0" xfId="3"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8" fillId="0" borderId="38" xfId="0" applyFont="1" applyBorder="1" applyAlignment="1">
      <alignment vertical="center" wrapText="1"/>
    </xf>
    <xf numFmtId="0" fontId="16" fillId="8" borderId="41" xfId="0" applyFont="1" applyFill="1" applyBorder="1" applyAlignment="1">
      <alignment horizontal="center" vertical="center" wrapText="1"/>
    </xf>
    <xf numFmtId="0" fontId="15" fillId="0" borderId="45" xfId="0" applyFont="1" applyBorder="1" applyAlignment="1">
      <alignment horizontal="center" vertical="center" wrapText="1"/>
    </xf>
    <xf numFmtId="0" fontId="8" fillId="8" borderId="38" xfId="0" applyFont="1" applyFill="1" applyBorder="1"/>
    <xf numFmtId="9" fontId="28" fillId="8" borderId="45" xfId="0" applyNumberFormat="1" applyFont="1" applyFill="1" applyBorder="1" applyAlignment="1">
      <alignment horizontal="center" vertical="center" wrapText="1"/>
    </xf>
    <xf numFmtId="0" fontId="8" fillId="0" borderId="0" xfId="0" applyFont="1" applyAlignment="1">
      <alignment horizontal="center"/>
    </xf>
    <xf numFmtId="0" fontId="29" fillId="0" borderId="50" xfId="0" applyFont="1" applyBorder="1" applyAlignment="1">
      <alignment horizontal="center"/>
    </xf>
    <xf numFmtId="0" fontId="29" fillId="0" borderId="11" xfId="0" applyFont="1" applyBorder="1" applyAlignment="1">
      <alignment horizontal="center"/>
    </xf>
    <xf numFmtId="0" fontId="6" fillId="0" borderId="13" xfId="0" applyFont="1" applyBorder="1"/>
    <xf numFmtId="9" fontId="15" fillId="0" borderId="59" xfId="0" applyNumberFormat="1" applyFont="1" applyBorder="1" applyAlignment="1">
      <alignment horizontal="center" vertical="center" wrapText="1"/>
    </xf>
    <xf numFmtId="0" fontId="15" fillId="0" borderId="59" xfId="0" applyFont="1" applyBorder="1" applyAlignment="1">
      <alignment horizontal="center" vertical="center" wrapText="1"/>
    </xf>
    <xf numFmtId="0" fontId="6" fillId="0" borderId="64" xfId="0" applyFont="1" applyBorder="1"/>
    <xf numFmtId="0" fontId="84" fillId="0" borderId="65" xfId="0" applyFont="1" applyBorder="1" applyAlignment="1">
      <alignment horizontal="center" vertical="center" wrapText="1"/>
    </xf>
    <xf numFmtId="9" fontId="84" fillId="0" borderId="65" xfId="0" applyNumberFormat="1" applyFont="1" applyBorder="1" applyAlignment="1">
      <alignment horizontal="center" vertical="center" wrapText="1"/>
    </xf>
    <xf numFmtId="9" fontId="15" fillId="2" borderId="23" xfId="1" applyFont="1" applyFill="1" applyBorder="1" applyAlignment="1">
      <alignment vertical="center" wrapText="1"/>
    </xf>
    <xf numFmtId="179" fontId="85" fillId="0" borderId="47" xfId="5" applyNumberFormat="1" applyFont="1" applyBorder="1" applyAlignment="1">
      <alignment vertical="center"/>
    </xf>
    <xf numFmtId="179" fontId="15" fillId="0" borderId="47" xfId="5" applyNumberFormat="1" applyFont="1" applyFill="1" applyBorder="1" applyAlignment="1">
      <alignment horizontal="center" vertical="center" wrapText="1"/>
    </xf>
    <xf numFmtId="179" fontId="85" fillId="0" borderId="0" xfId="5" applyNumberFormat="1" applyFont="1" applyAlignment="1">
      <alignment vertical="center"/>
    </xf>
    <xf numFmtId="179" fontId="15" fillId="0" borderId="45" xfId="5" applyNumberFormat="1" applyFont="1" applyFill="1" applyBorder="1" applyAlignment="1">
      <alignment horizontal="center" vertical="center" wrapText="1"/>
    </xf>
    <xf numFmtId="4" fontId="6" fillId="3" borderId="47" xfId="4" applyNumberFormat="1" applyFont="1" applyFill="1" applyBorder="1" applyAlignment="1">
      <alignment horizontal="center" vertical="center" wrapText="1"/>
    </xf>
    <xf numFmtId="0" fontId="15" fillId="0" borderId="17" xfId="2" applyFont="1" applyBorder="1" applyAlignment="1">
      <alignment horizontal="center"/>
    </xf>
    <xf numFmtId="0" fontId="16" fillId="2" borderId="41" xfId="0" applyFont="1" applyFill="1" applyBorder="1" applyAlignment="1">
      <alignment horizontal="center" vertical="center" wrapText="1"/>
    </xf>
    <xf numFmtId="9" fontId="51" fillId="3" borderId="33" xfId="2" applyNumberFormat="1" applyFont="1" applyFill="1" applyBorder="1" applyAlignment="1">
      <alignment horizontal="center" wrapText="1"/>
    </xf>
    <xf numFmtId="4" fontId="6" fillId="0" borderId="45" xfId="4" applyNumberFormat="1" applyFont="1" applyFill="1" applyBorder="1" applyAlignment="1">
      <alignment horizontal="center" vertical="center" wrapText="1"/>
    </xf>
    <xf numFmtId="4" fontId="6" fillId="3" borderId="45" xfId="4" applyNumberFormat="1" applyFont="1" applyFill="1" applyBorder="1" applyAlignment="1">
      <alignment horizontal="center" vertical="center" wrapText="1"/>
    </xf>
    <xf numFmtId="166" fontId="48" fillId="14" borderId="71" xfId="0" applyNumberFormat="1" applyFont="1" applyFill="1" applyBorder="1" applyAlignment="1">
      <alignment horizontal="center" vertical="center"/>
    </xf>
    <xf numFmtId="166" fontId="48" fillId="14" borderId="120" xfId="0" applyNumberFormat="1" applyFont="1" applyFill="1" applyBorder="1" applyAlignment="1">
      <alignment horizontal="center" vertical="center"/>
    </xf>
    <xf numFmtId="9" fontId="48" fillId="14" borderId="120" xfId="11" applyFont="1" applyFill="1" applyBorder="1" applyAlignment="1">
      <alignment horizontal="center" vertical="center"/>
    </xf>
    <xf numFmtId="0" fontId="86" fillId="0" borderId="0" xfId="2" applyFont="1" applyAlignment="1">
      <alignment horizontal="center"/>
    </xf>
    <xf numFmtId="0" fontId="86" fillId="0" borderId="0" xfId="0" applyFont="1"/>
    <xf numFmtId="9" fontId="86" fillId="0" borderId="0" xfId="1" applyFont="1" applyFill="1"/>
    <xf numFmtId="9" fontId="5" fillId="0" borderId="65" xfId="1" applyFont="1" applyFill="1" applyBorder="1" applyAlignment="1">
      <alignment horizontal="center" vertical="center" wrapText="1"/>
    </xf>
    <xf numFmtId="10" fontId="86" fillId="0" borderId="0" xfId="0" applyNumberFormat="1" applyFont="1"/>
    <xf numFmtId="2" fontId="5" fillId="3" borderId="62" xfId="4" applyNumberFormat="1" applyFont="1" applyFill="1" applyBorder="1" applyAlignment="1">
      <alignment horizontal="center" vertical="center" wrapText="1"/>
    </xf>
    <xf numFmtId="2" fontId="5" fillId="3" borderId="47" xfId="4" applyNumberFormat="1" applyFont="1" applyFill="1" applyBorder="1" applyAlignment="1">
      <alignment horizontal="center" vertical="center" wrapText="1"/>
    </xf>
    <xf numFmtId="10" fontId="86" fillId="0" borderId="0" xfId="1" applyNumberFormat="1" applyFont="1" applyFill="1"/>
    <xf numFmtId="2" fontId="86" fillId="0" borderId="0" xfId="1" applyNumberFormat="1" applyFont="1" applyFill="1" applyAlignment="1">
      <alignment wrapText="1"/>
    </xf>
    <xf numFmtId="0" fontId="87" fillId="0" borderId="0" xfId="0" applyFont="1"/>
    <xf numFmtId="9" fontId="86" fillId="0" borderId="0" xfId="1" applyFont="1" applyFill="1" applyAlignment="1">
      <alignment horizontal="center"/>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9" fontId="5" fillId="0" borderId="45" xfId="1" applyFont="1" applyFill="1" applyBorder="1" applyAlignment="1">
      <alignment horizontal="center" vertical="center" wrapText="1"/>
    </xf>
    <xf numFmtId="0" fontId="5" fillId="0" borderId="0" xfId="2" applyFont="1" applyAlignment="1">
      <alignment horizontal="center"/>
    </xf>
    <xf numFmtId="166" fontId="5" fillId="0" borderId="0" xfId="2" applyNumberFormat="1" applyFont="1" applyAlignment="1">
      <alignment horizontal="center"/>
    </xf>
    <xf numFmtId="0" fontId="13" fillId="0" borderId="50" xfId="2" applyFont="1" applyBorder="1" applyAlignment="1">
      <alignment horizontal="center"/>
    </xf>
    <xf numFmtId="0" fontId="13" fillId="0" borderId="11" xfId="2" applyFont="1" applyBorder="1" applyAlignment="1">
      <alignment horizontal="center"/>
    </xf>
    <xf numFmtId="2" fontId="5" fillId="0" borderId="47" xfId="4" applyNumberFormat="1" applyFont="1" applyFill="1" applyBorder="1" applyAlignment="1">
      <alignment horizontal="center" vertical="center" wrapText="1"/>
    </xf>
    <xf numFmtId="9" fontId="2" fillId="0" borderId="0" xfId="1" applyFont="1" applyFill="1" applyAlignment="1">
      <alignment horizontal="center"/>
    </xf>
    <xf numFmtId="10" fontId="2" fillId="0" borderId="0" xfId="0" applyNumberFormat="1" applyFont="1"/>
    <xf numFmtId="9" fontId="2" fillId="0" borderId="0" xfId="1" applyFont="1" applyFill="1"/>
    <xf numFmtId="10" fontId="2" fillId="0" borderId="0" xfId="1" applyNumberFormat="1" applyFont="1" applyFill="1"/>
    <xf numFmtId="2" fontId="2" fillId="0" borderId="0" xfId="0" applyNumberFormat="1" applyFont="1"/>
    <xf numFmtId="2" fontId="53" fillId="0" borderId="41" xfId="4" applyNumberFormat="1" applyFont="1" applyFill="1" applyBorder="1" applyAlignment="1">
      <alignment horizontal="center" vertical="center" wrapText="1"/>
    </xf>
    <xf numFmtId="2" fontId="53" fillId="0" borderId="47" xfId="4" applyNumberFormat="1" applyFont="1" applyFill="1" applyBorder="1" applyAlignment="1">
      <alignment horizontal="center" vertical="center" wrapText="1"/>
    </xf>
    <xf numFmtId="2" fontId="53" fillId="0" borderId="48" xfId="4" applyNumberFormat="1" applyFont="1" applyFill="1" applyBorder="1" applyAlignment="1">
      <alignment horizontal="center" vertical="center" wrapText="1"/>
    </xf>
    <xf numFmtId="9" fontId="2" fillId="0" borderId="0" xfId="1" applyFont="1"/>
    <xf numFmtId="9" fontId="5" fillId="0" borderId="41" xfId="1" applyFont="1" applyFill="1" applyBorder="1" applyAlignment="1">
      <alignment horizontal="center" vertical="center" wrapText="1"/>
    </xf>
    <xf numFmtId="2" fontId="53" fillId="0" borderId="62" xfId="4" applyNumberFormat="1" applyFont="1" applyFill="1" applyBorder="1" applyAlignment="1">
      <alignment horizontal="center" vertical="center" wrapText="1"/>
    </xf>
    <xf numFmtId="9" fontId="5" fillId="0" borderId="72" xfId="1" applyFont="1" applyFill="1" applyBorder="1" applyAlignment="1">
      <alignment horizontal="center" vertical="center" wrapText="1"/>
    </xf>
    <xf numFmtId="9" fontId="5" fillId="0" borderId="68" xfId="1" applyFont="1" applyFill="1" applyBorder="1" applyAlignment="1">
      <alignment horizontal="center" vertical="center" wrapText="1"/>
    </xf>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2" fontId="2" fillId="0" borderId="0" xfId="1" applyNumberFormat="1" applyFont="1" applyFill="1"/>
    <xf numFmtId="2" fontId="2" fillId="0" borderId="0" xfId="1" applyNumberFormat="1" applyFont="1"/>
    <xf numFmtId="10" fontId="2" fillId="0" borderId="0" xfId="1" applyNumberFormat="1" applyFont="1"/>
    <xf numFmtId="2" fontId="5" fillId="0" borderId="45" xfId="4" applyNumberFormat="1" applyFont="1" applyFill="1" applyBorder="1" applyAlignment="1">
      <alignment horizontal="center" vertical="center" wrapText="1"/>
    </xf>
    <xf numFmtId="2" fontId="53" fillId="0" borderId="46" xfId="4" applyNumberFormat="1" applyFont="1" applyFill="1" applyBorder="1" applyAlignment="1">
      <alignment horizontal="center" vertical="center" wrapText="1"/>
    </xf>
    <xf numFmtId="0" fontId="7" fillId="2" borderId="70" xfId="0"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53" fillId="0" borderId="30" xfId="4" applyNumberFormat="1" applyFont="1" applyFill="1" applyBorder="1" applyAlignment="1">
      <alignment horizontal="center" vertical="center" wrapText="1"/>
    </xf>
    <xf numFmtId="2" fontId="5" fillId="0" borderId="62" xfId="4" applyNumberFormat="1" applyFont="1" applyFill="1" applyBorder="1" applyAlignment="1">
      <alignment horizontal="center" vertical="center" wrapText="1"/>
    </xf>
    <xf numFmtId="2" fontId="53" fillId="0" borderId="32" xfId="4" applyNumberFormat="1" applyFont="1" applyFill="1" applyBorder="1" applyAlignment="1">
      <alignment horizontal="center" vertical="center" wrapText="1"/>
    </xf>
    <xf numFmtId="2" fontId="5" fillId="0" borderId="59" xfId="4" applyNumberFormat="1" applyFont="1" applyFill="1" applyBorder="1" applyAlignment="1">
      <alignment horizontal="center" vertical="center" wrapText="1"/>
    </xf>
    <xf numFmtId="2" fontId="53" fillId="0" borderId="12" xfId="4" applyNumberFormat="1" applyFont="1" applyFill="1" applyBorder="1" applyAlignment="1">
      <alignment horizontal="center" vertical="center" wrapText="1"/>
    </xf>
    <xf numFmtId="9" fontId="5" fillId="0" borderId="39" xfId="1" applyFont="1" applyFill="1" applyBorder="1" applyAlignment="1">
      <alignment horizontal="center" vertical="center" wrapText="1"/>
    </xf>
    <xf numFmtId="9" fontId="5" fillId="0" borderId="24" xfId="1" applyFont="1" applyFill="1" applyBorder="1" applyAlignment="1">
      <alignment horizontal="center" vertical="center" wrapText="1"/>
    </xf>
    <xf numFmtId="9" fontId="5" fillId="0" borderId="18" xfId="1" applyFont="1" applyFill="1" applyBorder="1" applyAlignment="1">
      <alignment horizontal="center" vertical="center" wrapText="1"/>
    </xf>
    <xf numFmtId="2" fontId="53" fillId="0" borderId="25" xfId="4" applyNumberFormat="1" applyFont="1" applyFill="1" applyBorder="1" applyAlignment="1">
      <alignment horizontal="center" vertical="center" wrapText="1"/>
    </xf>
    <xf numFmtId="2" fontId="53" fillId="0" borderId="57" xfId="4" applyNumberFormat="1" applyFont="1" applyFill="1" applyBorder="1" applyAlignment="1">
      <alignment horizontal="center" vertical="center" wrapText="1"/>
    </xf>
    <xf numFmtId="2" fontId="53" fillId="0" borderId="28" xfId="4" applyNumberFormat="1" applyFont="1" applyFill="1" applyBorder="1" applyAlignment="1">
      <alignment horizontal="center" vertical="center" wrapText="1"/>
    </xf>
    <xf numFmtId="9" fontId="5" fillId="0" borderId="47" xfId="1" applyFont="1" applyFill="1" applyBorder="1" applyAlignment="1">
      <alignment horizontal="center" vertical="center" wrapText="1"/>
    </xf>
    <xf numFmtId="9" fontId="5" fillId="0" borderId="62" xfId="1" applyFont="1" applyFill="1" applyBorder="1" applyAlignment="1">
      <alignment horizontal="center" vertical="center" wrapText="1"/>
    </xf>
    <xf numFmtId="0" fontId="6" fillId="0" borderId="5" xfId="2" applyFont="1" applyBorder="1" applyAlignment="1">
      <alignment horizontal="center"/>
    </xf>
    <xf numFmtId="0" fontId="2" fillId="0" borderId="0" xfId="47" applyFont="1"/>
    <xf numFmtId="0" fontId="2" fillId="0" borderId="0" xfId="47" applyFont="1" applyAlignment="1">
      <alignment horizontal="center"/>
    </xf>
    <xf numFmtId="0" fontId="4" fillId="0" borderId="0" xfId="47" applyFont="1" applyAlignment="1">
      <alignment horizontal="left" vertical="center" wrapText="1"/>
    </xf>
    <xf numFmtId="0" fontId="4" fillId="0" borderId="10" xfId="47" applyFont="1" applyBorder="1" applyAlignment="1">
      <alignment horizontal="center" vertical="center"/>
    </xf>
    <xf numFmtId="0" fontId="4" fillId="0" borderId="11" xfId="47" applyFont="1" applyBorder="1" applyAlignment="1">
      <alignment horizontal="center" vertical="center"/>
    </xf>
    <xf numFmtId="0" fontId="4" fillId="0" borderId="11" xfId="47" applyFont="1" applyBorder="1" applyAlignment="1">
      <alignment horizontal="center" vertical="center" wrapText="1"/>
    </xf>
    <xf numFmtId="0" fontId="4" fillId="0" borderId="12" xfId="47" applyFont="1" applyBorder="1" applyAlignment="1">
      <alignment horizontal="center" vertical="center"/>
    </xf>
    <xf numFmtId="0" fontId="4" fillId="0" borderId="13" xfId="47" applyFont="1" applyBorder="1" applyAlignment="1">
      <alignment horizontal="center" vertical="center"/>
    </xf>
    <xf numFmtId="0" fontId="4" fillId="0" borderId="17" xfId="47" applyFont="1" applyBorder="1" applyAlignment="1">
      <alignment horizontal="center" vertical="center"/>
    </xf>
    <xf numFmtId="0" fontId="4" fillId="0" borderId="0" xfId="47" applyFont="1" applyAlignment="1">
      <alignment horizontal="center" vertical="center"/>
    </xf>
    <xf numFmtId="0" fontId="4" fillId="0" borderId="0" xfId="47" applyFont="1" applyAlignment="1">
      <alignment horizontal="center" vertical="center" wrapText="1"/>
    </xf>
    <xf numFmtId="0" fontId="6" fillId="0" borderId="13" xfId="47" applyFont="1" applyBorder="1" applyAlignment="1">
      <alignment horizontal="center"/>
    </xf>
    <xf numFmtId="0" fontId="6" fillId="0" borderId="0" xfId="47" applyFont="1" applyAlignment="1">
      <alignment horizontal="center"/>
    </xf>
    <xf numFmtId="0" fontId="6" fillId="0" borderId="17" xfId="47" applyFont="1" applyBorder="1" applyAlignment="1">
      <alignment horizontal="center"/>
    </xf>
    <xf numFmtId="166" fontId="6" fillId="2" borderId="38" xfId="47" applyNumberFormat="1" applyFont="1" applyFill="1" applyBorder="1" applyAlignment="1">
      <alignment horizontal="center"/>
    </xf>
    <xf numFmtId="166" fontId="6" fillId="0" borderId="0" xfId="47" applyNumberFormat="1" applyFont="1" applyAlignment="1">
      <alignment horizontal="center"/>
    </xf>
    <xf numFmtId="0" fontId="6" fillId="0" borderId="49" xfId="47" applyFont="1" applyBorder="1" applyAlignment="1">
      <alignment horizontal="center"/>
    </xf>
    <xf numFmtId="0" fontId="2" fillId="0" borderId="50" xfId="47" applyFont="1" applyBorder="1" applyAlignment="1">
      <alignment horizontal="center"/>
    </xf>
    <xf numFmtId="0" fontId="6" fillId="0" borderId="46" xfId="47" applyFont="1" applyBorder="1" applyAlignment="1">
      <alignment horizontal="center"/>
    </xf>
    <xf numFmtId="0" fontId="6" fillId="0" borderId="10" xfId="47" applyFont="1" applyBorder="1" applyAlignment="1">
      <alignment horizontal="center"/>
    </xf>
    <xf numFmtId="0" fontId="2" fillId="0" borderId="11" xfId="47" applyFont="1" applyBorder="1" applyAlignment="1">
      <alignment horizontal="center"/>
    </xf>
    <xf numFmtId="0" fontId="6" fillId="0" borderId="12" xfId="47" applyFont="1" applyBorder="1" applyAlignment="1">
      <alignment horizontal="center"/>
    </xf>
    <xf numFmtId="0" fontId="2" fillId="0" borderId="13" xfId="47" applyFont="1" applyBorder="1" applyAlignment="1">
      <alignment horizontal="center"/>
    </xf>
    <xf numFmtId="0" fontId="2" fillId="0" borderId="17" xfId="47" applyFont="1" applyBorder="1" applyAlignment="1">
      <alignment horizontal="center"/>
    </xf>
    <xf numFmtId="0" fontId="2" fillId="0" borderId="49" xfId="47" applyFont="1" applyBorder="1" applyAlignment="1">
      <alignment horizontal="center"/>
    </xf>
    <xf numFmtId="0" fontId="2" fillId="0" borderId="46" xfId="47" applyFont="1" applyBorder="1" applyAlignment="1">
      <alignment horizontal="center"/>
    </xf>
    <xf numFmtId="0" fontId="6" fillId="0" borderId="13" xfId="0" applyFont="1" applyBorder="1"/>
    <xf numFmtId="0" fontId="16" fillId="2" borderId="2" xfId="0" applyFont="1" applyFill="1" applyBorder="1" applyAlignment="1">
      <alignment horizontal="center" vertical="center" wrapText="1"/>
    </xf>
    <xf numFmtId="0" fontId="2" fillId="0" borderId="0" xfId="2" applyFont="1" applyAlignment="1">
      <alignment horizontal="center"/>
    </xf>
    <xf numFmtId="0" fontId="7" fillId="2" borderId="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5" xfId="0" applyFont="1" applyFill="1" applyBorder="1" applyAlignment="1">
      <alignment horizontal="center" vertical="center" wrapText="1"/>
    </xf>
    <xf numFmtId="9" fontId="43" fillId="7" borderId="52" xfId="0" applyNumberFormat="1" applyFont="1" applyFill="1" applyBorder="1" applyAlignment="1" applyProtection="1">
      <alignment horizontal="center" vertical="center" wrapText="1"/>
      <protection locked="0"/>
    </xf>
    <xf numFmtId="9" fontId="8" fillId="7" borderId="52" xfId="1" applyFont="1" applyFill="1" applyBorder="1" applyAlignment="1">
      <alignment horizontal="center" vertical="center" wrapText="1"/>
    </xf>
    <xf numFmtId="2" fontId="8" fillId="7" borderId="52" xfId="1" applyNumberFormat="1" applyFont="1" applyFill="1" applyBorder="1" applyAlignment="1">
      <alignment horizontal="center" vertical="center" wrapText="1"/>
    </xf>
    <xf numFmtId="20" fontId="43" fillId="7" borderId="52" xfId="1" applyNumberFormat="1" applyFont="1" applyFill="1" applyBorder="1" applyAlignment="1" applyProtection="1">
      <alignment horizontal="center" vertical="center" wrapText="1"/>
      <protection locked="0"/>
    </xf>
    <xf numFmtId="10" fontId="43" fillId="7" borderId="52" xfId="0" applyNumberFormat="1" applyFont="1" applyFill="1" applyBorder="1" applyAlignment="1" applyProtection="1">
      <alignment horizontal="center" vertical="center" wrapText="1"/>
      <protection locked="0"/>
    </xf>
    <xf numFmtId="9" fontId="43" fillId="6" borderId="52" xfId="0" applyNumberFormat="1" applyFont="1" applyFill="1" applyBorder="1" applyAlignment="1" applyProtection="1">
      <alignment horizontal="center" vertical="center" wrapText="1"/>
      <protection locked="0"/>
    </xf>
    <xf numFmtId="0" fontId="43" fillId="7" borderId="52" xfId="0" applyFont="1" applyFill="1" applyBorder="1" applyAlignment="1" applyProtection="1">
      <alignment horizontal="center" vertical="center" wrapText="1"/>
      <protection locked="0"/>
    </xf>
    <xf numFmtId="10" fontId="8" fillId="7" borderId="52" xfId="1" applyNumberFormat="1" applyFont="1" applyFill="1" applyBorder="1" applyAlignment="1">
      <alignment horizontal="center" vertical="center" wrapText="1"/>
    </xf>
    <xf numFmtId="2" fontId="8" fillId="5" borderId="52" xfId="1" applyNumberFormat="1" applyFont="1" applyFill="1" applyBorder="1" applyAlignment="1">
      <alignment horizontal="center" vertical="center" wrapText="1"/>
    </xf>
    <xf numFmtId="9" fontId="8" fillId="7" borderId="52" xfId="0" applyNumberFormat="1" applyFont="1" applyFill="1" applyBorder="1" applyAlignment="1">
      <alignment horizontal="center" vertical="center" wrapText="1"/>
    </xf>
    <xf numFmtId="9" fontId="8" fillId="13" borderId="52" xfId="0" applyNumberFormat="1" applyFont="1" applyFill="1" applyBorder="1" applyAlignment="1">
      <alignment horizontal="center" vertical="center" wrapText="1"/>
    </xf>
    <xf numFmtId="10" fontId="8" fillId="13" borderId="52" xfId="0" applyNumberFormat="1" applyFont="1" applyFill="1" applyBorder="1" applyAlignment="1">
      <alignment horizontal="center" vertical="center" wrapText="1"/>
    </xf>
    <xf numFmtId="9" fontId="43" fillId="7" borderId="33" xfId="0" applyNumberFormat="1" applyFont="1" applyFill="1" applyBorder="1" applyAlignment="1" applyProtection="1">
      <alignment horizontal="center" vertical="center" wrapText="1"/>
      <protection locked="0"/>
    </xf>
    <xf numFmtId="0" fontId="7" fillId="23" borderId="48" xfId="2" applyFont="1" applyFill="1" applyBorder="1" applyAlignment="1">
      <alignment horizontal="center" vertical="center"/>
    </xf>
    <xf numFmtId="9" fontId="8" fillId="0" borderId="48" xfId="2" applyNumberFormat="1" applyFont="1" applyBorder="1" applyAlignment="1">
      <alignment horizontal="center" vertical="center"/>
    </xf>
    <xf numFmtId="0" fontId="43" fillId="0" borderId="48" xfId="0" applyFont="1" applyBorder="1" applyAlignment="1">
      <alignment horizontal="center" vertical="center" wrapText="1"/>
    </xf>
    <xf numFmtId="9" fontId="43" fillId="0" borderId="48" xfId="1" applyFont="1" applyBorder="1" applyAlignment="1">
      <alignment horizontal="center" vertical="center"/>
    </xf>
    <xf numFmtId="0" fontId="43" fillId="0" borderId="48" xfId="0" applyFont="1" applyBorder="1" applyAlignment="1">
      <alignment horizontal="center" vertical="center"/>
    </xf>
    <xf numFmtId="168" fontId="43" fillId="0" borderId="48" xfId="0" applyNumberFormat="1" applyFont="1" applyBorder="1" applyAlignment="1">
      <alignment horizontal="center" vertical="center"/>
    </xf>
    <xf numFmtId="9" fontId="8" fillId="0" borderId="32" xfId="2" applyNumberFormat="1" applyFont="1" applyBorder="1" applyAlignment="1">
      <alignment horizontal="center" vertical="center"/>
    </xf>
    <xf numFmtId="0" fontId="8" fillId="0" borderId="48" xfId="2" applyFont="1" applyBorder="1" applyAlignment="1">
      <alignment horizontal="center" vertical="center"/>
    </xf>
    <xf numFmtId="0" fontId="7" fillId="23" borderId="4" xfId="2" applyFont="1" applyFill="1" applyBorder="1" applyAlignment="1">
      <alignment horizontal="center" vertical="center"/>
    </xf>
    <xf numFmtId="9" fontId="8" fillId="0" borderId="4" xfId="2" applyNumberFormat="1" applyFont="1" applyBorder="1" applyAlignment="1">
      <alignment horizontal="center" vertical="center"/>
    </xf>
    <xf numFmtId="9" fontId="8" fillId="0" borderId="4" xfId="2" applyNumberFormat="1" applyFont="1" applyBorder="1" applyAlignment="1">
      <alignment horizontal="center" vertical="center" wrapText="1"/>
    </xf>
    <xf numFmtId="0" fontId="8" fillId="0" borderId="6" xfId="2" applyFont="1" applyBorder="1" applyAlignment="1">
      <alignment horizontal="center" vertical="center" wrapText="1"/>
    </xf>
    <xf numFmtId="0" fontId="43" fillId="0" borderId="4" xfId="0" applyFont="1" applyBorder="1" applyAlignment="1">
      <alignment horizontal="center" vertical="center" wrapText="1"/>
    </xf>
    <xf numFmtId="9" fontId="43" fillId="0" borderId="4" xfId="1" applyFont="1" applyBorder="1" applyAlignment="1">
      <alignment horizontal="center" vertical="center"/>
    </xf>
    <xf numFmtId="168" fontId="43" fillId="0" borderId="4" xfId="0" applyNumberFormat="1" applyFont="1" applyBorder="1" applyAlignment="1">
      <alignment horizontal="center" vertical="center"/>
    </xf>
    <xf numFmtId="10" fontId="8" fillId="0" borderId="6" xfId="2" applyNumberFormat="1" applyFont="1" applyBorder="1" applyAlignment="1">
      <alignment horizontal="center" vertical="center"/>
    </xf>
    <xf numFmtId="0" fontId="8" fillId="0" borderId="7" xfId="2" applyFont="1" applyBorder="1" applyAlignment="1">
      <alignment horizontal="center" vertical="center"/>
    </xf>
    <xf numFmtId="0" fontId="8" fillId="0" borderId="4" xfId="2" applyFont="1" applyBorder="1" applyAlignment="1">
      <alignment horizontal="center" vertical="center" wrapText="1"/>
    </xf>
    <xf numFmtId="9" fontId="8" fillId="0" borderId="7" xfId="2" applyNumberFormat="1" applyFont="1" applyBorder="1" applyAlignment="1">
      <alignment horizontal="center" vertical="center"/>
    </xf>
    <xf numFmtId="0" fontId="15" fillId="0" borderId="39" xfId="2" applyFont="1" applyBorder="1" applyAlignment="1">
      <alignment horizontal="center"/>
    </xf>
    <xf numFmtId="0" fontId="15" fillId="0" borderId="40" xfId="2" applyFont="1" applyBorder="1" applyAlignment="1">
      <alignment horizontal="center"/>
    </xf>
    <xf numFmtId="166" fontId="6" fillId="24" borderId="38" xfId="2" applyNumberFormat="1" applyFont="1" applyFill="1" applyBorder="1" applyAlignment="1">
      <alignment horizontal="center" wrapText="1"/>
    </xf>
    <xf numFmtId="167" fontId="6" fillId="24" borderId="38" xfId="1" applyNumberFormat="1" applyFont="1" applyFill="1" applyBorder="1" applyAlignment="1">
      <alignment horizontal="center" wrapText="1"/>
    </xf>
    <xf numFmtId="10" fontId="6" fillId="0" borderId="45" xfId="1" applyNumberFormat="1" applyFont="1" applyFill="1" applyBorder="1" applyAlignment="1">
      <alignment horizontal="center" vertical="center" wrapText="1"/>
    </xf>
    <xf numFmtId="10" fontId="6" fillId="4" borderId="38" xfId="1" applyNumberFormat="1" applyFont="1" applyFill="1" applyBorder="1" applyAlignment="1">
      <alignment horizontal="center" wrapText="1"/>
    </xf>
    <xf numFmtId="0" fontId="15" fillId="0" borderId="13" xfId="0" applyFont="1" applyBorder="1"/>
    <xf numFmtId="0" fontId="17" fillId="0" borderId="54" xfId="2" applyFont="1" applyBorder="1" applyAlignment="1">
      <alignment horizontal="center"/>
    </xf>
    <xf numFmtId="0" fontId="17" fillId="0" borderId="84" xfId="2" applyFont="1" applyBorder="1" applyAlignment="1">
      <alignment horizontal="center"/>
    </xf>
    <xf numFmtId="0" fontId="15" fillId="0" borderId="17" xfId="2" applyFont="1" applyBorder="1" applyAlignment="1">
      <alignment horizontal="center"/>
    </xf>
    <xf numFmtId="0" fontId="16" fillId="2" borderId="26" xfId="0" applyFont="1" applyFill="1" applyBorder="1" applyAlignment="1">
      <alignment horizontal="center" vertical="center" wrapText="1"/>
    </xf>
    <xf numFmtId="0" fontId="8" fillId="0" borderId="4" xfId="2" applyFont="1" applyBorder="1" applyAlignment="1">
      <alignment horizontal="center" vertical="center"/>
    </xf>
    <xf numFmtId="0" fontId="0" fillId="0" borderId="0" xfId="0" applyAlignment="1">
      <alignment horizontal="center"/>
    </xf>
    <xf numFmtId="0" fontId="89" fillId="0" borderId="0" xfId="2" applyFont="1" applyAlignment="1">
      <alignment horizontal="center" wrapText="1"/>
    </xf>
    <xf numFmtId="0" fontId="90" fillId="0" borderId="0" xfId="2" applyFont="1" applyAlignment="1">
      <alignment horizontal="center" wrapText="1"/>
    </xf>
    <xf numFmtId="0" fontId="92" fillId="0" borderId="0" xfId="2" applyFont="1" applyAlignment="1">
      <alignment horizontal="center" wrapText="1"/>
    </xf>
    <xf numFmtId="0" fontId="94" fillId="0" borderId="0" xfId="2" quotePrefix="1" applyFont="1" applyAlignment="1">
      <alignment horizontal="left" vertical="top" wrapText="1"/>
    </xf>
    <xf numFmtId="0" fontId="16" fillId="2" borderId="38" xfId="0" applyFont="1" applyFill="1" applyBorder="1" applyAlignment="1">
      <alignment horizontal="center" vertical="top" wrapText="1"/>
    </xf>
    <xf numFmtId="0" fontId="2" fillId="0" borderId="0" xfId="0" applyFont="1" applyAlignment="1">
      <alignment vertical="top" wrapText="1"/>
    </xf>
    <xf numFmtId="9" fontId="6" fillId="4" borderId="54" xfId="1" applyFont="1" applyFill="1" applyBorder="1" applyAlignment="1">
      <alignment horizontal="center" vertical="center" wrapText="1"/>
    </xf>
    <xf numFmtId="0" fontId="6" fillId="0" borderId="39" xfId="2" applyFont="1" applyBorder="1" applyAlignment="1">
      <alignment vertical="center" wrapText="1"/>
    </xf>
    <xf numFmtId="0" fontId="6" fillId="0" borderId="0" xfId="2" applyFont="1" applyAlignment="1">
      <alignment vertical="center" wrapText="1"/>
    </xf>
    <xf numFmtId="0" fontId="6" fillId="0" borderId="40" xfId="2" applyFont="1" applyBorder="1" applyAlignment="1">
      <alignment vertical="center" wrapText="1"/>
    </xf>
    <xf numFmtId="0" fontId="6" fillId="0" borderId="18" xfId="2" applyFont="1" applyBorder="1" applyAlignment="1">
      <alignment vertical="center" wrapText="1"/>
    </xf>
    <xf numFmtId="0" fontId="6" fillId="0" borderId="19" xfId="2" applyFont="1" applyBorder="1" applyAlignment="1">
      <alignment vertical="center" wrapText="1"/>
    </xf>
    <xf numFmtId="0" fontId="6" fillId="0" borderId="20" xfId="2" applyFont="1" applyBorder="1" applyAlignment="1">
      <alignment vertical="center" wrapText="1"/>
    </xf>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8" fillId="3" borderId="38" xfId="3" applyFont="1" applyFill="1" applyBorder="1" applyAlignment="1">
      <alignment vertical="center" wrapText="1"/>
    </xf>
    <xf numFmtId="0" fontId="9" fillId="3" borderId="38" xfId="3" applyFont="1" applyFill="1" applyBorder="1" applyAlignment="1">
      <alignment horizontal="center" vertical="center" wrapText="1"/>
    </xf>
    <xf numFmtId="0" fontId="6" fillId="3" borderId="38" xfId="3" applyFont="1" applyFill="1" applyBorder="1" applyAlignment="1">
      <alignment vertical="center" wrapText="1"/>
    </xf>
    <xf numFmtId="0" fontId="7" fillId="2" borderId="41" xfId="0" applyFont="1" applyFill="1" applyBorder="1" applyAlignment="1">
      <alignment horizontal="center" vertical="center" wrapText="1"/>
    </xf>
    <xf numFmtId="1" fontId="5" fillId="0" borderId="45" xfId="4" applyNumberFormat="1" applyFont="1" applyFill="1" applyBorder="1" applyAlignment="1">
      <alignment horizontal="center" vertical="center" wrapText="1"/>
    </xf>
    <xf numFmtId="9" fontId="5" fillId="0" borderId="45" xfId="1" applyFont="1" applyFill="1" applyBorder="1" applyAlignment="1">
      <alignment horizontal="center" vertical="center" wrapText="1"/>
    </xf>
    <xf numFmtId="1" fontId="5" fillId="0" borderId="47" xfId="4" applyNumberFormat="1" applyFont="1" applyFill="1" applyBorder="1" applyAlignment="1">
      <alignment horizontal="center" vertical="center" wrapText="1"/>
    </xf>
    <xf numFmtId="166" fontId="5" fillId="2" borderId="38" xfId="2" applyNumberFormat="1" applyFont="1" applyFill="1" applyBorder="1" applyAlignment="1">
      <alignment horizontal="center"/>
    </xf>
    <xf numFmtId="43" fontId="5" fillId="2" borderId="38" xfId="1" applyNumberFormat="1" applyFont="1" applyFill="1" applyBorder="1" applyAlignment="1">
      <alignment horizontal="center"/>
    </xf>
    <xf numFmtId="0" fontId="5" fillId="0" borderId="0" xfId="2" applyFont="1" applyAlignment="1">
      <alignment horizontal="center"/>
    </xf>
    <xf numFmtId="166" fontId="5" fillId="0" borderId="0" xfId="2" applyNumberFormat="1" applyFont="1" applyAlignment="1">
      <alignment horizontal="center"/>
    </xf>
    <xf numFmtId="43" fontId="5" fillId="0" borderId="0" xfId="1" applyNumberFormat="1" applyFont="1" applyFill="1" applyBorder="1" applyAlignment="1">
      <alignment horizontal="center"/>
    </xf>
    <xf numFmtId="0" fontId="13" fillId="0" borderId="50" xfId="2" applyFont="1" applyBorder="1" applyAlignment="1">
      <alignment horizontal="center"/>
    </xf>
    <xf numFmtId="0" fontId="13" fillId="0" borderId="0" xfId="2" applyFont="1" applyAlignment="1">
      <alignment horizontal="center"/>
    </xf>
    <xf numFmtId="10" fontId="5" fillId="0" borderId="45" xfId="1" applyNumberFormat="1" applyFont="1" applyFill="1" applyBorder="1" applyAlignment="1">
      <alignment horizontal="center" vertical="center" wrapText="1"/>
    </xf>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9" fillId="3" borderId="38" xfId="3" applyFont="1" applyFill="1" applyBorder="1" applyAlignment="1">
      <alignment horizontal="center" vertical="center" wrapText="1"/>
    </xf>
    <xf numFmtId="0" fontId="16" fillId="2" borderId="41" xfId="0"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0" fontId="15" fillId="0" borderId="0" xfId="2" applyFont="1" applyAlignment="1">
      <alignment horizontal="center"/>
    </xf>
    <xf numFmtId="166" fontId="15" fillId="0" borderId="0" xfId="2" applyNumberFormat="1" applyFont="1" applyAlignment="1">
      <alignment horizontal="center"/>
    </xf>
    <xf numFmtId="43" fontId="15" fillId="0" borderId="0" xfId="1" applyNumberFormat="1" applyFont="1" applyFill="1" applyBorder="1" applyAlignment="1">
      <alignment horizontal="center"/>
    </xf>
    <xf numFmtId="0" fontId="17" fillId="0" borderId="50" xfId="2" applyFont="1" applyBorder="1" applyAlignment="1">
      <alignment horizontal="center"/>
    </xf>
    <xf numFmtId="0" fontId="17" fillId="0" borderId="11" xfId="2" applyFont="1" applyBorder="1" applyAlignment="1">
      <alignment horizontal="center"/>
    </xf>
    <xf numFmtId="1" fontId="15" fillId="3" borderId="45" xfId="4" applyNumberFormat="1" applyFont="1" applyFill="1" applyBorder="1" applyAlignment="1">
      <alignment horizontal="center" vertical="center" wrapText="1"/>
    </xf>
    <xf numFmtId="0" fontId="2" fillId="0" borderId="0" xfId="2" applyFont="1" applyAlignment="1">
      <alignment horizontal="center" vertical="center"/>
    </xf>
    <xf numFmtId="1" fontId="15" fillId="3" borderId="47" xfId="4" applyNumberFormat="1" applyFont="1" applyFill="1" applyBorder="1" applyAlignment="1">
      <alignment horizontal="center" vertical="center" wrapText="1"/>
    </xf>
    <xf numFmtId="1" fontId="15" fillId="26" borderId="47" xfId="4" applyNumberFormat="1" applyFont="1" applyFill="1" applyBorder="1" applyAlignment="1">
      <alignment horizontal="center" vertical="center" wrapText="1"/>
    </xf>
    <xf numFmtId="0" fontId="9" fillId="0" borderId="38" xfId="3" applyFont="1" applyBorder="1" applyAlignment="1">
      <alignment horizontal="center" vertical="center" wrapText="1"/>
    </xf>
    <xf numFmtId="0" fontId="4" fillId="0" borderId="38" xfId="3" applyFont="1" applyBorder="1" applyAlignment="1">
      <alignment horizontal="center" vertical="center" wrapText="1"/>
    </xf>
    <xf numFmtId="1" fontId="15" fillId="3" borderId="45" xfId="1" applyNumberFormat="1" applyFont="1" applyFill="1" applyBorder="1" applyAlignment="1">
      <alignment horizontal="center" vertical="center" wrapText="1"/>
    </xf>
    <xf numFmtId="1" fontId="15" fillId="26" borderId="45" xfId="1" applyNumberFormat="1" applyFont="1" applyFill="1" applyBorder="1" applyAlignment="1">
      <alignment horizontal="center" vertical="center" wrapText="1"/>
    </xf>
    <xf numFmtId="1" fontId="15" fillId="0" borderId="59" xfId="4" applyNumberFormat="1" applyFont="1" applyFill="1" applyBorder="1" applyAlignment="1">
      <alignment horizontal="center" vertical="center" wrapText="1"/>
    </xf>
    <xf numFmtId="9" fontId="15" fillId="0" borderId="65" xfId="1" applyFont="1" applyFill="1" applyBorder="1" applyAlignment="1">
      <alignment horizontal="center" vertical="center" wrapText="1"/>
    </xf>
    <xf numFmtId="1" fontId="15" fillId="0" borderId="5" xfId="4" applyNumberFormat="1" applyFont="1" applyFill="1" applyBorder="1" applyAlignment="1">
      <alignment horizontal="center" vertical="center" wrapText="1"/>
    </xf>
    <xf numFmtId="166" fontId="15" fillId="2" borderId="5" xfId="1" applyNumberFormat="1" applyFont="1" applyFill="1" applyBorder="1" applyAlignment="1"/>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0" fontId="8" fillId="0" borderId="38" xfId="3" applyFont="1" applyBorder="1" applyAlignment="1">
      <alignment vertical="center" wrapText="1"/>
    </xf>
    <xf numFmtId="0" fontId="16" fillId="2" borderId="41" xfId="0"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xf>
    <xf numFmtId="0" fontId="15" fillId="0" borderId="0" xfId="2" applyFont="1" applyAlignment="1">
      <alignment horizontal="center"/>
    </xf>
    <xf numFmtId="166" fontId="15" fillId="0" borderId="0" xfId="2" applyNumberFormat="1" applyFont="1" applyAlignment="1">
      <alignment horizontal="center"/>
    </xf>
    <xf numFmtId="43" fontId="15" fillId="0" borderId="0" xfId="1" applyNumberFormat="1" applyFont="1" applyFill="1" applyBorder="1" applyAlignment="1">
      <alignment horizontal="center"/>
    </xf>
    <xf numFmtId="0" fontId="17" fillId="0" borderId="50" xfId="2" applyFont="1" applyBorder="1" applyAlignment="1">
      <alignment horizontal="center"/>
    </xf>
    <xf numFmtId="0" fontId="17" fillId="0" borderId="11" xfId="2" applyFont="1" applyBorder="1" applyAlignment="1">
      <alignment horizontal="center"/>
    </xf>
    <xf numFmtId="1" fontId="15" fillId="3" borderId="45" xfId="4" applyNumberFormat="1" applyFont="1" applyFill="1" applyBorder="1" applyAlignment="1">
      <alignment horizontal="center" vertical="center" wrapText="1"/>
    </xf>
    <xf numFmtId="0" fontId="2" fillId="0" borderId="13" xfId="2" applyFont="1" applyBorder="1" applyAlignment="1">
      <alignment horizontal="center" vertical="center"/>
    </xf>
    <xf numFmtId="0" fontId="2" fillId="0" borderId="17" xfId="2" applyFont="1" applyBorder="1" applyAlignment="1">
      <alignment horizontal="center" vertical="center"/>
    </xf>
    <xf numFmtId="1" fontId="15" fillId="3" borderId="47" xfId="4" applyNumberFormat="1" applyFont="1" applyFill="1" applyBorder="1" applyAlignment="1">
      <alignment horizontal="center" vertical="center" wrapText="1"/>
    </xf>
    <xf numFmtId="168" fontId="15" fillId="3" borderId="45" xfId="1" applyNumberFormat="1" applyFont="1" applyFill="1" applyBorder="1" applyAlignment="1">
      <alignment horizontal="center" vertical="center" wrapText="1"/>
    </xf>
    <xf numFmtId="10" fontId="2" fillId="0" borderId="0" xfId="0" applyNumberFormat="1" applyFont="1"/>
    <xf numFmtId="1" fontId="15" fillId="26" borderId="59" xfId="4" applyNumberFormat="1" applyFont="1" applyFill="1" applyBorder="1" applyAlignment="1">
      <alignment horizontal="center" vertical="center" wrapText="1"/>
    </xf>
    <xf numFmtId="168" fontId="15" fillId="26" borderId="45" xfId="1" applyNumberFormat="1" applyFont="1" applyFill="1" applyBorder="1" applyAlignment="1">
      <alignment horizontal="center" vertical="center" wrapText="1"/>
    </xf>
    <xf numFmtId="43" fontId="15" fillId="2" borderId="38" xfId="1" applyNumberFormat="1" applyFont="1" applyFill="1" applyBorder="1" applyAlignment="1">
      <alignment horizontal="center"/>
    </xf>
    <xf numFmtId="0" fontId="17" fillId="0" borderId="0" xfId="2" applyFont="1" applyAlignment="1">
      <alignment horizontal="center"/>
    </xf>
    <xf numFmtId="0" fontId="0" fillId="0" borderId="0" xfId="0" applyAlignment="1">
      <alignment horizontal="center"/>
    </xf>
    <xf numFmtId="167" fontId="15" fillId="2" borderId="38" xfId="1" applyNumberFormat="1" applyFont="1" applyFill="1" applyBorder="1" applyAlignment="1">
      <alignment horizontal="center"/>
    </xf>
    <xf numFmtId="0" fontId="5" fillId="0" borderId="51" xfId="0" applyFont="1" applyBorder="1" applyAlignment="1">
      <alignment horizontal="center" vertical="center"/>
    </xf>
    <xf numFmtId="2" fontId="15" fillId="0" borderId="45" xfId="1" applyNumberFormat="1" applyFont="1" applyFill="1" applyBorder="1" applyAlignment="1">
      <alignment horizontal="center" vertical="center" wrapText="1"/>
    </xf>
    <xf numFmtId="2" fontId="5" fillId="0" borderId="51" xfId="0" applyNumberFormat="1" applyFont="1" applyBorder="1" applyAlignment="1">
      <alignment horizontal="center" vertical="center"/>
    </xf>
    <xf numFmtId="0" fontId="0" fillId="0" borderId="0" xfId="0"/>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0" xfId="2" applyFont="1" applyAlignment="1">
      <alignment horizontal="center"/>
    </xf>
    <xf numFmtId="0" fontId="2" fillId="0" borderId="0" xfId="2" applyFont="1"/>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38" xfId="3" applyFont="1" applyBorder="1" applyAlignment="1">
      <alignment vertical="center" wrapText="1"/>
    </xf>
    <xf numFmtId="0" fontId="6" fillId="0" borderId="13" xfId="0" applyFont="1" applyBorder="1"/>
    <xf numFmtId="0" fontId="2" fillId="0" borderId="0" xfId="0" applyFont="1"/>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21" xfId="2" applyFont="1" applyBorder="1" applyAlignment="1">
      <alignment vertical="center"/>
    </xf>
    <xf numFmtId="0" fontId="8" fillId="0" borderId="38" xfId="3" applyFont="1" applyBorder="1" applyAlignment="1">
      <alignment vertical="center" wrapText="1"/>
    </xf>
    <xf numFmtId="0" fontId="8" fillId="0" borderId="22" xfId="3" applyFont="1" applyBorder="1" applyAlignment="1">
      <alignment vertical="center" wrapText="1"/>
    </xf>
    <xf numFmtId="0" fontId="8" fillId="0" borderId="23" xfId="3" applyFont="1" applyBorder="1" applyAlignment="1">
      <alignment vertical="center" wrapText="1"/>
    </xf>
    <xf numFmtId="166" fontId="4" fillId="2" borderId="38" xfId="2" applyNumberFormat="1" applyFont="1" applyFill="1" applyBorder="1" applyAlignment="1">
      <alignment horizontal="center"/>
    </xf>
    <xf numFmtId="0" fontId="2" fillId="0" borderId="21" xfId="2" applyFont="1" applyBorder="1" applyAlignment="1">
      <alignment horizontal="center" vertical="center"/>
    </xf>
    <xf numFmtId="0" fontId="51" fillId="0" borderId="0" xfId="2" applyFont="1" applyAlignment="1">
      <alignment horizontal="center"/>
    </xf>
    <xf numFmtId="0" fontId="66" fillId="0" borderId="0" xfId="2" applyFont="1" applyAlignment="1">
      <alignment horizontal="center"/>
    </xf>
    <xf numFmtId="9" fontId="6" fillId="0" borderId="39" xfId="1" applyFont="1" applyFill="1" applyBorder="1" applyAlignment="1">
      <alignment horizontal="center" vertical="center" wrapText="1"/>
    </xf>
    <xf numFmtId="9" fontId="4" fillId="4" borderId="38" xfId="1" applyFont="1" applyFill="1" applyBorder="1" applyAlignment="1">
      <alignment horizontal="center" vertical="center" wrapText="1"/>
    </xf>
    <xf numFmtId="171" fontId="6" fillId="0" borderId="47" xfId="4" applyNumberFormat="1" applyFont="1" applyFill="1" applyBorder="1" applyAlignment="1">
      <alignment horizontal="center" vertical="center" wrapText="1"/>
    </xf>
    <xf numFmtId="171" fontId="6" fillId="0" borderId="68" xfId="1" applyNumberFormat="1" applyFont="1" applyFill="1" applyBorder="1" applyAlignment="1">
      <alignment horizontal="center" vertical="center" wrapText="1"/>
    </xf>
    <xf numFmtId="0" fontId="4" fillId="2" borderId="41" xfId="0" applyFont="1" applyFill="1" applyBorder="1" applyAlignment="1">
      <alignment horizontal="center" vertical="center" wrapText="1"/>
    </xf>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3"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13" xfId="2" applyFont="1" applyFill="1" applyBorder="1" applyAlignment="1">
      <alignment horizontal="center"/>
    </xf>
    <xf numFmtId="0" fontId="6" fillId="0" borderId="0" xfId="2" applyFont="1" applyFill="1" applyBorder="1" applyAlignment="1">
      <alignment horizontal="center"/>
    </xf>
    <xf numFmtId="0" fontId="6" fillId="0" borderId="17" xfId="2" applyFont="1" applyFill="1" applyBorder="1" applyAlignment="1">
      <alignment horizontal="center"/>
    </xf>
    <xf numFmtId="0" fontId="6" fillId="0" borderId="0" xfId="3" applyFont="1" applyFill="1" applyBorder="1" applyAlignment="1">
      <alignment horizontal="center" vertical="center" wrapText="1"/>
    </xf>
    <xf numFmtId="0" fontId="8" fillId="0" borderId="38" xfId="3" applyFont="1" applyFill="1" applyBorder="1" applyAlignment="1">
      <alignment vertical="center" wrapText="1"/>
    </xf>
    <xf numFmtId="0" fontId="6" fillId="0" borderId="38" xfId="3" applyFont="1" applyFill="1" applyBorder="1" applyAlignment="1">
      <alignment vertical="center" wrapText="1"/>
    </xf>
    <xf numFmtId="0" fontId="2" fillId="0" borderId="0" xfId="0" applyFont="1" applyFill="1"/>
    <xf numFmtId="0" fontId="6" fillId="0" borderId="13" xfId="0" applyFont="1" applyFill="1" applyBorder="1"/>
    <xf numFmtId="166" fontId="6" fillId="0" borderId="0" xfId="2" applyNumberFormat="1" applyFont="1" applyFill="1" applyBorder="1" applyAlignment="1">
      <alignment horizontal="center"/>
    </xf>
    <xf numFmtId="0" fontId="6" fillId="0" borderId="49" xfId="2" applyFont="1" applyFill="1" applyBorder="1" applyAlignment="1">
      <alignment horizontal="center"/>
    </xf>
    <xf numFmtId="0" fontId="2" fillId="0" borderId="50" xfId="2" applyFont="1" applyFill="1" applyBorder="1" applyAlignment="1">
      <alignment horizontal="center"/>
    </xf>
    <xf numFmtId="0" fontId="6" fillId="0" borderId="46" xfId="2" applyFont="1" applyFill="1" applyBorder="1" applyAlignment="1">
      <alignment horizontal="center"/>
    </xf>
    <xf numFmtId="0" fontId="6" fillId="0" borderId="10" xfId="2" applyFont="1" applyFill="1" applyBorder="1" applyAlignment="1">
      <alignment horizontal="center"/>
    </xf>
    <xf numFmtId="0" fontId="2" fillId="0" borderId="11" xfId="2" applyFont="1" applyFill="1" applyBorder="1" applyAlignment="1">
      <alignment horizontal="center"/>
    </xf>
    <xf numFmtId="0" fontId="6" fillId="0" borderId="12" xfId="2" applyFont="1" applyFill="1" applyBorder="1" applyAlignment="1">
      <alignment horizontal="center"/>
    </xf>
    <xf numFmtId="0" fontId="2" fillId="0" borderId="13" xfId="2" applyFont="1" applyFill="1" applyBorder="1" applyAlignment="1">
      <alignment horizontal="center"/>
    </xf>
    <xf numFmtId="0" fontId="2" fillId="0" borderId="17" xfId="2" applyFont="1" applyFill="1" applyBorder="1" applyAlignment="1">
      <alignment horizontal="center"/>
    </xf>
    <xf numFmtId="0" fontId="2" fillId="0" borderId="49" xfId="2" applyFont="1" applyFill="1" applyBorder="1" applyAlignment="1">
      <alignment horizontal="center"/>
    </xf>
    <xf numFmtId="0" fontId="2" fillId="0" borderId="46" xfId="2" applyFont="1" applyFill="1" applyBorder="1" applyAlignment="1">
      <alignment horizontal="center"/>
    </xf>
    <xf numFmtId="0" fontId="43" fillId="0" borderId="0" xfId="0" applyFont="1" applyBorder="1" applyAlignment="1">
      <alignment horizontal="center" vertical="center" wrapText="1"/>
    </xf>
    <xf numFmtId="2" fontId="8" fillId="5" borderId="57" xfId="1" applyNumberFormat="1" applyFont="1" applyFill="1" applyBorder="1" applyAlignment="1">
      <alignment horizontal="center" vertical="center" wrapText="1"/>
    </xf>
    <xf numFmtId="9" fontId="8" fillId="6" borderId="5" xfId="1" applyFont="1" applyFill="1" applyBorder="1" applyAlignment="1">
      <alignment horizontal="center" vertical="center" wrapText="1"/>
    </xf>
    <xf numFmtId="9" fontId="8" fillId="6" borderId="52" xfId="1" applyFont="1" applyFill="1" applyBorder="1" applyAlignment="1">
      <alignment horizontal="center" vertical="center" wrapText="1"/>
    </xf>
    <xf numFmtId="0" fontId="8" fillId="0" borderId="4" xfId="0" applyFont="1" applyFill="1" applyBorder="1" applyAlignment="1">
      <alignment horizontal="center" vertical="center"/>
    </xf>
    <xf numFmtId="9" fontId="8" fillId="0" borderId="5" xfId="1" applyFont="1" applyFill="1" applyBorder="1" applyAlignment="1">
      <alignment horizontal="center" vertical="center" wrapText="1"/>
    </xf>
    <xf numFmtId="0" fontId="8" fillId="7" borderId="5" xfId="1" applyNumberFormat="1" applyFont="1" applyFill="1" applyBorder="1" applyAlignment="1">
      <alignment horizontal="center" vertical="center" wrapText="1"/>
    </xf>
    <xf numFmtId="0" fontId="8" fillId="7" borderId="52" xfId="1" applyNumberFormat="1" applyFont="1" applyFill="1" applyBorder="1" applyAlignment="1">
      <alignment horizontal="center" vertical="center" wrapText="1"/>
    </xf>
    <xf numFmtId="0" fontId="8" fillId="0" borderId="4" xfId="2" applyNumberFormat="1" applyFont="1" applyBorder="1" applyAlignment="1">
      <alignment horizontal="center" vertical="center"/>
    </xf>
    <xf numFmtId="0" fontId="8" fillId="0" borderId="6" xfId="2" applyNumberFormat="1" applyFont="1" applyBorder="1" applyAlignment="1">
      <alignment horizontal="center" vertical="center"/>
    </xf>
    <xf numFmtId="0" fontId="8" fillId="0" borderId="48" xfId="2" applyNumberFormat="1" applyFont="1" applyBorder="1" applyAlignment="1">
      <alignment horizontal="center" vertical="center"/>
    </xf>
    <xf numFmtId="0" fontId="8" fillId="0" borderId="141" xfId="0" applyFont="1" applyBorder="1" applyAlignment="1">
      <alignment horizontal="center" vertical="center"/>
    </xf>
    <xf numFmtId="0" fontId="43" fillId="20" borderId="60" xfId="0" applyFont="1" applyFill="1" applyBorder="1" applyAlignment="1" applyProtection="1">
      <alignment horizontal="left" vertical="center" wrapText="1"/>
      <protection locked="0"/>
    </xf>
    <xf numFmtId="0" fontId="43" fillId="20" borderId="60" xfId="0" applyFont="1" applyFill="1" applyBorder="1" applyAlignment="1" applyProtection="1">
      <alignment horizontal="center" vertical="center" wrapText="1"/>
      <protection locked="0"/>
    </xf>
    <xf numFmtId="9" fontId="43" fillId="6" borderId="61" xfId="0" applyNumberFormat="1" applyFont="1" applyFill="1" applyBorder="1" applyAlignment="1" applyProtection="1">
      <alignment horizontal="center" vertical="center" wrapText="1"/>
      <protection locked="0"/>
    </xf>
    <xf numFmtId="0" fontId="43" fillId="28" borderId="4" xfId="0" applyFont="1" applyFill="1" applyBorder="1" applyAlignment="1">
      <alignment horizontal="center" vertical="center"/>
    </xf>
    <xf numFmtId="0" fontId="43" fillId="0" borderId="4" xfId="0" applyFont="1" applyFill="1" applyBorder="1" applyAlignment="1">
      <alignment horizontal="center" vertical="center"/>
    </xf>
    <xf numFmtId="10" fontId="8" fillId="6" borderId="5" xfId="0" applyNumberFormat="1" applyFont="1" applyFill="1" applyBorder="1" applyAlignment="1">
      <alignment horizontal="center" vertical="center" wrapText="1"/>
    </xf>
    <xf numFmtId="10" fontId="8" fillId="6" borderId="52" xfId="0" applyNumberFormat="1" applyFont="1" applyFill="1" applyBorder="1" applyAlignment="1">
      <alignment horizontal="center" vertical="center" wrapText="1"/>
    </xf>
    <xf numFmtId="9" fontId="8" fillId="11" borderId="5" xfId="0" applyNumberFormat="1" applyFont="1" applyFill="1" applyBorder="1" applyAlignment="1">
      <alignment horizontal="center" vertical="center" wrapText="1"/>
    </xf>
    <xf numFmtId="9" fontId="8" fillId="12" borderId="52" xfId="0" applyNumberFormat="1" applyFont="1" applyFill="1" applyBorder="1" applyAlignment="1">
      <alignment horizontal="center" vertical="center" wrapText="1"/>
    </xf>
    <xf numFmtId="1" fontId="43" fillId="20" borderId="5" xfId="0" applyNumberFormat="1" applyFont="1" applyFill="1" applyBorder="1" applyAlignment="1" applyProtection="1">
      <alignment horizontal="center" vertical="center" wrapText="1"/>
      <protection locked="0"/>
    </xf>
    <xf numFmtId="9" fontId="43" fillId="0" borderId="5" xfId="0" applyNumberFormat="1" applyFont="1" applyFill="1" applyBorder="1" applyAlignment="1" applyProtection="1">
      <alignment horizontal="center" vertical="center" wrapText="1"/>
      <protection locked="0"/>
    </xf>
    <xf numFmtId="9" fontId="8" fillId="0" borderId="4" xfId="1" applyNumberFormat="1" applyFont="1" applyBorder="1" applyAlignment="1">
      <alignment horizontal="center" vertical="center"/>
    </xf>
    <xf numFmtId="2" fontId="43" fillId="7" borderId="5" xfId="0" applyNumberFormat="1" applyFont="1" applyFill="1" applyBorder="1" applyAlignment="1" applyProtection="1">
      <alignment horizontal="center" vertical="center" wrapText="1"/>
      <protection locked="0"/>
    </xf>
    <xf numFmtId="2" fontId="43" fillId="0" borderId="5" xfId="0" applyNumberFormat="1" applyFont="1" applyFill="1" applyBorder="1" applyAlignment="1" applyProtection="1">
      <alignment horizontal="center" vertical="center" wrapText="1"/>
      <protection locked="0"/>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37" xfId="0" applyFont="1" applyBorder="1" applyAlignment="1">
      <alignment horizontal="center" vertical="center"/>
    </xf>
    <xf numFmtId="9" fontId="17" fillId="0" borderId="66" xfId="0" applyNumberFormat="1" applyFont="1" applyBorder="1" applyAlignment="1">
      <alignment horizontal="center" vertical="center"/>
    </xf>
    <xf numFmtId="9" fontId="17" fillId="0" borderId="37" xfId="0" applyNumberFormat="1" applyFont="1" applyBorder="1" applyAlignment="1">
      <alignment horizontal="center" vertical="center"/>
    </xf>
    <xf numFmtId="0" fontId="17" fillId="0" borderId="66"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7" xfId="0" applyFont="1" applyBorder="1" applyAlignment="1">
      <alignment horizontal="center" vertical="center" wrapText="1"/>
    </xf>
    <xf numFmtId="0" fontId="9" fillId="8" borderId="21"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0" xfId="0" applyFont="1" applyBorder="1" applyAlignment="1">
      <alignment horizontal="center" vertical="center" wrapText="1"/>
    </xf>
    <xf numFmtId="0" fontId="30" fillId="10" borderId="14"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30" fillId="10" borderId="16"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30" fillId="10" borderId="19" xfId="0" applyFont="1" applyFill="1" applyBorder="1" applyAlignment="1">
      <alignment horizontal="center" vertical="center" wrapText="1"/>
    </xf>
    <xf numFmtId="0" fontId="30" fillId="10" borderId="20" xfId="0" applyFont="1" applyFill="1" applyBorder="1" applyAlignment="1">
      <alignment horizontal="center" vertical="center" wrapText="1"/>
    </xf>
    <xf numFmtId="0" fontId="30" fillId="10" borderId="15" xfId="0" applyFont="1" applyFill="1" applyBorder="1" applyAlignment="1">
      <alignment horizontal="center" vertical="center"/>
    </xf>
    <xf numFmtId="0" fontId="30" fillId="10" borderId="19" xfId="0" applyFont="1" applyFill="1" applyBorder="1" applyAlignment="1">
      <alignment horizontal="center" vertical="center"/>
    </xf>
    <xf numFmtId="0" fontId="6" fillId="0" borderId="13" xfId="0" applyFont="1" applyBorder="1"/>
    <xf numFmtId="0" fontId="6" fillId="0" borderId="0" xfId="0" applyFont="1" applyBorder="1"/>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3" xfId="0" applyFont="1" applyBorder="1" applyAlignment="1">
      <alignment horizontal="center" vertical="center" wrapText="1"/>
    </xf>
    <xf numFmtId="0" fontId="83" fillId="0" borderId="21" xfId="0" applyFont="1" applyBorder="1" applyAlignment="1">
      <alignment horizontal="left" vertical="center" wrapText="1"/>
    </xf>
    <xf numFmtId="0" fontId="83" fillId="0" borderId="22" xfId="0"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15" fillId="27" borderId="14" xfId="0" applyFont="1" applyFill="1" applyBorder="1" applyAlignment="1">
      <alignment horizontal="center" vertical="center" wrapText="1"/>
    </xf>
    <xf numFmtId="0" fontId="15" fillId="27" borderId="15" xfId="0" applyFont="1" applyFill="1" applyBorder="1" applyAlignment="1">
      <alignment horizontal="center" vertical="center" wrapText="1"/>
    </xf>
    <xf numFmtId="0" fontId="15" fillId="27" borderId="16" xfId="0" applyFont="1" applyFill="1" applyBorder="1" applyAlignment="1">
      <alignment horizontal="center" vertical="center" wrapText="1"/>
    </xf>
    <xf numFmtId="0" fontId="9" fillId="8" borderId="21"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8" fillId="8" borderId="21" xfId="0" applyFont="1" applyFill="1" applyBorder="1" applyAlignment="1">
      <alignment horizontal="center"/>
    </xf>
    <xf numFmtId="0" fontId="8" fillId="8" borderId="22" xfId="0" applyFont="1" applyFill="1" applyBorder="1" applyAlignment="1">
      <alignment horizontal="center"/>
    </xf>
    <xf numFmtId="0" fontId="9" fillId="8" borderId="37"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84" fillId="0" borderId="39"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40" xfId="0" applyFont="1" applyBorder="1" applyAlignment="1">
      <alignment horizontal="center" vertical="center" wrapText="1"/>
    </xf>
    <xf numFmtId="9" fontId="6" fillId="0" borderId="33" xfId="0" applyNumberFormat="1" applyFont="1" applyBorder="1" applyAlignment="1">
      <alignment horizontal="center"/>
    </xf>
    <xf numFmtId="9" fontId="6" fillId="0" borderId="32" xfId="0" applyNumberFormat="1" applyFont="1" applyBorder="1" applyAlignment="1">
      <alignment horizont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0" fontId="6" fillId="0" borderId="57" xfId="0" applyFont="1" applyBorder="1" applyAlignment="1">
      <alignment horizontal="center"/>
    </xf>
    <xf numFmtId="0" fontId="6" fillId="0" borderId="27" xfId="0" applyFont="1" applyBorder="1" applyAlignment="1">
      <alignment horizontal="center"/>
    </xf>
    <xf numFmtId="0" fontId="6" fillId="0" borderId="32" xfId="0" applyFont="1" applyBorder="1" applyAlignment="1">
      <alignment horizontal="center"/>
    </xf>
    <xf numFmtId="9" fontId="6" fillId="0" borderId="28" xfId="0" applyNumberFormat="1" applyFont="1" applyBorder="1" applyAlignment="1">
      <alignment horizontal="center"/>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7" xfId="0" applyFont="1" applyBorder="1" applyAlignment="1">
      <alignment horizontal="center" vertical="center" wrapText="1"/>
    </xf>
    <xf numFmtId="0" fontId="4" fillId="8" borderId="23" xfId="0" applyFont="1" applyFill="1" applyBorder="1" applyAlignment="1">
      <alignment horizontal="center" vertical="center" wrapText="1"/>
    </xf>
    <xf numFmtId="9" fontId="6" fillId="0" borderId="21" xfId="0" applyNumberFormat="1" applyFont="1" applyBorder="1" applyAlignment="1">
      <alignment horizontal="center" vertical="center" wrapText="1"/>
    </xf>
    <xf numFmtId="9" fontId="6" fillId="0" borderId="23" xfId="0" applyNumberFormat="1" applyFont="1" applyBorder="1" applyAlignment="1">
      <alignment horizontal="center" vertical="center" wrapText="1"/>
    </xf>
    <xf numFmtId="0" fontId="7" fillId="8" borderId="21"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xf>
    <xf numFmtId="0" fontId="6" fillId="0" borderId="28" xfId="0" applyFont="1" applyBorder="1" applyAlignment="1">
      <alignment horizontal="center" vertical="center"/>
    </xf>
    <xf numFmtId="0" fontId="6" fillId="0" borderId="32" xfId="0" applyFont="1" applyBorder="1" applyAlignment="1">
      <alignment horizontal="center" vertical="center"/>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4" fillId="8" borderId="67"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4" fillId="8" borderId="3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2" fillId="0" borderId="19"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Border="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6" fillId="0" borderId="33" xfId="0"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9" fontId="6" fillId="0" borderId="21" xfId="3" applyNumberFormat="1" applyFont="1" applyBorder="1" applyAlignment="1">
      <alignment horizontal="center" vertical="center" wrapText="1"/>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0" fontId="15" fillId="0" borderId="23" xfId="3" applyFont="1" applyBorder="1" applyAlignment="1">
      <alignment horizontal="center" vertical="center" wrapText="1"/>
    </xf>
    <xf numFmtId="0" fontId="15" fillId="3" borderId="21" xfId="3" applyFont="1" applyFill="1" applyBorder="1" applyAlignment="1">
      <alignment horizontal="center" vertical="center" wrapText="1"/>
    </xf>
    <xf numFmtId="0" fontId="15" fillId="3" borderId="22" xfId="3" applyFont="1" applyFill="1" applyBorder="1" applyAlignment="1">
      <alignment horizontal="center" vertical="center" wrapText="1"/>
    </xf>
    <xf numFmtId="0" fontId="15" fillId="3" borderId="23" xfId="3"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164" fontId="15" fillId="0" borderId="56" xfId="0" applyNumberFormat="1" applyFont="1" applyBorder="1" applyAlignment="1">
      <alignment horizontal="center" vertical="center" wrapText="1"/>
    </xf>
    <xf numFmtId="164" fontId="15" fillId="0" borderId="57" xfId="0" applyNumberFormat="1" applyFont="1" applyBorder="1" applyAlignment="1">
      <alignment horizontal="center" vertical="center" wrapText="1"/>
    </xf>
    <xf numFmtId="164" fontId="15" fillId="0" borderId="58" xfId="0" applyNumberFormat="1" applyFont="1" applyBorder="1" applyAlignment="1">
      <alignment horizontal="center" vertical="center" wrapText="1"/>
    </xf>
    <xf numFmtId="0" fontId="15" fillId="0" borderId="24" xfId="4" applyNumberFormat="1" applyFont="1" applyFill="1" applyBorder="1" applyAlignment="1">
      <alignment horizontal="justify" vertical="center" wrapText="1"/>
    </xf>
    <xf numFmtId="0" fontId="15" fillId="0" borderId="25" xfId="4" applyNumberFormat="1" applyFont="1" applyFill="1" applyBorder="1" applyAlignment="1">
      <alignment horizontal="justify" vertical="center" wrapText="1"/>
    </xf>
    <xf numFmtId="0" fontId="15" fillId="0" borderId="26" xfId="4" applyNumberFormat="1" applyFont="1" applyFill="1" applyBorder="1" applyAlignment="1">
      <alignment horizontal="justify"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6" fillId="2" borderId="36"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39" xfId="2" applyFont="1" applyFill="1" applyBorder="1" applyAlignment="1">
      <alignment horizontal="center" vertical="center" wrapText="1"/>
    </xf>
    <xf numFmtId="0" fontId="16" fillId="2" borderId="0" xfId="2" applyFont="1" applyFill="1" applyAlignment="1">
      <alignment horizontal="center" vertical="center" wrapText="1"/>
    </xf>
    <xf numFmtId="0" fontId="16" fillId="2" borderId="40" xfId="2" applyFont="1" applyFill="1" applyBorder="1" applyAlignment="1">
      <alignment horizontal="center" vertic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8" fillId="4" borderId="14"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0" xfId="0" applyFont="1" applyFill="1" applyAlignment="1">
      <alignment horizontal="center" vertical="center" wrapText="1"/>
    </xf>
    <xf numFmtId="0" fontId="18" fillId="4" borderId="40"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5"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0" xfId="0" applyFont="1" applyFill="1" applyAlignment="1">
      <alignment horizontal="center" vertical="center"/>
    </xf>
    <xf numFmtId="0" fontId="18" fillId="4" borderId="40" xfId="0" applyFont="1" applyFill="1" applyBorder="1" applyAlignment="1">
      <alignment horizontal="center" vertical="center"/>
    </xf>
    <xf numFmtId="0" fontId="18" fillId="4" borderId="19" xfId="0" applyFont="1" applyFill="1" applyBorder="1" applyAlignment="1">
      <alignment horizontal="center" vertical="center"/>
    </xf>
    <xf numFmtId="0" fontId="18" fillId="4" borderId="20" xfId="0" applyFont="1" applyFill="1" applyBorder="1" applyAlignment="1">
      <alignment horizontal="center" vertical="center"/>
    </xf>
    <xf numFmtId="9" fontId="17" fillId="0" borderId="2" xfId="2" applyNumberFormat="1" applyFont="1" applyBorder="1" applyAlignment="1">
      <alignment horizontal="center" vertical="center"/>
    </xf>
    <xf numFmtId="0" fontId="17" fillId="0" borderId="2" xfId="2" applyFont="1" applyBorder="1" applyAlignment="1">
      <alignment horizontal="center" vertical="center"/>
    </xf>
    <xf numFmtId="0" fontId="17" fillId="0" borderId="8" xfId="2" applyFont="1" applyBorder="1" applyAlignment="1">
      <alignment horizontal="center"/>
    </xf>
    <xf numFmtId="0" fontId="17" fillId="0" borderId="1" xfId="2" applyFont="1" applyBorder="1" applyAlignment="1">
      <alignment horizontal="center" vertical="center"/>
    </xf>
    <xf numFmtId="0" fontId="17" fillId="0" borderId="31" xfId="2" applyFont="1" applyBorder="1" applyAlignment="1">
      <alignment horizontal="center" vertical="center" wrapText="1"/>
    </xf>
    <xf numFmtId="0" fontId="17" fillId="0" borderId="25" xfId="2" applyFont="1" applyBorder="1" applyAlignment="1">
      <alignment horizontal="center" vertical="center" wrapText="1"/>
    </xf>
    <xf numFmtId="0" fontId="17" fillId="0" borderId="30" xfId="2" applyFont="1" applyBorder="1" applyAlignment="1">
      <alignment horizontal="center" vertical="center" wrapText="1"/>
    </xf>
    <xf numFmtId="0" fontId="17" fillId="0" borderId="26" xfId="2" applyFont="1" applyBorder="1" applyAlignment="1">
      <alignment horizontal="center" vertical="center" wrapText="1"/>
    </xf>
    <xf numFmtId="0" fontId="17" fillId="0" borderId="7" xfId="2" applyFont="1" applyBorder="1" applyAlignment="1">
      <alignment horizontal="center"/>
    </xf>
    <xf numFmtId="0" fontId="17" fillId="0" borderId="33" xfId="2" applyFont="1" applyBorder="1" applyAlignment="1">
      <alignment horizontal="center"/>
    </xf>
    <xf numFmtId="0" fontId="17" fillId="0" borderId="28" xfId="2" applyFont="1" applyBorder="1" applyAlignment="1">
      <alignment horizontal="center"/>
    </xf>
    <xf numFmtId="0" fontId="17" fillId="0" borderId="32" xfId="2" applyFont="1" applyBorder="1" applyAlignment="1">
      <alignment horizontal="center"/>
    </xf>
    <xf numFmtId="0" fontId="17" fillId="0" borderId="29" xfId="2" applyFont="1" applyBorder="1" applyAlignment="1">
      <alignment horizontal="center"/>
    </xf>
    <xf numFmtId="164" fontId="5" fillId="0" borderId="42" xfId="0" applyNumberFormat="1" applyFont="1" applyBorder="1" applyAlignment="1">
      <alignment horizontal="center" vertical="center" wrapText="1"/>
    </xf>
    <xf numFmtId="0" fontId="5" fillId="0" borderId="43" xfId="0" applyFont="1" applyBorder="1" applyAlignment="1"/>
    <xf numFmtId="0" fontId="5" fillId="0" borderId="44" xfId="0" applyFont="1" applyBorder="1" applyAlignment="1"/>
    <xf numFmtId="0" fontId="15" fillId="0" borderId="48" xfId="4" applyNumberFormat="1" applyFont="1" applyFill="1" applyBorder="1" applyAlignment="1">
      <alignment horizontal="justify" vertical="top" wrapText="1"/>
    </xf>
    <xf numFmtId="0" fontId="15" fillId="0" borderId="5" xfId="4" applyNumberFormat="1" applyFont="1" applyFill="1" applyBorder="1" applyAlignment="1">
      <alignment horizontal="justify" vertical="top" wrapText="1"/>
    </xf>
    <xf numFmtId="0" fontId="15" fillId="0" borderId="6" xfId="4" applyNumberFormat="1" applyFont="1" applyFill="1" applyBorder="1" applyAlignment="1">
      <alignment horizontal="justify" vertical="top" wrapText="1"/>
    </xf>
    <xf numFmtId="164" fontId="15" fillId="0" borderId="42" xfId="0" applyNumberFormat="1" applyFont="1" applyBorder="1" applyAlignment="1">
      <alignment horizontal="center" vertical="center" wrapText="1"/>
    </xf>
    <xf numFmtId="0" fontId="15" fillId="0" borderId="43" xfId="0" applyFont="1" applyBorder="1" applyAlignment="1"/>
    <xf numFmtId="0" fontId="15" fillId="0" borderId="44" xfId="0" applyFont="1" applyBorder="1" applyAlignment="1"/>
    <xf numFmtId="9" fontId="6" fillId="0" borderId="7" xfId="2" applyNumberFormat="1" applyFont="1" applyBorder="1" applyAlignment="1">
      <alignment horizontal="center"/>
    </xf>
    <xf numFmtId="0" fontId="8" fillId="0" borderId="21"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3" xfId="3" applyFont="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17" fillId="0" borderId="43" xfId="2" applyFont="1" applyBorder="1" applyAlignment="1">
      <alignment horizontal="justify" vertical="top" wrapText="1"/>
    </xf>
    <xf numFmtId="0" fontId="17" fillId="0" borderId="44" xfId="2" applyFont="1" applyBorder="1" applyAlignment="1">
      <alignment horizontal="justify" vertical="top" wrapText="1"/>
    </xf>
    <xf numFmtId="0" fontId="17" fillId="0" borderId="53" xfId="2" applyFont="1" applyBorder="1" applyAlignment="1">
      <alignment horizontal="center" vertical="center"/>
    </xf>
    <xf numFmtId="0" fontId="17" fillId="0" borderId="54" xfId="2" applyFont="1" applyBorder="1" applyAlignment="1">
      <alignment horizontal="center" vertical="center"/>
    </xf>
    <xf numFmtId="9" fontId="17" fillId="0" borderId="43" xfId="2" applyNumberFormat="1" applyFont="1" applyBorder="1" applyAlignment="1">
      <alignment horizontal="center" vertical="center"/>
    </xf>
    <xf numFmtId="0" fontId="17" fillId="0" borderId="43" xfId="2" applyFont="1" applyBorder="1" applyAlignment="1">
      <alignment horizontal="center" vertical="center"/>
    </xf>
    <xf numFmtId="9" fontId="17" fillId="0" borderId="49" xfId="2" applyNumberFormat="1" applyFont="1" applyBorder="1" applyAlignment="1">
      <alignment horizontal="center" vertical="center"/>
    </xf>
    <xf numFmtId="9" fontId="17" fillId="0" borderId="50" xfId="2" applyNumberFormat="1" applyFont="1" applyBorder="1" applyAlignment="1">
      <alignment horizontal="center" vertical="center"/>
    </xf>
    <xf numFmtId="9" fontId="17" fillId="0" borderId="46" xfId="2" applyNumberFormat="1" applyFont="1" applyBorder="1" applyAlignment="1">
      <alignment horizontal="center" vertical="center"/>
    </xf>
    <xf numFmtId="9" fontId="17" fillId="0" borderId="5" xfId="2" applyNumberFormat="1" applyFont="1" applyBorder="1" applyAlignment="1">
      <alignment horizontal="center" vertical="center"/>
    </xf>
    <xf numFmtId="0" fontId="17" fillId="0" borderId="5" xfId="2" applyFont="1" applyBorder="1" applyAlignment="1">
      <alignment horizontal="center" vertical="center"/>
    </xf>
    <xf numFmtId="0" fontId="17" fillId="0" borderId="42" xfId="2" applyFont="1" applyBorder="1" applyAlignment="1">
      <alignment horizontal="center" vertical="center"/>
    </xf>
    <xf numFmtId="9" fontId="17" fillId="0" borderId="54" xfId="2" applyNumberFormat="1" applyFont="1" applyBorder="1" applyAlignment="1">
      <alignment horizontal="center" vertical="center"/>
    </xf>
    <xf numFmtId="0" fontId="17" fillId="0" borderId="48"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53" xfId="2" applyFont="1" applyBorder="1" applyAlignment="1">
      <alignment horizontal="center"/>
    </xf>
    <xf numFmtId="0" fontId="17" fillId="0" borderId="54" xfId="2" applyFont="1" applyBorder="1" applyAlignment="1">
      <alignment horizontal="center"/>
    </xf>
    <xf numFmtId="0" fontId="17" fillId="0" borderId="83" xfId="2" applyFont="1" applyBorder="1" applyAlignment="1">
      <alignment horizontal="center"/>
    </xf>
    <xf numFmtId="0" fontId="17" fillId="0" borderId="19" xfId="2" applyFont="1" applyBorder="1" applyAlignment="1">
      <alignment horizontal="center"/>
    </xf>
    <xf numFmtId="0" fontId="17" fillId="0" borderId="84" xfId="2" applyFont="1" applyBorder="1" applyAlignment="1">
      <alignment horizontal="center"/>
    </xf>
    <xf numFmtId="0" fontId="17" fillId="0" borderId="20" xfId="2" applyFont="1" applyBorder="1" applyAlignment="1">
      <alignment horizontal="center"/>
    </xf>
    <xf numFmtId="0" fontId="2" fillId="0" borderId="14" xfId="2" applyFont="1" applyBorder="1" applyAlignment="1">
      <alignment horizontal="center"/>
    </xf>
    <xf numFmtId="0" fontId="2" fillId="0" borderId="15" xfId="2" applyFont="1" applyBorder="1" applyAlignment="1">
      <alignment horizontal="center"/>
    </xf>
    <xf numFmtId="0" fontId="2" fillId="0" borderId="67" xfId="2" applyFont="1" applyBorder="1" applyAlignment="1">
      <alignment horizontal="center"/>
    </xf>
    <xf numFmtId="0" fontId="2" fillId="0" borderId="39" xfId="2" applyFont="1" applyBorder="1" applyAlignment="1">
      <alignment horizontal="center"/>
    </xf>
    <xf numFmtId="0" fontId="2" fillId="0" borderId="0" xfId="2" applyFont="1" applyAlignment="1">
      <alignment horizontal="center"/>
    </xf>
    <xf numFmtId="0" fontId="2" fillId="0" borderId="17"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84" xfId="2" applyFont="1" applyBorder="1" applyAlignment="1">
      <alignment horizontal="center"/>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89" fillId="0" borderId="5" xfId="2"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4" fillId="2" borderId="67" xfId="2" applyFont="1" applyFill="1" applyBorder="1" applyAlignment="1">
      <alignment horizontal="center" vertical="center" wrapText="1"/>
    </xf>
    <xf numFmtId="0" fontId="4" fillId="2" borderId="84" xfId="2" applyFont="1" applyFill="1" applyBorder="1" applyAlignment="1">
      <alignment horizontal="center" vertical="center" wrapText="1"/>
    </xf>
    <xf numFmtId="0" fontId="5" fillId="0" borderId="43" xfId="0" applyFont="1" applyBorder="1"/>
    <xf numFmtId="0" fontId="5" fillId="0" borderId="44" xfId="0" applyFont="1" applyBorder="1"/>
    <xf numFmtId="0" fontId="15" fillId="0" borderId="46" xfId="4" applyNumberFormat="1" applyFont="1" applyFill="1" applyBorder="1" applyAlignment="1">
      <alignment horizontal="justify" vertical="top" wrapText="1"/>
    </xf>
    <xf numFmtId="0" fontId="15" fillId="0" borderId="43" xfId="4" applyNumberFormat="1" applyFont="1" applyFill="1" applyBorder="1" applyAlignment="1">
      <alignment horizontal="justify" vertical="top" wrapText="1"/>
    </xf>
    <xf numFmtId="0" fontId="15" fillId="0" borderId="44" xfId="4" applyNumberFormat="1" applyFont="1" applyFill="1" applyBorder="1" applyAlignment="1">
      <alignment horizontal="justify" vertical="top" wrapText="1"/>
    </xf>
    <xf numFmtId="0" fontId="4" fillId="2" borderId="23" xfId="2" applyFont="1" applyFill="1" applyBorder="1" applyAlignment="1">
      <alignment horizontal="center" vertical="center" wrapText="1"/>
    </xf>
    <xf numFmtId="0" fontId="6" fillId="0" borderId="33" xfId="3" applyFont="1" applyBorder="1" applyAlignment="1">
      <alignment horizontal="center" vertical="center" wrapText="1"/>
    </xf>
    <xf numFmtId="21" fontId="6" fillId="0" borderId="8" xfId="2" applyNumberFormat="1" applyFont="1" applyBorder="1" applyAlignment="1">
      <alignment horizontal="center"/>
    </xf>
    <xf numFmtId="22" fontId="6" fillId="0" borderId="27" xfId="2" applyNumberFormat="1" applyFont="1" applyBorder="1" applyAlignment="1">
      <alignment horizontal="center"/>
    </xf>
    <xf numFmtId="21" fontId="6" fillId="0" borderId="28" xfId="2" applyNumberFormat="1" applyFont="1" applyBorder="1" applyAlignment="1">
      <alignment horizontal="center"/>
    </xf>
    <xf numFmtId="21" fontId="6" fillId="0" borderId="32" xfId="2" applyNumberFormat="1" applyFont="1" applyBorder="1" applyAlignment="1">
      <alignment horizontal="center"/>
    </xf>
    <xf numFmtId="22" fontId="6" fillId="0" borderId="8" xfId="2" applyNumberFormat="1" applyFont="1" applyBorder="1" applyAlignment="1">
      <alignment horizontal="center"/>
    </xf>
    <xf numFmtId="21" fontId="51" fillId="0" borderId="8" xfId="2" applyNumberFormat="1" applyFont="1" applyBorder="1" applyAlignment="1">
      <alignment horizontal="center"/>
    </xf>
    <xf numFmtId="0" fontId="51" fillId="0" borderId="9" xfId="2" applyFont="1" applyBorder="1" applyAlignment="1">
      <alignment horizontal="center"/>
    </xf>
    <xf numFmtId="0" fontId="47" fillId="0" borderId="31" xfId="2" applyFont="1" applyBorder="1" applyAlignment="1">
      <alignment horizontal="justify" vertical="top" wrapText="1"/>
    </xf>
    <xf numFmtId="0" fontId="47" fillId="0" borderId="25" xfId="2" applyFont="1" applyBorder="1" applyAlignment="1">
      <alignment horizontal="justify" vertical="top" wrapText="1"/>
    </xf>
    <xf numFmtId="0" fontId="47" fillId="0" borderId="30" xfId="2" applyFont="1" applyBorder="1" applyAlignment="1">
      <alignment horizontal="justify" vertical="top" wrapText="1"/>
    </xf>
    <xf numFmtId="0" fontId="47" fillId="0" borderId="43" xfId="2" applyFont="1" applyBorder="1" applyAlignment="1">
      <alignment horizontal="justify" vertical="top" wrapText="1"/>
    </xf>
    <xf numFmtId="0" fontId="47" fillId="0" borderId="44" xfId="2" applyFont="1" applyBorder="1" applyAlignment="1">
      <alignment horizontal="justify" vertical="top" wrapText="1"/>
    </xf>
    <xf numFmtId="0" fontId="18" fillId="4" borderId="0" xfId="0" applyFont="1" applyFill="1" applyBorder="1" applyAlignment="1">
      <alignment horizontal="center" vertical="center" wrapText="1"/>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5" xfId="0" applyFont="1" applyFill="1" applyBorder="1" applyAlignment="1">
      <alignment horizontal="center" vertical="center"/>
    </xf>
    <xf numFmtId="0" fontId="18" fillId="4" borderId="6" xfId="0" applyFont="1" applyFill="1" applyBorder="1" applyAlignment="1">
      <alignment horizontal="center" vertical="center"/>
    </xf>
    <xf numFmtId="0" fontId="49" fillId="0" borderId="4" xfId="2" applyFont="1" applyBorder="1" applyAlignment="1">
      <alignment horizontal="center" vertical="center"/>
    </xf>
    <xf numFmtId="0" fontId="49" fillId="0" borderId="5" xfId="2" applyFont="1" applyBorder="1" applyAlignment="1">
      <alignment horizontal="center" vertical="center"/>
    </xf>
    <xf numFmtId="9" fontId="49" fillId="0" borderId="5" xfId="2" applyNumberFormat="1" applyFont="1" applyBorder="1" applyAlignment="1">
      <alignment horizontal="center" vertical="center"/>
    </xf>
    <xf numFmtId="0" fontId="7" fillId="2" borderId="34" xfId="2" applyFont="1" applyFill="1" applyBorder="1" applyAlignment="1">
      <alignment horizontal="center"/>
    </xf>
    <xf numFmtId="0" fontId="7" fillId="2" borderId="35" xfId="2" applyFont="1" applyFill="1" applyBorder="1" applyAlignment="1">
      <alignment horizontal="center"/>
    </xf>
    <xf numFmtId="0" fontId="7" fillId="2" borderId="36" xfId="2" applyFont="1" applyFill="1" applyBorder="1" applyAlignment="1">
      <alignment horizontal="center"/>
    </xf>
    <xf numFmtId="0" fontId="5" fillId="2" borderId="21"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39" xfId="2" applyFont="1" applyFill="1" applyBorder="1" applyAlignment="1">
      <alignment horizontal="center" vertical="center" wrapText="1"/>
    </xf>
    <xf numFmtId="0" fontId="7" fillId="2" borderId="0" xfId="2" applyFont="1" applyFill="1" applyAlignment="1">
      <alignment horizontal="center" vertical="center" wrapText="1"/>
    </xf>
    <xf numFmtId="0" fontId="7" fillId="2" borderId="40" xfId="2" applyFont="1" applyFill="1" applyBorder="1" applyAlignment="1">
      <alignment horizontal="center" vertical="center" wrapText="1"/>
    </xf>
    <xf numFmtId="9" fontId="51" fillId="0" borderId="30" xfId="3" applyNumberFormat="1" applyFont="1" applyBorder="1" applyAlignment="1">
      <alignment horizontal="center" vertical="center" wrapText="1"/>
    </xf>
    <xf numFmtId="9" fontId="51" fillId="0" borderId="2" xfId="3" applyNumberFormat="1" applyFont="1" applyBorder="1" applyAlignment="1">
      <alignment horizontal="center" vertical="center" wrapText="1"/>
    </xf>
    <xf numFmtId="9" fontId="51" fillId="0" borderId="31" xfId="3" applyNumberFormat="1" applyFont="1" applyBorder="1" applyAlignment="1">
      <alignment horizontal="center" vertical="center" wrapText="1"/>
    </xf>
    <xf numFmtId="9" fontId="51" fillId="0" borderId="32" xfId="3" applyNumberFormat="1" applyFont="1" applyBorder="1" applyAlignment="1">
      <alignment horizontal="center" vertical="center" wrapText="1"/>
    </xf>
    <xf numFmtId="9" fontId="51" fillId="0" borderId="8" xfId="3" applyNumberFormat="1" applyFont="1" applyBorder="1" applyAlignment="1">
      <alignment horizontal="center" vertical="center" wrapText="1"/>
    </xf>
    <xf numFmtId="9" fontId="51" fillId="0" borderId="33" xfId="3" applyNumberFormat="1" applyFont="1" applyBorder="1" applyAlignment="1">
      <alignment horizontal="center" vertical="center" wrapText="1"/>
    </xf>
    <xf numFmtId="0" fontId="49" fillId="0" borderId="14" xfId="2" applyFont="1" applyBorder="1" applyAlignment="1">
      <alignment horizontal="center" vertical="center" wrapText="1"/>
    </xf>
    <xf numFmtId="0" fontId="49" fillId="0" borderId="15" xfId="2" applyFont="1" applyBorder="1" applyAlignment="1">
      <alignment horizontal="center" vertical="center"/>
    </xf>
    <xf numFmtId="0" fontId="49" fillId="0" borderId="16" xfId="2" applyFont="1" applyBorder="1" applyAlignment="1">
      <alignment horizontal="center" vertical="center"/>
    </xf>
    <xf numFmtId="0" fontId="49" fillId="0" borderId="18" xfId="2" applyFont="1" applyBorder="1" applyAlignment="1">
      <alignment horizontal="center" vertical="center"/>
    </xf>
    <xf numFmtId="0" fontId="49" fillId="0" borderId="19" xfId="2" applyFont="1" applyBorder="1" applyAlignment="1">
      <alignment horizontal="center" vertical="center"/>
    </xf>
    <xf numFmtId="0" fontId="49" fillId="0" borderId="20" xfId="2" applyFont="1" applyBorder="1" applyAlignment="1">
      <alignment horizontal="center" vertical="center"/>
    </xf>
    <xf numFmtId="9" fontId="6" fillId="3" borderId="21" xfId="3" applyNumberFormat="1"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2" fillId="0" borderId="4" xfId="2" applyFont="1" applyBorder="1" applyAlignment="1">
      <alignment horizontal="center" vertical="center"/>
    </xf>
    <xf numFmtId="0" fontId="2" fillId="0" borderId="5" xfId="2" applyFont="1" applyBorder="1" applyAlignment="1">
      <alignment horizontal="center" vertical="center"/>
    </xf>
    <xf numFmtId="9" fontId="2" fillId="0" borderId="5" xfId="2" applyNumberFormat="1" applyFont="1" applyBorder="1" applyAlignment="1">
      <alignment horizontal="center" vertical="center"/>
    </xf>
    <xf numFmtId="0" fontId="17" fillId="0" borderId="49" xfId="2" applyFont="1" applyBorder="1" applyAlignment="1">
      <alignment horizontal="justify" vertical="top" wrapText="1"/>
    </xf>
    <xf numFmtId="0" fontId="17" fillId="0" borderId="50" xfId="2" applyFont="1" applyBorder="1" applyAlignment="1">
      <alignment horizontal="justify" vertical="top" wrapText="1"/>
    </xf>
    <xf numFmtId="0" fontId="17" fillId="0" borderId="46" xfId="2" applyFont="1" applyBorder="1" applyAlignment="1">
      <alignment horizontal="justify" vertical="top" wrapText="1"/>
    </xf>
    <xf numFmtId="0" fontId="17" fillId="0" borderId="31" xfId="2" applyFont="1" applyBorder="1" applyAlignment="1">
      <alignment horizontal="justify" vertical="top" wrapText="1"/>
    </xf>
    <xf numFmtId="0" fontId="17" fillId="0" borderId="25" xfId="2" applyFont="1" applyBorder="1" applyAlignment="1">
      <alignment horizontal="justify" vertical="top" wrapText="1"/>
    </xf>
    <xf numFmtId="0" fontId="17" fillId="0" borderId="30" xfId="2" applyFont="1" applyBorder="1" applyAlignment="1">
      <alignment horizontal="justify" vertical="top" wrapText="1"/>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2" fillId="0" borderId="52" xfId="2" applyFont="1" applyBorder="1" applyAlignment="1">
      <alignment horizontal="center"/>
    </xf>
    <xf numFmtId="0" fontId="2" fillId="0" borderId="57" xfId="2" applyFont="1" applyBorder="1" applyAlignment="1">
      <alignment horizontal="center"/>
    </xf>
    <xf numFmtId="0" fontId="2" fillId="0" borderId="48" xfId="2" applyFont="1" applyBorder="1" applyAlignment="1">
      <alignment horizontal="center"/>
    </xf>
    <xf numFmtId="0" fontId="2" fillId="0" borderId="58" xfId="2" applyFont="1" applyBorder="1" applyAlignment="1">
      <alignment horizontal="center"/>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0" xfId="2" applyFont="1" applyAlignment="1">
      <alignment horizontal="center" vertical="center" wrapText="1"/>
    </xf>
    <xf numFmtId="0" fontId="5" fillId="0" borderId="40"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15" fillId="0" borderId="24" xfId="4" applyNumberFormat="1" applyFont="1" applyFill="1" applyBorder="1" applyAlignment="1">
      <alignment horizontal="justify" vertical="top" wrapText="1"/>
    </xf>
    <xf numFmtId="0" fontId="15" fillId="0" borderId="25" xfId="4" applyNumberFormat="1" applyFont="1" applyFill="1" applyBorder="1" applyAlignment="1">
      <alignment horizontal="justify" vertical="top" wrapText="1"/>
    </xf>
    <xf numFmtId="0" fontId="15" fillId="0" borderId="26" xfId="4" applyNumberFormat="1" applyFont="1" applyFill="1" applyBorder="1" applyAlignment="1">
      <alignment horizontal="justify" vertical="top" wrapText="1"/>
    </xf>
    <xf numFmtId="0" fontId="48" fillId="0" borderId="24" xfId="4" applyNumberFormat="1" applyFont="1" applyFill="1" applyBorder="1" applyAlignment="1">
      <alignment horizontal="justify" vertical="top" wrapText="1"/>
    </xf>
    <xf numFmtId="0" fontId="48" fillId="0" borderId="25" xfId="4" applyNumberFormat="1" applyFont="1" applyFill="1" applyBorder="1" applyAlignment="1">
      <alignment horizontal="justify" vertical="top" wrapText="1"/>
    </xf>
    <xf numFmtId="0" fontId="48" fillId="0" borderId="26" xfId="4" applyNumberFormat="1" applyFont="1" applyFill="1" applyBorder="1" applyAlignment="1">
      <alignment horizontal="justify" vertical="top"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37" xfId="3" applyFont="1" applyFill="1" applyBorder="1" applyAlignment="1">
      <alignment horizontal="center" vertical="center" wrapText="1"/>
    </xf>
    <xf numFmtId="0" fontId="5" fillId="0" borderId="0" xfId="4" applyNumberFormat="1"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164" fontId="6" fillId="0" borderId="56" xfId="0" applyNumberFormat="1" applyFont="1" applyBorder="1" applyAlignment="1">
      <alignment horizontal="center" vertical="center" wrapText="1"/>
    </xf>
    <xf numFmtId="164" fontId="6" fillId="0" borderId="57" xfId="0" applyNumberFormat="1" applyFont="1" applyBorder="1" applyAlignment="1">
      <alignment horizontal="center" vertical="center" wrapText="1"/>
    </xf>
    <xf numFmtId="164" fontId="6" fillId="0" borderId="58" xfId="0" applyNumberFormat="1" applyFont="1" applyBorder="1" applyAlignment="1">
      <alignment horizontal="center" vertical="center" wrapText="1"/>
    </xf>
    <xf numFmtId="0" fontId="5" fillId="0" borderId="4"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2" fontId="51" fillId="0" borderId="5" xfId="1" applyNumberFormat="1" applyFont="1" applyFill="1" applyBorder="1" applyAlignment="1">
      <alignment horizontal="center"/>
    </xf>
    <xf numFmtId="0" fontId="4" fillId="5" borderId="24"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25" xfId="2" applyFont="1" applyFill="1" applyBorder="1" applyAlignment="1">
      <alignment horizontal="center" vertical="center"/>
    </xf>
    <xf numFmtId="0" fontId="4" fillId="6" borderId="30" xfId="2" applyFont="1" applyFill="1" applyBorder="1" applyAlignment="1">
      <alignment horizontal="center" vertical="center"/>
    </xf>
    <xf numFmtId="0" fontId="4" fillId="7" borderId="31" xfId="2" applyFont="1" applyFill="1" applyBorder="1" applyAlignment="1">
      <alignment horizontal="center" vertical="center"/>
    </xf>
    <xf numFmtId="0" fontId="4" fillId="7" borderId="25" xfId="2"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0" borderId="66" xfId="3" applyFont="1" applyBorder="1" applyAlignment="1">
      <alignment horizontal="center" vertical="center" wrapText="1"/>
    </xf>
    <xf numFmtId="164" fontId="6" fillId="0" borderId="42" xfId="0" applyNumberFormat="1" applyFont="1" applyBorder="1" applyAlignment="1">
      <alignment horizontal="center" vertical="center" wrapText="1"/>
    </xf>
    <xf numFmtId="0" fontId="6" fillId="0" borderId="43" xfId="0" applyFont="1" applyBorder="1"/>
    <xf numFmtId="0" fontId="6" fillId="0" borderId="44" xfId="0" applyFont="1" applyBorder="1"/>
    <xf numFmtId="0" fontId="5" fillId="0" borderId="1" xfId="4" applyNumberFormat="1" applyFont="1" applyFill="1" applyBorder="1" applyAlignment="1">
      <alignment horizontal="left" vertical="center" wrapText="1"/>
    </xf>
    <xf numFmtId="0" fontId="5" fillId="0" borderId="2" xfId="4" applyNumberFormat="1" applyFont="1" applyFill="1" applyBorder="1" applyAlignment="1">
      <alignment horizontal="left" vertical="center" wrapText="1"/>
    </xf>
    <xf numFmtId="0" fontId="5" fillId="0" borderId="3" xfId="4" applyNumberFormat="1" applyFont="1" applyFill="1" applyBorder="1" applyAlignment="1">
      <alignment horizontal="left" vertical="center" wrapText="1"/>
    </xf>
    <xf numFmtId="0" fontId="46" fillId="2" borderId="41" xfId="0" applyFont="1" applyFill="1" applyBorder="1" applyAlignment="1">
      <alignment horizontal="center" vertical="center" wrapText="1"/>
    </xf>
    <xf numFmtId="0" fontId="46" fillId="2" borderId="6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15" fillId="0" borderId="66"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3" xfId="2" applyFont="1" applyBorder="1" applyAlignment="1">
      <alignment horizontal="center" vertical="center" wrapText="1"/>
    </xf>
    <xf numFmtId="9" fontId="15" fillId="0" borderId="43" xfId="2" applyNumberFormat="1" applyFont="1" applyBorder="1" applyAlignment="1">
      <alignment horizontal="center" vertical="center" wrapText="1"/>
    </xf>
    <xf numFmtId="0" fontId="15" fillId="0" borderId="43" xfId="2" applyFont="1" applyBorder="1" applyAlignment="1">
      <alignment horizontal="center" vertical="center" wrapText="1"/>
    </xf>
    <xf numFmtId="0" fontId="15" fillId="0" borderId="31" xfId="2" applyFont="1" applyBorder="1" applyAlignment="1">
      <alignment horizontal="center" vertical="center" wrapText="1"/>
    </xf>
    <xf numFmtId="0" fontId="15" fillId="0" borderId="25" xfId="2" applyFont="1" applyBorder="1" applyAlignment="1">
      <alignment horizontal="center" vertical="center" wrapText="1"/>
    </xf>
    <xf numFmtId="0" fontId="15" fillId="0" borderId="26" xfId="2" applyFont="1" applyBorder="1" applyAlignment="1">
      <alignment horizontal="center" vertical="center" wrapText="1"/>
    </xf>
    <xf numFmtId="9" fontId="15" fillId="0" borderId="31" xfId="2" applyNumberFormat="1" applyFont="1" applyBorder="1" applyAlignment="1">
      <alignment horizontal="center" vertical="center" wrapText="1"/>
    </xf>
    <xf numFmtId="9" fontId="15" fillId="0" borderId="25" xfId="2" applyNumberFormat="1" applyFont="1" applyBorder="1" applyAlignment="1">
      <alignment horizontal="center" vertical="center" wrapText="1"/>
    </xf>
    <xf numFmtId="9" fontId="15" fillId="0" borderId="30" xfId="2" applyNumberFormat="1" applyFont="1" applyBorder="1" applyAlignment="1">
      <alignment horizontal="center" vertical="center" wrapText="1"/>
    </xf>
    <xf numFmtId="164" fontId="6" fillId="0" borderId="53" xfId="0" applyNumberFormat="1" applyFont="1" applyBorder="1" applyAlignment="1">
      <alignment horizontal="center" vertical="center" wrapText="1"/>
    </xf>
    <xf numFmtId="0" fontId="6" fillId="0" borderId="54" xfId="0" applyFont="1" applyBorder="1"/>
    <xf numFmtId="0" fontId="6" fillId="0" borderId="55" xfId="0" applyFont="1" applyBorder="1"/>
    <xf numFmtId="9" fontId="15" fillId="0" borderId="54" xfId="2" applyNumberFormat="1" applyFont="1" applyBorder="1" applyAlignment="1">
      <alignment horizontal="center" vertical="center" wrapText="1"/>
    </xf>
    <xf numFmtId="0" fontId="15" fillId="0" borderId="54" xfId="2" applyFont="1" applyBorder="1" applyAlignment="1">
      <alignment horizontal="center" vertical="center" wrapText="1"/>
    </xf>
    <xf numFmtId="9" fontId="15" fillId="0" borderId="66" xfId="2" applyNumberFormat="1" applyFont="1" applyBorder="1" applyAlignment="1">
      <alignment horizontal="center" vertical="center" wrapText="1"/>
    </xf>
    <xf numFmtId="9" fontId="15" fillId="0" borderId="22" xfId="2" applyNumberFormat="1" applyFont="1" applyBorder="1" applyAlignment="1">
      <alignment horizontal="center" vertical="center" wrapText="1"/>
    </xf>
    <xf numFmtId="9" fontId="15" fillId="0" borderId="37" xfId="2" applyNumberFormat="1" applyFont="1" applyBorder="1" applyAlignment="1">
      <alignment horizontal="center" vertical="center" wrapText="1"/>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45" fillId="2" borderId="1" xfId="2" applyFont="1" applyFill="1" applyBorder="1" applyAlignment="1">
      <alignment horizontal="center" vertical="center" wrapText="1"/>
    </xf>
    <xf numFmtId="0" fontId="45" fillId="2" borderId="2" xfId="2" applyFont="1" applyFill="1" applyBorder="1" applyAlignment="1">
      <alignment horizontal="center" vertical="center" wrapText="1"/>
    </xf>
    <xf numFmtId="0" fontId="45" fillId="2" borderId="3" xfId="2" applyFont="1" applyFill="1" applyBorder="1" applyAlignment="1">
      <alignment horizontal="center" vertical="center" wrapText="1"/>
    </xf>
    <xf numFmtId="0" fontId="51" fillId="0" borderId="37" xfId="3" applyFont="1" applyBorder="1" applyAlignment="1">
      <alignment horizontal="center" vertical="center" wrapText="1"/>
    </xf>
    <xf numFmtId="0" fontId="51" fillId="0" borderId="35" xfId="3" applyFont="1" applyBorder="1" applyAlignment="1">
      <alignment horizontal="center" vertical="center" wrapText="1"/>
    </xf>
    <xf numFmtId="0" fontId="51" fillId="0" borderId="36" xfId="3" applyFont="1" applyBorder="1" applyAlignment="1">
      <alignment horizontal="center" vertical="center" wrapText="1"/>
    </xf>
    <xf numFmtId="0" fontId="6" fillId="3" borderId="27" xfId="2" applyFont="1" applyFill="1" applyBorder="1" applyAlignment="1">
      <alignment horizontal="center" vertical="center" wrapText="1"/>
    </xf>
    <xf numFmtId="0" fontId="6" fillId="3" borderId="28" xfId="2" applyFont="1" applyFill="1" applyBorder="1" applyAlignment="1">
      <alignment horizontal="center" vertical="center" wrapText="1"/>
    </xf>
    <xf numFmtId="0" fontId="6" fillId="3" borderId="29" xfId="2" applyFont="1" applyFill="1" applyBorder="1" applyAlignment="1">
      <alignment horizontal="center" vertical="center" wrapText="1"/>
    </xf>
    <xf numFmtId="0" fontId="6" fillId="0" borderId="21" xfId="3" applyFont="1" applyBorder="1" applyAlignment="1">
      <alignment horizontal="center" vertical="center" wrapText="1"/>
    </xf>
    <xf numFmtId="9" fontId="51" fillId="0" borderId="21" xfId="3" applyNumberFormat="1" applyFont="1" applyBorder="1" applyAlignment="1">
      <alignment horizontal="center" vertical="center" wrapText="1"/>
    </xf>
    <xf numFmtId="0" fontId="2" fillId="0" borderId="5" xfId="2" applyFont="1" applyFill="1" applyBorder="1" applyAlignment="1">
      <alignment horizontal="center"/>
    </xf>
    <xf numFmtId="0" fontId="2" fillId="0" borderId="52" xfId="2" applyFont="1" applyFill="1" applyBorder="1" applyAlignment="1">
      <alignment horizontal="center"/>
    </xf>
    <xf numFmtId="0" fontId="2" fillId="0" borderId="57" xfId="2" applyFont="1" applyFill="1" applyBorder="1" applyAlignment="1">
      <alignment horizontal="center"/>
    </xf>
    <xf numFmtId="0" fontId="2" fillId="0" borderId="58" xfId="2" applyFont="1" applyFill="1" applyBorder="1" applyAlignment="1">
      <alignment horizontal="center"/>
    </xf>
    <xf numFmtId="0" fontId="2" fillId="0" borderId="4"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2" fillId="0" borderId="48" xfId="2" applyFont="1" applyFill="1" applyBorder="1" applyAlignment="1">
      <alignment horizontal="center"/>
    </xf>
    <xf numFmtId="0" fontId="2" fillId="0" borderId="33" xfId="2" applyFont="1" applyFill="1" applyBorder="1" applyAlignment="1">
      <alignment horizontal="center"/>
    </xf>
    <xf numFmtId="0" fontId="2" fillId="0" borderId="28" xfId="2" applyFont="1" applyFill="1" applyBorder="1" applyAlignment="1">
      <alignment horizontal="center"/>
    </xf>
    <xf numFmtId="0" fontId="2" fillId="0" borderId="32" xfId="2" applyFont="1" applyFill="1" applyBorder="1" applyAlignment="1">
      <alignment horizontal="center"/>
    </xf>
    <xf numFmtId="0" fontId="2" fillId="0" borderId="29" xfId="2" applyFont="1" applyFill="1" applyBorder="1" applyAlignment="1">
      <alignment horizont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39"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0"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164" fontId="6" fillId="0" borderId="42" xfId="0" applyNumberFormat="1" applyFont="1" applyFill="1" applyBorder="1" applyAlignment="1">
      <alignment horizontal="center" vertical="center" wrapText="1"/>
    </xf>
    <xf numFmtId="0" fontId="6" fillId="0" borderId="43" xfId="0" applyFont="1" applyFill="1" applyBorder="1"/>
    <xf numFmtId="0" fontId="6" fillId="0" borderId="44" xfId="0" applyFont="1" applyFill="1" applyBorder="1"/>
    <xf numFmtId="0" fontId="6" fillId="0" borderId="48"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2" fillId="0" borderId="31"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26" xfId="2" applyFont="1" applyFill="1" applyBorder="1" applyAlignment="1">
      <alignment horizontal="center" vertical="center" wrapText="1"/>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40"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16" fillId="0" borderId="1" xfId="2" applyFont="1" applyFill="1" applyBorder="1" applyAlignment="1">
      <alignment horizontal="center" vertical="center"/>
    </xf>
    <xf numFmtId="0" fontId="16" fillId="0" borderId="2" xfId="2" applyFont="1" applyFill="1" applyBorder="1" applyAlignment="1">
      <alignment horizontal="center" vertical="center"/>
    </xf>
    <xf numFmtId="0" fontId="2" fillId="0" borderId="2" xfId="2" applyFont="1" applyFill="1" applyBorder="1" applyAlignment="1">
      <alignment horizontal="center" vertical="center" wrapText="1"/>
    </xf>
    <xf numFmtId="0" fontId="2" fillId="0" borderId="30" xfId="2" applyFont="1" applyFill="1" applyBorder="1" applyAlignment="1">
      <alignment horizontal="center" vertical="center" wrapText="1"/>
    </xf>
    <xf numFmtId="0" fontId="4" fillId="2" borderId="39"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0" xfId="2" applyFont="1" applyFill="1" applyBorder="1" applyAlignment="1">
      <alignment horizontal="center" vertical="center" wrapText="1"/>
    </xf>
    <xf numFmtId="0" fontId="6" fillId="0" borderId="37"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6" fillId="0" borderId="36" xfId="3"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0" fontId="6" fillId="0" borderId="46" xfId="4" applyNumberFormat="1" applyFont="1" applyFill="1" applyBorder="1" applyAlignment="1">
      <alignment horizontal="left" vertical="center" wrapText="1"/>
    </xf>
    <xf numFmtId="0" fontId="6" fillId="0" borderId="43" xfId="4" applyNumberFormat="1" applyFont="1" applyFill="1" applyBorder="1" applyAlignment="1">
      <alignment horizontal="left" vertical="center" wrapText="1"/>
    </xf>
    <xf numFmtId="0" fontId="6" fillId="0" borderId="44" xfId="4" applyNumberFormat="1" applyFont="1" applyFill="1" applyBorder="1" applyAlignment="1">
      <alignment horizontal="left" vertical="center" wrapText="1"/>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4" fillId="4" borderId="0" xfId="2" applyFont="1" applyFill="1" applyBorder="1" applyAlignment="1">
      <alignment horizontal="center" vertical="center"/>
    </xf>
    <xf numFmtId="0" fontId="8" fillId="0" borderId="22" xfId="3" applyFont="1" applyFill="1" applyBorder="1" applyAlignment="1">
      <alignment horizontal="center" vertical="center" wrapText="1"/>
    </xf>
    <xf numFmtId="0" fontId="8" fillId="0" borderId="23" xfId="3" applyFont="1" applyFill="1" applyBorder="1" applyAlignment="1">
      <alignment horizontal="center" vertical="center" wrapText="1"/>
    </xf>
    <xf numFmtId="0" fontId="8" fillId="0" borderId="21" xfId="3" applyFont="1" applyFill="1" applyBorder="1" applyAlignment="1">
      <alignment horizontal="center" vertical="center" wrapText="1"/>
    </xf>
    <xf numFmtId="10" fontId="6" fillId="0" borderId="8" xfId="2" applyNumberFormat="1" applyFont="1" applyFill="1" applyBorder="1" applyAlignment="1">
      <alignment horizontal="center"/>
    </xf>
    <xf numFmtId="0" fontId="6" fillId="0" borderId="8"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9" fontId="6" fillId="0" borderId="7" xfId="2" applyNumberFormat="1" applyFont="1" applyFill="1" applyBorder="1" applyAlignment="1">
      <alignment horizontal="center"/>
    </xf>
    <xf numFmtId="0" fontId="6" fillId="0" borderId="4" xfId="2" applyFont="1" applyFill="1" applyBorder="1" applyAlignment="1">
      <alignment horizontal="center"/>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9" fontId="6" fillId="0" borderId="30"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9" fontId="6" fillId="0" borderId="32"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27" xfId="2" applyFont="1" applyFill="1" applyBorder="1" applyAlignment="1">
      <alignment horizontal="center" wrapText="1"/>
    </xf>
    <xf numFmtId="0" fontId="6" fillId="0" borderId="27"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0" fontId="2" fillId="0" borderId="52" xfId="2" applyFont="1" applyBorder="1" applyAlignment="1">
      <alignment horizontal="center" vertical="center" wrapText="1"/>
    </xf>
    <xf numFmtId="0" fontId="2" fillId="0" borderId="57"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58" xfId="2" applyFont="1" applyBorder="1" applyAlignment="1">
      <alignment horizontal="center" vertic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29" xfId="2" applyFont="1" applyBorder="1" applyAlignment="1">
      <alignment horizontal="center"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9" fontId="2" fillId="0" borderId="2" xfId="2" applyNumberFormat="1" applyFont="1" applyBorder="1" applyAlignment="1">
      <alignment horizontal="center" vertical="center" wrapText="1"/>
    </xf>
    <xf numFmtId="0" fontId="2" fillId="0" borderId="3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6" xfId="2" applyFont="1" applyBorder="1" applyAlignment="1">
      <alignment horizontal="center" vertical="center" wrapText="1"/>
    </xf>
    <xf numFmtId="9" fontId="2" fillId="0" borderId="5" xfId="1" applyFont="1" applyBorder="1" applyAlignment="1">
      <alignment horizontal="center" vertical="center" wrapText="1"/>
    </xf>
    <xf numFmtId="0" fontId="2" fillId="0" borderId="52" xfId="2" applyFont="1" applyBorder="1" applyAlignment="1">
      <alignment horizontal="left" vertical="center" wrapText="1"/>
    </xf>
    <xf numFmtId="0" fontId="2" fillId="0" borderId="57" xfId="2" applyFont="1" applyBorder="1" applyAlignment="1">
      <alignment horizontal="left" vertical="center" wrapText="1"/>
    </xf>
    <xf numFmtId="0" fontId="2" fillId="0" borderId="48" xfId="2" applyFont="1" applyBorder="1" applyAlignment="1">
      <alignment horizontal="left" vertical="center" wrapText="1"/>
    </xf>
    <xf numFmtId="0" fontId="2" fillId="0" borderId="58" xfId="2" applyFont="1" applyBorder="1" applyAlignment="1">
      <alignment horizontal="left" vertical="center" wrapText="1"/>
    </xf>
    <xf numFmtId="0" fontId="6" fillId="0" borderId="43" xfId="0" applyFont="1" applyBorder="1" applyAlignment="1"/>
    <xf numFmtId="0" fontId="6" fillId="0" borderId="44" xfId="0" applyFont="1" applyBorder="1" applyAlignment="1"/>
    <xf numFmtId="0" fontId="4" fillId="2" borderId="0" xfId="2" applyFont="1" applyFill="1" applyAlignment="1">
      <alignment horizontal="center" vertical="center" wrapText="1"/>
    </xf>
    <xf numFmtId="0" fontId="10" fillId="4" borderId="0" xfId="0" applyFont="1" applyFill="1" applyAlignment="1">
      <alignment horizontal="center" vertical="center" wrapText="1"/>
    </xf>
    <xf numFmtId="0" fontId="10" fillId="4" borderId="0" xfId="0" applyFont="1" applyFill="1" applyAlignment="1">
      <alignment horizontal="center" vertical="center"/>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9" fontId="6" fillId="3" borderId="37" xfId="3" applyNumberFormat="1"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6" fillId="0" borderId="48"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164" fontId="5" fillId="0" borderId="53" xfId="0" applyNumberFormat="1" applyFont="1" applyBorder="1" applyAlignment="1">
      <alignment horizontal="center" vertical="center" wrapText="1"/>
    </xf>
    <xf numFmtId="0" fontId="5" fillId="0" borderId="54" xfId="0" applyFont="1" applyBorder="1" applyAlignment="1"/>
    <xf numFmtId="0" fontId="5" fillId="0" borderId="55" xfId="0" applyFont="1" applyBorder="1" applyAlignment="1"/>
    <xf numFmtId="0" fontId="13" fillId="0" borderId="8" xfId="2" applyFont="1" applyBorder="1" applyAlignment="1">
      <alignment horizontal="center"/>
    </xf>
    <xf numFmtId="0" fontId="13" fillId="0" borderId="33" xfId="2" applyFont="1" applyBorder="1" applyAlignment="1">
      <alignment horizontal="center"/>
    </xf>
    <xf numFmtId="0" fontId="13" fillId="0" borderId="28" xfId="2" applyFont="1" applyBorder="1" applyAlignment="1">
      <alignment horizontal="center"/>
    </xf>
    <xf numFmtId="0" fontId="13" fillId="0" borderId="32" xfId="2" applyFont="1" applyBorder="1" applyAlignment="1">
      <alignment horizontal="center"/>
    </xf>
    <xf numFmtId="0" fontId="13" fillId="0" borderId="29" xfId="2" applyFont="1" applyBorder="1" applyAlignment="1">
      <alignment horizontal="center"/>
    </xf>
    <xf numFmtId="0" fontId="13" fillId="0" borderId="5" xfId="2" applyFont="1" applyBorder="1" applyAlignment="1">
      <alignment horizontal="center"/>
    </xf>
    <xf numFmtId="0" fontId="13" fillId="0" borderId="52" xfId="2" applyFont="1" applyBorder="1" applyAlignment="1">
      <alignment horizontal="center"/>
    </xf>
    <xf numFmtId="0" fontId="13" fillId="0" borderId="57" xfId="2" applyFont="1" applyBorder="1" applyAlignment="1">
      <alignment horizontal="center"/>
    </xf>
    <xf numFmtId="0" fontId="13" fillId="0" borderId="58" xfId="2" applyFont="1" applyBorder="1" applyAlignment="1">
      <alignment horizontal="center"/>
    </xf>
    <xf numFmtId="0" fontId="13" fillId="0" borderId="31" xfId="2" applyFont="1" applyBorder="1" applyAlignment="1">
      <alignment horizontal="center" wrapText="1"/>
    </xf>
    <xf numFmtId="0" fontId="13" fillId="0" borderId="25" xfId="2" applyFont="1" applyBorder="1" applyAlignment="1">
      <alignment horizontal="center" wrapText="1"/>
    </xf>
    <xf numFmtId="0" fontId="13" fillId="0" borderId="30" xfId="2" applyFont="1" applyBorder="1" applyAlignment="1">
      <alignment horizontal="center" wrapText="1"/>
    </xf>
    <xf numFmtId="0" fontId="13" fillId="0" borderId="48" xfId="2" applyFont="1" applyBorder="1" applyAlignment="1">
      <alignment horizontal="center"/>
    </xf>
    <xf numFmtId="0" fontId="5" fillId="0" borderId="48" xfId="4" applyNumberFormat="1" applyFont="1" applyFill="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2" xfId="0" applyFont="1" applyBorder="1" applyAlignment="1"/>
    <xf numFmtId="0" fontId="5" fillId="0" borderId="3" xfId="0" applyFont="1" applyBorder="1" applyAlignment="1"/>
    <xf numFmtId="2" fontId="13" fillId="0" borderId="2" xfId="2" applyNumberFormat="1" applyFont="1" applyBorder="1" applyAlignment="1">
      <alignment horizontal="center"/>
    </xf>
    <xf numFmtId="0" fontId="13" fillId="0" borderId="2" xfId="2" applyFont="1" applyBorder="1" applyAlignment="1">
      <alignment horizontal="center"/>
    </xf>
    <xf numFmtId="0" fontId="13" fillId="0" borderId="26" xfId="2" applyFont="1" applyBorder="1" applyAlignment="1">
      <alignment horizontal="center" wrapText="1"/>
    </xf>
    <xf numFmtId="0" fontId="5" fillId="0" borderId="32"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7" xfId="3" applyBorder="1" applyAlignment="1">
      <alignment horizontal="justify" vertical="center" wrapText="1"/>
    </xf>
    <xf numFmtId="0" fontId="5" fillId="0" borderId="35" xfId="3" applyBorder="1" applyAlignment="1">
      <alignment horizontal="justify" vertical="center" wrapText="1"/>
    </xf>
    <xf numFmtId="0" fontId="5" fillId="0" borderId="36" xfId="3" applyBorder="1" applyAlignment="1">
      <alignment horizontal="justify"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18"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20" xfId="2"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40" xfId="0" applyFont="1" applyFill="1" applyBorder="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Alignment="1">
      <alignment horizontal="center" vertical="center"/>
    </xf>
    <xf numFmtId="0" fontId="14" fillId="4" borderId="40" xfId="0" applyFont="1" applyFill="1" applyBorder="1" applyAlignment="1">
      <alignment horizontal="center" vertical="center"/>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5" fillId="0" borderId="46" xfId="4" applyNumberFormat="1"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9" fontId="4" fillId="2" borderId="15" xfId="3" applyNumberFormat="1" applyFont="1" applyFill="1" applyBorder="1" applyAlignment="1">
      <alignment horizontal="center" vertical="center" wrapText="1"/>
    </xf>
    <xf numFmtId="9" fontId="4" fillId="2" borderId="16" xfId="3" applyNumberFormat="1" applyFont="1" applyFill="1" applyBorder="1" applyAlignment="1">
      <alignment horizontal="center" vertical="center" wrapText="1"/>
    </xf>
    <xf numFmtId="0" fontId="5" fillId="0" borderId="15" xfId="2" applyFont="1" applyBorder="1" applyAlignment="1">
      <alignment horizontal="center" vertical="center"/>
    </xf>
    <xf numFmtId="0" fontId="5" fillId="0" borderId="16" xfId="2" applyFont="1" applyBorder="1" applyAlignment="1">
      <alignment horizontal="center" vertical="center"/>
    </xf>
    <xf numFmtId="0" fontId="5" fillId="0" borderId="18" xfId="2" applyFont="1" applyBorder="1" applyAlignment="1">
      <alignment horizontal="center" vertical="center"/>
    </xf>
    <xf numFmtId="0" fontId="5" fillId="0" borderId="19" xfId="2" applyFont="1" applyBorder="1" applyAlignment="1">
      <alignment horizontal="center" vertical="center"/>
    </xf>
    <xf numFmtId="0" fontId="5" fillId="0" borderId="20" xfId="2" applyFont="1" applyBorder="1" applyAlignment="1">
      <alignment horizontal="center" vertical="center"/>
    </xf>
    <xf numFmtId="9" fontId="5" fillId="0" borderId="30"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31" xfId="3" applyNumberFormat="1" applyBorder="1" applyAlignment="1">
      <alignment horizontal="center" vertical="center" wrapText="1"/>
    </xf>
    <xf numFmtId="9" fontId="5" fillId="0" borderId="32"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33" xfId="3" applyNumberFormat="1" applyBorder="1" applyAlignment="1">
      <alignment horizontal="center" vertical="center" wrapText="1"/>
    </xf>
    <xf numFmtId="0" fontId="5" fillId="0" borderId="37" xfId="3" applyBorder="1" applyAlignment="1">
      <alignment horizontal="center" vertical="center" wrapText="1"/>
    </xf>
    <xf numFmtId="0" fontId="5" fillId="0" borderId="35" xfId="3" applyBorder="1" applyAlignment="1">
      <alignment horizontal="center" vertical="center" wrapText="1"/>
    </xf>
    <xf numFmtId="0" fontId="5" fillId="0" borderId="36" xfId="3" applyBorder="1" applyAlignment="1">
      <alignment horizontal="center" vertical="center" wrapText="1"/>
    </xf>
    <xf numFmtId="0" fontId="6" fillId="0" borderId="14" xfId="4" applyNumberFormat="1" applyFont="1" applyFill="1" applyBorder="1" applyAlignment="1">
      <alignment horizontal="justify" vertical="justify" wrapText="1"/>
    </xf>
    <xf numFmtId="0" fontId="6" fillId="0" borderId="15" xfId="4" applyNumberFormat="1" applyFont="1" applyFill="1" applyBorder="1" applyAlignment="1">
      <alignment horizontal="justify" vertical="justify" wrapText="1"/>
    </xf>
    <xf numFmtId="0" fontId="6" fillId="0" borderId="16" xfId="4" applyNumberFormat="1" applyFont="1" applyFill="1" applyBorder="1" applyAlignment="1">
      <alignment horizontal="justify" vertical="justify"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36" xfId="2" applyFont="1" applyBorder="1" applyAlignment="1">
      <alignment horizontal="center" vertical="center"/>
    </xf>
    <xf numFmtId="2" fontId="2" fillId="0" borderId="34" xfId="2" applyNumberFormat="1" applyFont="1" applyBorder="1" applyAlignment="1">
      <alignment horizontal="center" vertical="center"/>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38" xfId="2" applyFont="1" applyBorder="1" applyAlignment="1">
      <alignment horizontal="center" vertical="center"/>
    </xf>
    <xf numFmtId="2" fontId="2" fillId="0" borderId="38" xfId="2" applyNumberFormat="1" applyFont="1" applyBorder="1" applyAlignment="1">
      <alignment horizontal="center" vertical="center"/>
    </xf>
    <xf numFmtId="0" fontId="2" fillId="0" borderId="38" xfId="2" applyFont="1" applyBorder="1" applyAlignment="1">
      <alignment horizontal="center" wrapText="1"/>
    </xf>
    <xf numFmtId="0" fontId="2" fillId="0" borderId="38" xfId="2" applyFont="1" applyBorder="1" applyAlignment="1">
      <alignment horizontal="center" vertical="center" wrapText="1"/>
    </xf>
    <xf numFmtId="0" fontId="6" fillId="0" borderId="56" xfId="4" applyNumberFormat="1" applyFont="1" applyFill="1" applyBorder="1" applyAlignment="1">
      <alignment horizontal="justify" vertical="justify" wrapText="1"/>
    </xf>
    <xf numFmtId="0" fontId="6" fillId="0" borderId="57" xfId="4" applyNumberFormat="1" applyFont="1" applyFill="1" applyBorder="1" applyAlignment="1">
      <alignment horizontal="justify" vertical="justify" wrapText="1"/>
    </xf>
    <xf numFmtId="0" fontId="6" fillId="0" borderId="58" xfId="4" applyNumberFormat="1" applyFont="1" applyFill="1" applyBorder="1" applyAlignment="1">
      <alignment horizontal="justify" vertical="justify" wrapText="1"/>
    </xf>
    <xf numFmtId="0" fontId="10" fillId="4" borderId="38" xfId="0" applyFont="1" applyFill="1" applyBorder="1" applyAlignment="1">
      <alignment horizontal="center" vertical="center" wrapText="1"/>
    </xf>
    <xf numFmtId="0" fontId="10" fillId="4" borderId="38" xfId="0" applyFont="1" applyFill="1" applyBorder="1" applyAlignment="1">
      <alignment horizontal="center" vertical="center"/>
    </xf>
    <xf numFmtId="0" fontId="6" fillId="0" borderId="53" xfId="3" applyFont="1" applyBorder="1" applyAlignment="1">
      <alignment horizontal="center" vertical="center" wrapText="1"/>
    </xf>
    <xf numFmtId="0" fontId="6" fillId="0" borderId="54" xfId="3" applyFont="1" applyBorder="1" applyAlignment="1">
      <alignment horizontal="center" vertical="center" wrapText="1"/>
    </xf>
    <xf numFmtId="0" fontId="6" fillId="0" borderId="55" xfId="3" applyFont="1" applyBorder="1" applyAlignment="1">
      <alignment horizontal="center" vertical="center" wrapText="1"/>
    </xf>
    <xf numFmtId="0" fontId="6" fillId="0" borderId="84" xfId="2" applyFont="1" applyBorder="1" applyAlignment="1">
      <alignment horizontal="center" vertical="center" wrapText="1"/>
    </xf>
    <xf numFmtId="0" fontId="6" fillId="0" borderId="54" xfId="2" applyFont="1" applyBorder="1" applyAlignment="1">
      <alignment horizontal="center" vertical="center" wrapText="1"/>
    </xf>
    <xf numFmtId="0" fontId="6" fillId="0" borderId="55" xfId="2" applyFont="1" applyBorder="1" applyAlignment="1">
      <alignment horizontal="center" vertical="center" wrapText="1"/>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6" fillId="0" borderId="18" xfId="2" applyFont="1" applyBorder="1" applyAlignment="1">
      <alignment horizontal="center"/>
    </xf>
    <xf numFmtId="0" fontId="6" fillId="0" borderId="19" xfId="2" applyFont="1" applyBorder="1" applyAlignment="1">
      <alignment horizontal="center"/>
    </xf>
    <xf numFmtId="0" fontId="6" fillId="0" borderId="20" xfId="2" applyFont="1" applyBorder="1" applyAlignment="1">
      <alignment horizontal="center"/>
    </xf>
    <xf numFmtId="0" fontId="6" fillId="0" borderId="21" xfId="2" applyFont="1" applyBorder="1" applyAlignment="1">
      <alignment horizontal="center"/>
    </xf>
    <xf numFmtId="0" fontId="6" fillId="0" borderId="22" xfId="2" applyFont="1" applyBorder="1" applyAlignment="1">
      <alignment horizontal="center"/>
    </xf>
    <xf numFmtId="0" fontId="6" fillId="0" borderId="23" xfId="2" applyFont="1" applyBorder="1" applyAlignment="1">
      <alignment horizontal="center"/>
    </xf>
    <xf numFmtId="0" fontId="2" fillId="0" borderId="5" xfId="2" applyFont="1" applyBorder="1" applyAlignment="1">
      <alignment horizontal="justify" vertical="center" wrapText="1"/>
    </xf>
    <xf numFmtId="0" fontId="6" fillId="0" borderId="46"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44" xfId="4" applyNumberFormat="1" applyFont="1" applyFill="1" applyBorder="1" applyAlignment="1">
      <alignment horizontal="justify" vertical="center" wrapText="1"/>
    </xf>
    <xf numFmtId="175" fontId="6" fillId="0" borderId="46" xfId="4" applyNumberFormat="1" applyFont="1" applyFill="1" applyBorder="1" applyAlignment="1">
      <alignment horizontal="justify" vertical="center" wrapText="1"/>
    </xf>
    <xf numFmtId="175" fontId="6" fillId="0" borderId="43" xfId="4" applyNumberFormat="1" applyFont="1" applyFill="1" applyBorder="1" applyAlignment="1">
      <alignment horizontal="justify" vertical="center" wrapText="1"/>
    </xf>
    <xf numFmtId="175" fontId="6" fillId="0" borderId="44" xfId="4" applyNumberFormat="1" applyFont="1" applyFill="1" applyBorder="1" applyAlignment="1">
      <alignment horizontal="justify"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2" xfId="3" applyFont="1" applyBorder="1" applyAlignment="1">
      <alignment horizontal="center" vertical="center" wrapText="1"/>
    </xf>
    <xf numFmtId="49" fontId="6" fillId="0" borderId="5" xfId="2" applyNumberFormat="1" applyFont="1" applyBorder="1" applyAlignment="1">
      <alignment horizontal="center"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26" xfId="0" applyFont="1" applyBorder="1" applyAlignment="1">
      <alignment horizontal="justify" vertical="justify"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2" fillId="0" borderId="37"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53" xfId="2" applyFont="1" applyBorder="1" applyAlignment="1">
      <alignment horizontal="center" vertical="center" wrapText="1"/>
    </xf>
    <xf numFmtId="164" fontId="6" fillId="0" borderId="34" xfId="0" applyNumberFormat="1" applyFont="1" applyBorder="1" applyAlignment="1">
      <alignment horizontal="center" vertical="center" wrapText="1"/>
    </xf>
    <xf numFmtId="0" fontId="6" fillId="0" borderId="35" xfId="0" applyFont="1" applyBorder="1"/>
    <xf numFmtId="0" fontId="6" fillId="0" borderId="66" xfId="0" applyFont="1" applyBorder="1"/>
    <xf numFmtId="0" fontId="2" fillId="0" borderId="21" xfId="2" applyFont="1" applyBorder="1" applyAlignment="1">
      <alignment horizontal="center" vertical="center" wrapText="1"/>
    </xf>
    <xf numFmtId="0" fontId="2" fillId="0" borderId="22" xfId="2" applyFont="1" applyBorder="1" applyAlignment="1">
      <alignment horizontal="center" vertical="center" wrapText="1"/>
    </xf>
    <xf numFmtId="0" fontId="2" fillId="0" borderId="23" xfId="2" applyFont="1" applyBorder="1" applyAlignment="1">
      <alignment horizontal="center" vertical="center" wrapText="1"/>
    </xf>
    <xf numFmtId="0" fontId="2" fillId="0" borderId="2" xfId="2" applyFont="1" applyBorder="1" applyAlignment="1">
      <alignment horizontal="center" vertical="center"/>
    </xf>
    <xf numFmtId="0" fontId="4" fillId="2" borderId="125"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4" fillId="2" borderId="86" xfId="0" applyFont="1" applyFill="1" applyBorder="1" applyAlignment="1">
      <alignment horizontal="center" vertical="center" wrapText="1"/>
    </xf>
    <xf numFmtId="0" fontId="6" fillId="0" borderId="4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6" fillId="0" borderId="68" xfId="4" applyNumberFormat="1" applyFont="1" applyFill="1" applyBorder="1" applyAlignment="1">
      <alignment horizontal="justify" vertical="justify"/>
    </xf>
    <xf numFmtId="0" fontId="6" fillId="0" borderId="50" xfId="4" applyNumberFormat="1" applyFont="1" applyFill="1" applyBorder="1" applyAlignment="1">
      <alignment horizontal="justify" vertical="justify"/>
    </xf>
    <xf numFmtId="0" fontId="6" fillId="0" borderId="51" xfId="4" applyNumberFormat="1" applyFont="1" applyFill="1" applyBorder="1" applyAlignment="1">
      <alignment horizontal="justify" vertical="justify"/>
    </xf>
    <xf numFmtId="3" fontId="2" fillId="0" borderId="34" xfId="2" applyNumberFormat="1" applyFont="1" applyBorder="1" applyAlignment="1">
      <alignment horizontal="center" vertical="center"/>
    </xf>
    <xf numFmtId="3" fontId="2" fillId="0" borderId="36" xfId="2" applyNumberFormat="1" applyFont="1" applyBorder="1" applyAlignment="1">
      <alignment horizontal="center" vertical="center"/>
    </xf>
    <xf numFmtId="3" fontId="2" fillId="0" borderId="35" xfId="2" applyNumberFormat="1" applyFont="1" applyBorder="1" applyAlignment="1">
      <alignment horizontal="center" vertical="center"/>
    </xf>
    <xf numFmtId="3" fontId="2" fillId="0" borderId="38" xfId="2" applyNumberFormat="1" applyFont="1" applyBorder="1" applyAlignment="1">
      <alignment horizontal="center" vertical="center"/>
    </xf>
    <xf numFmtId="0" fontId="2" fillId="0" borderId="38" xfId="2" applyFont="1" applyBorder="1" applyAlignment="1">
      <alignment horizontal="justify" vertical="justify" wrapText="1"/>
    </xf>
    <xf numFmtId="0" fontId="6" fillId="0" borderId="39" xfId="4" applyNumberFormat="1" applyFont="1" applyFill="1" applyBorder="1" applyAlignment="1">
      <alignment horizontal="justify" vertical="justify" wrapText="1"/>
    </xf>
    <xf numFmtId="0" fontId="6" fillId="0" borderId="0" xfId="4" applyNumberFormat="1" applyFont="1" applyFill="1" applyBorder="1" applyAlignment="1">
      <alignment horizontal="justify" vertical="justify" wrapText="1"/>
    </xf>
    <xf numFmtId="0" fontId="6" fillId="0" borderId="40" xfId="4" applyNumberFormat="1" applyFont="1" applyFill="1" applyBorder="1" applyAlignment="1">
      <alignment horizontal="justify" vertical="justify" wrapText="1"/>
    </xf>
    <xf numFmtId="0" fontId="4" fillId="2" borderId="125" xfId="2" applyFont="1" applyFill="1" applyBorder="1" applyAlignment="1">
      <alignment horizontal="center" vertical="center" wrapText="1"/>
    </xf>
    <xf numFmtId="0" fontId="4" fillId="2" borderId="126" xfId="2" applyFont="1" applyFill="1" applyBorder="1" applyAlignment="1">
      <alignment horizontal="center" vertical="center" wrapText="1"/>
    </xf>
    <xf numFmtId="0" fontId="4" fillId="2" borderId="86" xfId="2" applyFont="1" applyFill="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168" fontId="15" fillId="0" borderId="5" xfId="2" applyNumberFormat="1" applyFont="1" applyBorder="1" applyAlignment="1">
      <alignment horizontal="center" vertical="center" wrapText="1"/>
    </xf>
    <xf numFmtId="164" fontId="15" fillId="0" borderId="7" xfId="2" applyNumberFormat="1" applyFont="1" applyBorder="1" applyAlignment="1">
      <alignment horizontal="center" vertical="center"/>
    </xf>
    <xf numFmtId="0" fontId="15" fillId="0" borderId="8" xfId="2" applyFont="1" applyBorder="1" applyAlignment="1">
      <alignment horizontal="center" vertical="center"/>
    </xf>
    <xf numFmtId="168" fontId="15" fillId="0" borderId="8" xfId="2" applyNumberFormat="1" applyFont="1" applyBorder="1" applyAlignment="1">
      <alignment horizontal="center" vertical="center" wrapText="1"/>
    </xf>
    <xf numFmtId="9" fontId="15" fillId="0" borderId="8" xfId="2" applyNumberFormat="1" applyFont="1" applyBorder="1" applyAlignment="1">
      <alignment horizontal="center" vertical="center" wrapText="1"/>
    </xf>
    <xf numFmtId="0" fontId="15" fillId="0" borderId="8" xfId="2" applyFont="1" applyBorder="1" applyAlignment="1">
      <alignment horizontal="justify" vertical="center"/>
    </xf>
    <xf numFmtId="0" fontId="15" fillId="0" borderId="8" xfId="2" applyFont="1" applyBorder="1" applyAlignment="1">
      <alignment horizontal="justify" vertical="center" wrapText="1"/>
    </xf>
    <xf numFmtId="0" fontId="15" fillId="0" borderId="9" xfId="2" applyFont="1" applyBorder="1" applyAlignment="1">
      <alignment horizontal="justify" vertical="center" wrapText="1"/>
    </xf>
    <xf numFmtId="164" fontId="15" fillId="0" borderId="4" xfId="2" applyNumberFormat="1" applyFont="1" applyBorder="1" applyAlignment="1">
      <alignment horizontal="center" vertical="center"/>
    </xf>
    <xf numFmtId="0" fontId="15" fillId="0" borderId="5" xfId="2" applyFont="1" applyBorder="1" applyAlignment="1">
      <alignment horizontal="center" vertical="center"/>
    </xf>
    <xf numFmtId="9" fontId="15" fillId="0" borderId="5" xfId="2" applyNumberFormat="1" applyFont="1" applyBorder="1" applyAlignment="1">
      <alignment horizontal="center" vertical="center" wrapText="1"/>
    </xf>
    <xf numFmtId="0" fontId="15" fillId="0" borderId="5" xfId="2" applyFont="1" applyBorder="1" applyAlignment="1">
      <alignment horizontal="justify" vertical="center"/>
    </xf>
    <xf numFmtId="0" fontId="15" fillId="0" borderId="5" xfId="2" applyFont="1" applyBorder="1" applyAlignment="1">
      <alignment horizontal="justify" vertical="center" wrapText="1"/>
    </xf>
    <xf numFmtId="0" fontId="15" fillId="0" borderId="6" xfId="2" applyFont="1" applyBorder="1" applyAlignment="1">
      <alignment horizontal="justify" vertical="center" wrapText="1"/>
    </xf>
    <xf numFmtId="0" fontId="6" fillId="0" borderId="5" xfId="2" applyFont="1" applyBorder="1" applyAlignment="1">
      <alignment horizontal="justify" vertical="center"/>
    </xf>
    <xf numFmtId="0" fontId="6" fillId="0" borderId="6" xfId="2" applyFont="1" applyBorder="1" applyAlignment="1">
      <alignment horizontal="justify" vertical="center"/>
    </xf>
    <xf numFmtId="0" fontId="6" fillId="0" borderId="48" xfId="2" applyFont="1" applyBorder="1" applyAlignment="1">
      <alignment horizontal="justify" vertical="center" wrapText="1"/>
    </xf>
    <xf numFmtId="0" fontId="6" fillId="0" borderId="5" xfId="2" applyFont="1" applyBorder="1" applyAlignment="1">
      <alignment horizontal="justify" vertical="center" wrapText="1"/>
    </xf>
    <xf numFmtId="0" fontId="6" fillId="0" borderId="6" xfId="2" applyFont="1" applyBorder="1" applyAlignment="1">
      <alignment horizontal="justify" vertical="center" wrapText="1"/>
    </xf>
    <xf numFmtId="0" fontId="15" fillId="0" borderId="37" xfId="3" applyFont="1" applyBorder="1" applyAlignment="1">
      <alignment horizontal="justify" vertical="center" wrapText="1"/>
    </xf>
    <xf numFmtId="0" fontId="15" fillId="0" borderId="35" xfId="3" applyFont="1" applyBorder="1" applyAlignment="1">
      <alignment horizontal="justify" vertical="center" wrapText="1"/>
    </xf>
    <xf numFmtId="0" fontId="15" fillId="0" borderId="36" xfId="3" applyFont="1" applyBorder="1" applyAlignment="1">
      <alignment horizontal="justify" vertical="center" wrapText="1"/>
    </xf>
    <xf numFmtId="0" fontId="16" fillId="2" borderId="1"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17" fillId="0" borderId="14" xfId="2" applyFont="1" applyBorder="1" applyAlignment="1">
      <alignment horizontal="center" vertical="center" wrapText="1"/>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7" fillId="0" borderId="18" xfId="2" applyFont="1" applyBorder="1" applyAlignment="1">
      <alignment horizontal="center" vertical="center"/>
    </xf>
    <xf numFmtId="0" fontId="17" fillId="0" borderId="19" xfId="2" applyFont="1" applyBorder="1" applyAlignment="1">
      <alignment horizontal="center" vertical="center"/>
    </xf>
    <xf numFmtId="0" fontId="17" fillId="0" borderId="20" xfId="2" applyFont="1" applyBorder="1" applyAlignment="1">
      <alignment horizontal="center" vertical="center"/>
    </xf>
    <xf numFmtId="9" fontId="16" fillId="2" borderId="21" xfId="3" applyNumberFormat="1" applyFont="1" applyFill="1" applyBorder="1" applyAlignment="1">
      <alignment horizontal="center" vertical="center" wrapText="1"/>
    </xf>
    <xf numFmtId="9" fontId="16" fillId="2" borderId="22" xfId="3" applyNumberFormat="1" applyFont="1" applyFill="1" applyBorder="1" applyAlignment="1">
      <alignment horizontal="center" vertical="center" wrapText="1"/>
    </xf>
    <xf numFmtId="9" fontId="16" fillId="2" borderId="23" xfId="3" applyNumberFormat="1" applyFont="1" applyFill="1" applyBorder="1" applyAlignment="1">
      <alignment horizontal="center" vertical="center" wrapText="1"/>
    </xf>
    <xf numFmtId="0" fontId="16" fillId="2" borderId="24" xfId="2" applyFont="1" applyFill="1" applyBorder="1" applyAlignment="1">
      <alignment horizontal="center" vertical="center" wrapText="1"/>
    </xf>
    <xf numFmtId="0" fontId="16" fillId="2" borderId="25" xfId="2" applyFont="1" applyFill="1" applyBorder="1" applyAlignment="1">
      <alignment horizontal="center" vertical="center" wrapText="1"/>
    </xf>
    <xf numFmtId="0" fontId="16" fillId="2" borderId="26" xfId="2" applyFont="1" applyFill="1" applyBorder="1" applyAlignment="1">
      <alignment horizontal="center" vertical="center" wrapText="1"/>
    </xf>
    <xf numFmtId="9" fontId="15" fillId="0" borderId="21" xfId="3" applyNumberFormat="1" applyFont="1" applyBorder="1" applyAlignment="1">
      <alignment horizontal="center" vertical="center" wrapText="1"/>
    </xf>
    <xf numFmtId="9" fontId="15" fillId="0" borderId="22" xfId="3" applyNumberFormat="1" applyFont="1" applyBorder="1" applyAlignment="1">
      <alignment horizontal="center" vertical="center" wrapText="1"/>
    </xf>
    <xf numFmtId="9" fontId="15" fillId="0" borderId="23" xfId="3" applyNumberFormat="1" applyFont="1" applyBorder="1" applyAlignment="1">
      <alignment horizontal="center" vertical="center" wrapText="1"/>
    </xf>
    <xf numFmtId="0" fontId="15" fillId="0" borderId="27" xfId="2" applyFont="1" applyBorder="1" applyAlignment="1">
      <alignment horizontal="center" vertical="center" wrapText="1"/>
    </xf>
    <xf numFmtId="0" fontId="15" fillId="0" borderId="28" xfId="2" applyFont="1" applyBorder="1" applyAlignment="1">
      <alignment horizontal="center" vertical="center" wrapText="1"/>
    </xf>
    <xf numFmtId="0" fontId="15" fillId="0" borderId="29" xfId="2" applyFont="1" applyBorder="1" applyAlignment="1">
      <alignment horizontal="center" vertical="center" wrapText="1"/>
    </xf>
    <xf numFmtId="0" fontId="16" fillId="2" borderId="34"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15" fillId="0" borderId="5" xfId="4" applyNumberFormat="1" applyFont="1" applyFill="1" applyBorder="1" applyAlignment="1">
      <alignment horizontal="justify" vertical="top"/>
    </xf>
    <xf numFmtId="0" fontId="15" fillId="0" borderId="6" xfId="4" applyNumberFormat="1" applyFont="1" applyFill="1" applyBorder="1" applyAlignment="1">
      <alignment horizontal="justify" vertical="top"/>
    </xf>
    <xf numFmtId="0" fontId="16" fillId="4" borderId="14" xfId="2" applyFont="1" applyFill="1" applyBorder="1" applyAlignment="1">
      <alignment horizontal="center" vertical="center"/>
    </xf>
    <xf numFmtId="0" fontId="16" fillId="4" borderId="15" xfId="2" applyFont="1" applyFill="1" applyBorder="1" applyAlignment="1">
      <alignment horizontal="center" vertical="center"/>
    </xf>
    <xf numFmtId="0" fontId="16" fillId="4" borderId="16" xfId="2" applyFont="1" applyFill="1" applyBorder="1" applyAlignment="1">
      <alignment horizontal="center" vertical="center"/>
    </xf>
    <xf numFmtId="0" fontId="16" fillId="4" borderId="39" xfId="2" applyFont="1" applyFill="1" applyBorder="1" applyAlignment="1">
      <alignment horizontal="center" vertical="center"/>
    </xf>
    <xf numFmtId="0" fontId="16" fillId="4" borderId="0" xfId="2" applyFont="1" applyFill="1" applyAlignment="1">
      <alignment horizontal="center" vertical="center"/>
    </xf>
    <xf numFmtId="0" fontId="16" fillId="4" borderId="40" xfId="2" applyFont="1" applyFill="1" applyBorder="1" applyAlignment="1">
      <alignment horizontal="center" vertical="center"/>
    </xf>
    <xf numFmtId="0" fontId="16" fillId="4" borderId="18" xfId="2" applyFont="1" applyFill="1" applyBorder="1" applyAlignment="1">
      <alignment horizontal="center" vertical="center"/>
    </xf>
    <xf numFmtId="0" fontId="16" fillId="4" borderId="19" xfId="2" applyFont="1" applyFill="1" applyBorder="1" applyAlignment="1">
      <alignment horizontal="center" vertical="center"/>
    </xf>
    <xf numFmtId="0" fontId="16" fillId="4" borderId="20" xfId="2" applyFont="1" applyFill="1" applyBorder="1" applyAlignment="1">
      <alignment horizontal="center" vertical="center"/>
    </xf>
    <xf numFmtId="0" fontId="16" fillId="5" borderId="24" xfId="2" applyFont="1" applyFill="1" applyBorder="1" applyAlignment="1">
      <alignment horizontal="center"/>
    </xf>
    <xf numFmtId="0" fontId="16" fillId="5" borderId="25" xfId="2" applyFont="1" applyFill="1" applyBorder="1" applyAlignment="1">
      <alignment horizontal="center"/>
    </xf>
    <xf numFmtId="0" fontId="16" fillId="5" borderId="30" xfId="2" applyFont="1" applyFill="1" applyBorder="1" applyAlignment="1">
      <alignment horizontal="center"/>
    </xf>
    <xf numFmtId="0" fontId="16" fillId="6" borderId="31" xfId="2" applyFont="1" applyFill="1" applyBorder="1" applyAlignment="1">
      <alignment horizontal="center"/>
    </xf>
    <xf numFmtId="0" fontId="16" fillId="6" borderId="25" xfId="2" applyFont="1" applyFill="1" applyBorder="1" applyAlignment="1">
      <alignment horizontal="center"/>
    </xf>
    <xf numFmtId="0" fontId="16" fillId="6" borderId="30" xfId="2" applyFont="1" applyFill="1" applyBorder="1" applyAlignment="1">
      <alignment horizontal="center"/>
    </xf>
    <xf numFmtId="0" fontId="16" fillId="7" borderId="31" xfId="2" applyFont="1" applyFill="1" applyBorder="1" applyAlignment="1">
      <alignment horizontal="center"/>
    </xf>
    <xf numFmtId="0" fontId="16" fillId="7" borderId="25" xfId="2" applyFont="1" applyFill="1" applyBorder="1" applyAlignment="1">
      <alignment horizontal="center"/>
    </xf>
    <xf numFmtId="0" fontId="16" fillId="7" borderId="26" xfId="2" applyFont="1" applyFill="1" applyBorder="1" applyAlignment="1">
      <alignment horizontal="center"/>
    </xf>
    <xf numFmtId="0" fontId="15" fillId="0" borderId="56" xfId="2" applyFont="1" applyBorder="1" applyAlignment="1">
      <alignment horizontal="center"/>
    </xf>
    <xf numFmtId="0" fontId="15" fillId="0" borderId="57" xfId="2" applyFont="1" applyBorder="1" applyAlignment="1">
      <alignment horizontal="center"/>
    </xf>
    <xf numFmtId="0" fontId="15" fillId="0" borderId="48" xfId="2" applyFont="1" applyBorder="1" applyAlignment="1">
      <alignment horizontal="center"/>
    </xf>
    <xf numFmtId="0" fontId="15" fillId="0" borderId="52" xfId="2" applyFont="1" applyBorder="1" applyAlignment="1">
      <alignment horizontal="center"/>
    </xf>
    <xf numFmtId="0" fontId="15" fillId="0" borderId="58" xfId="2" applyFont="1" applyBorder="1" applyAlignment="1">
      <alignment horizontal="center"/>
    </xf>
    <xf numFmtId="0" fontId="15" fillId="0" borderId="27" xfId="3" applyFont="1" applyBorder="1" applyAlignment="1">
      <alignment horizontal="center" vertical="center" wrapText="1"/>
    </xf>
    <xf numFmtId="0" fontId="15" fillId="0" borderId="28" xfId="3" applyFont="1" applyBorder="1" applyAlignment="1">
      <alignment horizontal="center" vertical="center" wrapText="1"/>
    </xf>
    <xf numFmtId="0" fontId="15" fillId="0" borderId="29" xfId="3" applyFont="1" applyBorder="1" applyAlignment="1">
      <alignment horizontal="center" vertical="center" wrapText="1"/>
    </xf>
    <xf numFmtId="0" fontId="17" fillId="0" borderId="1" xfId="2" applyFont="1" applyBorder="1" applyAlignment="1">
      <alignment horizontal="center"/>
    </xf>
    <xf numFmtId="0" fontId="17" fillId="0" borderId="2" xfId="2" applyFont="1" applyBorder="1" applyAlignment="1">
      <alignment horizontal="center"/>
    </xf>
    <xf numFmtId="0" fontId="17" fillId="0" borderId="4" xfId="2" applyFont="1" applyBorder="1" applyAlignment="1">
      <alignment horizontal="center"/>
    </xf>
    <xf numFmtId="0" fontId="17" fillId="0" borderId="5" xfId="2" applyFont="1" applyBorder="1" applyAlignment="1">
      <alignment horizontal="center"/>
    </xf>
    <xf numFmtId="0" fontId="16" fillId="0" borderId="2" xfId="2" applyFont="1" applyBorder="1" applyAlignment="1">
      <alignment horizontal="center" vertical="center" wrapText="1"/>
    </xf>
    <xf numFmtId="0" fontId="16" fillId="0" borderId="3" xfId="2" applyFont="1" applyBorder="1" applyAlignment="1">
      <alignment horizontal="center" vertical="center" wrapText="1"/>
    </xf>
    <xf numFmtId="0" fontId="16" fillId="0" borderId="5" xfId="2" applyFont="1" applyBorder="1" applyAlignment="1">
      <alignment horizontal="left" vertical="center" wrapText="1"/>
    </xf>
    <xf numFmtId="0" fontId="16" fillId="0" borderId="6" xfId="2" applyFont="1" applyBorder="1" applyAlignment="1">
      <alignment horizontal="left" vertical="center" wrapText="1"/>
    </xf>
    <xf numFmtId="0" fontId="16" fillId="0" borderId="8" xfId="2" applyFont="1" applyBorder="1" applyAlignment="1">
      <alignment horizontal="left" vertical="center" wrapText="1"/>
    </xf>
    <xf numFmtId="0" fontId="16" fillId="0" borderId="9" xfId="2" applyFont="1" applyBorder="1" applyAlignment="1">
      <alignment horizontal="left" vertical="center" wrapText="1"/>
    </xf>
    <xf numFmtId="0" fontId="16" fillId="3" borderId="14" xfId="2" applyFont="1" applyFill="1" applyBorder="1" applyAlignment="1">
      <alignment horizontal="center" vertical="center" wrapText="1"/>
    </xf>
    <xf numFmtId="0" fontId="16" fillId="3" borderId="15" xfId="2" applyFont="1" applyFill="1" applyBorder="1" applyAlignment="1">
      <alignment horizontal="center" vertical="center" wrapText="1"/>
    </xf>
    <xf numFmtId="0" fontId="16" fillId="3" borderId="16" xfId="2" applyFont="1" applyFill="1" applyBorder="1" applyAlignment="1">
      <alignment horizontal="center" vertical="center" wrapText="1"/>
    </xf>
    <xf numFmtId="0" fontId="16" fillId="3" borderId="18" xfId="2" applyFont="1" applyFill="1" applyBorder="1" applyAlignment="1">
      <alignment horizontal="center" vertical="center" wrapText="1"/>
    </xf>
    <xf numFmtId="0" fontId="16" fillId="3" borderId="19" xfId="2" applyFont="1" applyFill="1" applyBorder="1" applyAlignment="1">
      <alignment horizontal="center" vertical="center" wrapText="1"/>
    </xf>
    <xf numFmtId="0" fontId="16" fillId="3" borderId="20" xfId="2" applyFont="1" applyFill="1" applyBorder="1" applyAlignment="1">
      <alignment horizontal="center" vertical="center" wrapText="1"/>
    </xf>
    <xf numFmtId="9" fontId="15" fillId="0" borderId="30" xfId="3" applyNumberFormat="1" applyFont="1" applyBorder="1" applyAlignment="1">
      <alignment horizontal="center" vertical="center" wrapText="1"/>
    </xf>
    <xf numFmtId="9" fontId="15" fillId="0" borderId="2" xfId="3" applyNumberFormat="1" applyFont="1" applyBorder="1" applyAlignment="1">
      <alignment horizontal="center" vertical="center" wrapText="1"/>
    </xf>
    <xf numFmtId="9" fontId="15" fillId="0" borderId="31" xfId="3" applyNumberFormat="1" applyFont="1" applyBorder="1" applyAlignment="1">
      <alignment horizontal="center" vertical="center" wrapText="1"/>
    </xf>
    <xf numFmtId="9" fontId="15" fillId="0" borderId="32" xfId="3" applyNumberFormat="1" applyFont="1" applyBorder="1" applyAlignment="1">
      <alignment horizontal="center" vertical="center" wrapText="1"/>
    </xf>
    <xf numFmtId="9" fontId="15" fillId="0" borderId="8" xfId="3" applyNumberFormat="1" applyFont="1" applyBorder="1" applyAlignment="1">
      <alignment horizontal="center" vertical="center" wrapText="1"/>
    </xf>
    <xf numFmtId="9" fontId="15" fillId="0" borderId="33" xfId="3" applyNumberFormat="1" applyFont="1" applyBorder="1" applyAlignment="1">
      <alignment horizontal="center" vertical="center" wrapText="1"/>
    </xf>
    <xf numFmtId="0" fontId="15" fillId="0" borderId="7" xfId="2" applyFont="1" applyBorder="1" applyAlignment="1">
      <alignment horizontal="center" vertical="center" wrapText="1"/>
    </xf>
    <xf numFmtId="0" fontId="15" fillId="0" borderId="8" xfId="2" applyFont="1" applyBorder="1" applyAlignment="1">
      <alignment horizontal="center" vertical="center" wrapText="1"/>
    </xf>
    <xf numFmtId="0" fontId="15" fillId="0" borderId="9" xfId="2" applyFont="1" applyBorder="1" applyAlignment="1">
      <alignment horizontal="center" vertical="center" wrapText="1"/>
    </xf>
    <xf numFmtId="0" fontId="15" fillId="0" borderId="21" xfId="2" applyFont="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15" fillId="0" borderId="27" xfId="2" applyFont="1" applyBorder="1" applyAlignment="1">
      <alignment horizontal="center"/>
    </xf>
    <xf numFmtId="0" fontId="15" fillId="0" borderId="28" xfId="2" applyFont="1" applyBorder="1" applyAlignment="1">
      <alignment horizontal="center"/>
    </xf>
    <xf numFmtId="0" fontId="15" fillId="0" borderId="32" xfId="2" applyFont="1" applyBorder="1" applyAlignment="1">
      <alignment horizontal="center"/>
    </xf>
    <xf numFmtId="0" fontId="15" fillId="0" borderId="33" xfId="2" applyFont="1" applyBorder="1" applyAlignment="1">
      <alignment horizontal="center"/>
    </xf>
    <xf numFmtId="0" fontId="15" fillId="0" borderId="29" xfId="2" applyFont="1" applyBorder="1" applyAlignment="1">
      <alignment horizontal="center"/>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0" xfId="0" applyFont="1" applyFill="1" applyBorder="1" applyAlignment="1">
      <alignment horizontal="center" vertical="center" wrapText="1"/>
    </xf>
    <xf numFmtId="0" fontId="16" fillId="2" borderId="70"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0" borderId="17" xfId="2" applyFont="1" applyBorder="1" applyAlignment="1">
      <alignment horizontal="center"/>
    </xf>
    <xf numFmtId="164" fontId="15" fillId="0" borderId="4" xfId="0" applyNumberFormat="1" applyFont="1" applyBorder="1" applyAlignment="1">
      <alignment horizontal="center" vertical="center" wrapText="1"/>
    </xf>
    <xf numFmtId="164" fontId="15" fillId="0" borderId="5" xfId="0" applyNumberFormat="1" applyFont="1" applyBorder="1" applyAlignment="1">
      <alignment horizontal="center" vertical="center" wrapText="1"/>
    </xf>
    <xf numFmtId="0" fontId="16" fillId="2" borderId="18"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2" borderId="20" xfId="2"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6" fillId="2" borderId="18" xfId="2" applyFont="1" applyFill="1" applyBorder="1" applyAlignment="1">
      <alignment horizontal="center" vertical="center"/>
    </xf>
    <xf numFmtId="0" fontId="16" fillId="2" borderId="19" xfId="2" applyFont="1" applyFill="1" applyBorder="1" applyAlignment="1">
      <alignment horizontal="center" vertical="center"/>
    </xf>
    <xf numFmtId="0" fontId="16" fillId="2" borderId="20" xfId="2" applyFont="1" applyFill="1" applyBorder="1" applyAlignment="1">
      <alignment horizontal="center" vertical="center"/>
    </xf>
    <xf numFmtId="9" fontId="15" fillId="2" borderId="19" xfId="2" applyNumberFormat="1" applyFont="1" applyFill="1" applyBorder="1" applyAlignment="1">
      <alignment vertical="center"/>
    </xf>
    <xf numFmtId="9" fontId="15" fillId="2" borderId="20" xfId="2" applyNumberFormat="1" applyFont="1" applyFill="1" applyBorder="1" applyAlignment="1">
      <alignment vertical="center"/>
    </xf>
    <xf numFmtId="0" fontId="17" fillId="0" borderId="0" xfId="2" applyFont="1" applyAlignment="1">
      <alignment horizont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18" xfId="2" applyFont="1" applyFill="1" applyBorder="1" applyAlignment="1">
      <alignment horizontal="center" vertical="center" wrapText="1"/>
    </xf>
    <xf numFmtId="0" fontId="15" fillId="2" borderId="19" xfId="2" applyFont="1" applyFill="1" applyBorder="1" applyAlignment="1">
      <alignment horizontal="center" vertical="center" wrapText="1"/>
    </xf>
    <xf numFmtId="0" fontId="15" fillId="2" borderId="20" xfId="2" applyFont="1" applyFill="1" applyBorder="1" applyAlignment="1">
      <alignment horizontal="center" vertical="center" wrapText="1"/>
    </xf>
    <xf numFmtId="49" fontId="15" fillId="0" borderId="14" xfId="2" applyNumberFormat="1" applyFont="1" applyBorder="1" applyAlignment="1">
      <alignment horizontal="center" vertical="center" wrapText="1"/>
    </xf>
    <xf numFmtId="49" fontId="15" fillId="0" borderId="15" xfId="2" applyNumberFormat="1" applyFont="1" applyBorder="1" applyAlignment="1">
      <alignment horizontal="center" vertical="center" wrapText="1"/>
    </xf>
    <xf numFmtId="49" fontId="15" fillId="0" borderId="16" xfId="2" applyNumberFormat="1" applyFont="1" applyBorder="1" applyAlignment="1">
      <alignment horizontal="center" vertical="center" wrapText="1"/>
    </xf>
    <xf numFmtId="49" fontId="15" fillId="0" borderId="18" xfId="2" applyNumberFormat="1" applyFont="1" applyBorder="1" applyAlignment="1">
      <alignment horizontal="center" vertical="center" wrapText="1"/>
    </xf>
    <xf numFmtId="49" fontId="15" fillId="0" borderId="19" xfId="2" applyNumberFormat="1" applyFont="1" applyBorder="1" applyAlignment="1">
      <alignment horizontal="center" vertical="center" wrapText="1"/>
    </xf>
    <xf numFmtId="49" fontId="15" fillId="0" borderId="20" xfId="2" applyNumberFormat="1" applyFont="1" applyBorder="1" applyAlignment="1">
      <alignment horizontal="center" vertical="center" wrapText="1"/>
    </xf>
    <xf numFmtId="0" fontId="15" fillId="0" borderId="27" xfId="2" applyFont="1" applyBorder="1" applyAlignment="1">
      <alignment horizontal="center" wrapText="1"/>
    </xf>
    <xf numFmtId="0" fontId="16" fillId="0" borderId="5" xfId="2" applyFont="1" applyBorder="1" applyAlignment="1">
      <alignment horizontal="center" vertical="center" wrapText="1"/>
    </xf>
    <xf numFmtId="0" fontId="15" fillId="0" borderId="15" xfId="2" applyFont="1" applyBorder="1" applyAlignment="1">
      <alignment horizontal="center" vertical="center"/>
    </xf>
    <xf numFmtId="0" fontId="15" fillId="0" borderId="16" xfId="2" applyFont="1" applyBorder="1" applyAlignment="1">
      <alignment horizontal="center" vertical="center"/>
    </xf>
    <xf numFmtId="0" fontId="15" fillId="0" borderId="18" xfId="2" applyFont="1" applyBorder="1" applyAlignment="1">
      <alignment horizontal="center" vertical="center"/>
    </xf>
    <xf numFmtId="0" fontId="15" fillId="0" borderId="19" xfId="2" applyFont="1" applyBorder="1" applyAlignment="1">
      <alignment horizontal="center" vertical="center"/>
    </xf>
    <xf numFmtId="0" fontId="15" fillId="0" borderId="20" xfId="2" applyFont="1" applyBorder="1" applyAlignment="1">
      <alignment horizontal="center" vertical="center"/>
    </xf>
    <xf numFmtId="0" fontId="15" fillId="0" borderId="27" xfId="2" applyFont="1" applyBorder="1" applyAlignment="1">
      <alignment horizontal="center" vertical="center"/>
    </xf>
    <xf numFmtId="0" fontId="15" fillId="0" borderId="28" xfId="2" applyFont="1" applyBorder="1" applyAlignment="1">
      <alignment horizontal="center" vertical="center"/>
    </xf>
    <xf numFmtId="0" fontId="15" fillId="0" borderId="29" xfId="2" applyFont="1" applyBorder="1" applyAlignment="1">
      <alignment horizontal="center" vertical="center"/>
    </xf>
    <xf numFmtId="0" fontId="15" fillId="0" borderId="37" xfId="3" applyFont="1" applyBorder="1" applyAlignment="1">
      <alignment horizontal="justify" wrapText="1"/>
    </xf>
    <xf numFmtId="0" fontId="15" fillId="0" borderId="35" xfId="3" applyFont="1" applyBorder="1" applyAlignment="1">
      <alignment horizontal="justify" wrapText="1"/>
    </xf>
    <xf numFmtId="0" fontId="15" fillId="0" borderId="36" xfId="3" applyFont="1" applyBorder="1" applyAlignment="1">
      <alignment horizontal="justify" wrapText="1"/>
    </xf>
    <xf numFmtId="9" fontId="15" fillId="0" borderId="37" xfId="3" applyNumberFormat="1"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2" xfId="2" applyFont="1" applyBorder="1" applyAlignment="1">
      <alignment horizontal="center" vertical="center" wrapText="1"/>
    </xf>
    <xf numFmtId="0" fontId="16" fillId="2" borderId="7"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125"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86" xfId="0" applyFont="1" applyFill="1" applyBorder="1" applyAlignment="1">
      <alignment horizontal="center" vertical="center" wrapText="1"/>
    </xf>
    <xf numFmtId="0" fontId="16" fillId="2" borderId="55"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15" fillId="0" borderId="7" xfId="2" applyFont="1" applyBorder="1" applyAlignment="1">
      <alignment horizontal="center"/>
    </xf>
    <xf numFmtId="0" fontId="15" fillId="0" borderId="8" xfId="2" applyFont="1" applyBorder="1" applyAlignment="1">
      <alignment horizontal="center"/>
    </xf>
    <xf numFmtId="0" fontId="15" fillId="0" borderId="9" xfId="2" applyFont="1" applyBorder="1" applyAlignment="1">
      <alignment horizontal="center"/>
    </xf>
    <xf numFmtId="0" fontId="16" fillId="5" borderId="1" xfId="2" applyFont="1" applyFill="1" applyBorder="1" applyAlignment="1">
      <alignment horizontal="center"/>
    </xf>
    <xf numFmtId="0" fontId="16" fillId="5" borderId="2" xfId="2" applyFont="1" applyFill="1" applyBorder="1" applyAlignment="1">
      <alignment horizontal="center"/>
    </xf>
    <xf numFmtId="0" fontId="16" fillId="6" borderId="2" xfId="2" applyFont="1" applyFill="1" applyBorder="1" applyAlignment="1">
      <alignment horizontal="center"/>
    </xf>
    <xf numFmtId="0" fontId="16" fillId="7" borderId="2" xfId="2" applyFont="1" applyFill="1" applyBorder="1" applyAlignment="1">
      <alignment horizontal="center"/>
    </xf>
    <xf numFmtId="0" fontId="16" fillId="7" borderId="3" xfId="2" applyFont="1" applyFill="1" applyBorder="1" applyAlignment="1">
      <alignment horizontal="center"/>
    </xf>
    <xf numFmtId="0" fontId="15" fillId="0" borderId="4" xfId="2" applyFont="1" applyBorder="1" applyAlignment="1">
      <alignment horizontal="center"/>
    </xf>
    <xf numFmtId="0" fontId="15" fillId="0" borderId="5" xfId="2" applyFont="1" applyBorder="1" applyAlignment="1">
      <alignment horizontal="center"/>
    </xf>
    <xf numFmtId="0" fontId="15" fillId="0" borderId="6" xfId="2" applyFont="1" applyBorder="1" applyAlignment="1">
      <alignment horizontal="center"/>
    </xf>
    <xf numFmtId="0" fontId="16" fillId="4" borderId="14" xfId="2" applyFont="1" applyFill="1" applyBorder="1" applyAlignment="1">
      <alignment horizontal="center" vertical="center" wrapText="1"/>
    </xf>
    <xf numFmtId="0" fontId="16" fillId="4" borderId="15" xfId="2" applyFont="1" applyFill="1" applyBorder="1" applyAlignment="1">
      <alignment horizontal="center" vertical="center" wrapText="1"/>
    </xf>
    <xf numFmtId="0" fontId="16" fillId="4" borderId="16" xfId="2" applyFont="1" applyFill="1" applyBorder="1" applyAlignment="1">
      <alignment horizontal="center" vertical="center" wrapText="1"/>
    </xf>
    <xf numFmtId="0" fontId="16" fillId="4" borderId="39" xfId="2" applyFont="1" applyFill="1" applyBorder="1" applyAlignment="1">
      <alignment horizontal="center" vertical="center" wrapText="1"/>
    </xf>
    <xf numFmtId="0" fontId="16" fillId="4" borderId="0" xfId="2" applyFont="1" applyFill="1" applyAlignment="1">
      <alignment horizontal="center" vertical="center" wrapText="1"/>
    </xf>
    <xf numFmtId="0" fontId="16" fillId="4" borderId="40" xfId="2" applyFont="1" applyFill="1" applyBorder="1" applyAlignment="1">
      <alignment horizontal="center" vertical="center" wrapText="1"/>
    </xf>
    <xf numFmtId="164" fontId="15" fillId="0" borderId="1" xfId="2" applyNumberFormat="1" applyFont="1" applyBorder="1" applyAlignment="1">
      <alignment horizontal="center" vertical="center"/>
    </xf>
    <xf numFmtId="0" fontId="15" fillId="0" borderId="2" xfId="2" applyFont="1" applyBorder="1" applyAlignment="1">
      <alignment horizontal="center" vertical="center"/>
    </xf>
    <xf numFmtId="168" fontId="17" fillId="3" borderId="2" xfId="1" applyNumberFormat="1" applyFont="1" applyFill="1" applyBorder="1" applyAlignment="1">
      <alignment horizontal="center" vertical="center"/>
    </xf>
    <xf numFmtId="10" fontId="15" fillId="0" borderId="2" xfId="1" applyNumberFormat="1" applyFont="1" applyFill="1" applyBorder="1" applyAlignment="1">
      <alignment horizontal="center" vertical="center" wrapText="1"/>
    </xf>
    <xf numFmtId="0" fontId="15" fillId="0" borderId="2" xfId="2" applyFont="1" applyBorder="1" applyAlignment="1">
      <alignment horizontal="justify" vertical="center" wrapText="1"/>
    </xf>
    <xf numFmtId="0" fontId="15" fillId="0" borderId="3" xfId="2" applyFont="1" applyBorder="1" applyAlignment="1">
      <alignment horizontal="justify" vertical="center" wrapText="1"/>
    </xf>
    <xf numFmtId="168" fontId="17" fillId="3" borderId="8" xfId="1" applyNumberFormat="1" applyFont="1" applyFill="1" applyBorder="1" applyAlignment="1">
      <alignment horizontal="center" vertical="center"/>
    </xf>
    <xf numFmtId="10" fontId="17" fillId="0" borderId="8" xfId="1" applyNumberFormat="1" applyFont="1" applyFill="1" applyBorder="1" applyAlignment="1">
      <alignment horizontal="center" vertical="center"/>
    </xf>
    <xf numFmtId="168" fontId="17" fillId="3" borderId="5" xfId="1" applyNumberFormat="1" applyFont="1" applyFill="1" applyBorder="1" applyAlignment="1">
      <alignment horizontal="center" vertical="center"/>
    </xf>
    <xf numFmtId="10" fontId="17" fillId="0" borderId="5" xfId="1" applyNumberFormat="1" applyFont="1" applyFill="1" applyBorder="1" applyAlignment="1">
      <alignment horizontal="center" vertical="center"/>
    </xf>
    <xf numFmtId="10" fontId="15" fillId="0" borderId="5" xfId="1" applyNumberFormat="1" applyFont="1" applyFill="1" applyBorder="1" applyAlignment="1">
      <alignment horizontal="center" vertical="center" wrapText="1"/>
    </xf>
    <xf numFmtId="0" fontId="48" fillId="0" borderId="37" xfId="3" applyFont="1" applyBorder="1" applyAlignment="1">
      <alignment horizontal="justify" vertical="center" wrapText="1"/>
    </xf>
    <xf numFmtId="0" fontId="48" fillId="0" borderId="35" xfId="3" applyFont="1" applyBorder="1" applyAlignment="1">
      <alignment horizontal="justify" vertical="center" wrapText="1"/>
    </xf>
    <xf numFmtId="0" fontId="48" fillId="0" borderId="36" xfId="3" applyFont="1" applyBorder="1" applyAlignment="1">
      <alignment horizontal="justify" vertical="center" wrapText="1"/>
    </xf>
    <xf numFmtId="0" fontId="40" fillId="0" borderId="37" xfId="3" applyFont="1" applyBorder="1" applyAlignment="1">
      <alignment horizontal="center" vertical="center" wrapText="1"/>
    </xf>
    <xf numFmtId="0" fontId="65" fillId="0" borderId="35" xfId="3" applyFont="1" applyBorder="1" applyAlignment="1">
      <alignment horizontal="center" vertical="center" wrapText="1"/>
    </xf>
    <xf numFmtId="0" fontId="65" fillId="0" borderId="36" xfId="3" applyFont="1" applyBorder="1" applyAlignment="1">
      <alignment horizontal="center" vertical="center" wrapText="1"/>
    </xf>
    <xf numFmtId="0" fontId="15" fillId="0" borderId="37" xfId="3" applyFont="1" applyBorder="1" applyAlignment="1">
      <alignment horizontal="center" vertical="center" wrapText="1"/>
    </xf>
    <xf numFmtId="0" fontId="16" fillId="2" borderId="37" xfId="2"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2" xfId="2" applyFont="1" applyFill="1" applyBorder="1" applyAlignment="1">
      <alignment horizontal="center" vertical="center" wrapText="1"/>
    </xf>
    <xf numFmtId="0" fontId="16" fillId="4" borderId="5" xfId="2"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5" fillId="0" borderId="4" xfId="2" applyFont="1" applyBorder="1" applyAlignment="1">
      <alignment horizontal="center" vertical="center"/>
    </xf>
    <xf numFmtId="168" fontId="15" fillId="3" borderId="5" xfId="2" applyNumberFormat="1" applyFont="1" applyFill="1" applyBorder="1" applyAlignment="1">
      <alignment horizontal="center" vertical="center" wrapText="1"/>
    </xf>
    <xf numFmtId="0" fontId="15" fillId="0" borderId="7" xfId="2" applyFont="1" applyBorder="1" applyAlignment="1">
      <alignment horizontal="center" vertical="center"/>
    </xf>
    <xf numFmtId="168" fontId="15" fillId="3" borderId="8" xfId="2" applyNumberFormat="1" applyFont="1" applyFill="1" applyBorder="1" applyAlignment="1">
      <alignment horizontal="center" vertical="center" wrapText="1"/>
    </xf>
    <xf numFmtId="168" fontId="17" fillId="0" borderId="8" xfId="2" applyNumberFormat="1" applyFont="1" applyBorder="1" applyAlignment="1">
      <alignment horizontal="center" vertical="center"/>
    </xf>
    <xf numFmtId="168" fontId="17" fillId="0" borderId="5" xfId="2" applyNumberFormat="1" applyFont="1" applyBorder="1" applyAlignment="1">
      <alignment horizontal="center" vertical="center"/>
    </xf>
    <xf numFmtId="0" fontId="45" fillId="14" borderId="73" xfId="0" applyFont="1" applyFill="1" applyBorder="1" applyAlignment="1">
      <alignment horizontal="center" vertical="center" wrapText="1"/>
    </xf>
    <xf numFmtId="0" fontId="6" fillId="0" borderId="74" xfId="0" applyFont="1" applyBorder="1" applyAlignment="1"/>
    <xf numFmtId="0" fontId="6" fillId="0" borderId="107" xfId="0" applyFont="1" applyBorder="1" applyAlignment="1"/>
    <xf numFmtId="0" fontId="6" fillId="0" borderId="117" xfId="0" applyFont="1" applyBorder="1" applyAlignment="1"/>
    <xf numFmtId="0" fontId="6" fillId="0" borderId="118" xfId="0" applyFont="1" applyBorder="1" applyAlignment="1"/>
    <xf numFmtId="0" fontId="6" fillId="0" borderId="121" xfId="0" applyFont="1" applyBorder="1" applyAlignment="1"/>
    <xf numFmtId="0" fontId="45" fillId="22" borderId="73" xfId="0" applyFont="1" applyFill="1" applyBorder="1" applyAlignment="1">
      <alignment horizontal="center" vertical="center" wrapText="1"/>
    </xf>
    <xf numFmtId="0" fontId="4" fillId="0" borderId="74" xfId="0" applyFont="1" applyBorder="1" applyAlignment="1"/>
    <xf numFmtId="0" fontId="4" fillId="0" borderId="107" xfId="0" applyFont="1" applyBorder="1" applyAlignment="1"/>
    <xf numFmtId="0" fontId="4" fillId="0" borderId="117" xfId="0" applyFont="1" applyBorder="1" applyAlignment="1"/>
    <xf numFmtId="0" fontId="4" fillId="0" borderId="118" xfId="0" applyFont="1" applyBorder="1" applyAlignment="1"/>
    <xf numFmtId="0" fontId="4" fillId="0" borderId="121" xfId="0" applyFont="1" applyBorder="1" applyAlignment="1"/>
    <xf numFmtId="0" fontId="49" fillId="0" borderId="73" xfId="0" applyFont="1" applyBorder="1" applyAlignment="1">
      <alignment horizontal="center"/>
    </xf>
    <xf numFmtId="0" fontId="6" fillId="0" borderId="106" xfId="0" applyFont="1" applyBorder="1" applyAlignment="1"/>
    <xf numFmtId="0" fontId="6" fillId="0" borderId="87" xfId="0" applyFont="1" applyBorder="1" applyAlignment="1"/>
    <xf numFmtId="0" fontId="0" fillId="0" borderId="0" xfId="0" applyAlignment="1"/>
    <xf numFmtId="0" fontId="6" fillId="0" borderId="96" xfId="0" applyFont="1" applyBorder="1" applyAlignment="1"/>
    <xf numFmtId="0" fontId="6" fillId="0" borderId="139" xfId="0" applyFont="1" applyBorder="1" applyAlignment="1"/>
    <xf numFmtId="0" fontId="50" fillId="4" borderId="88" xfId="0" applyFont="1" applyFill="1" applyBorder="1" applyAlignment="1">
      <alignment horizontal="center" vertical="center" wrapText="1"/>
    </xf>
    <xf numFmtId="0" fontId="6" fillId="4" borderId="89" xfId="0" applyFont="1" applyFill="1" applyBorder="1" applyAlignment="1"/>
    <xf numFmtId="0" fontId="6" fillId="4" borderId="111" xfId="0" applyFont="1" applyFill="1" applyBorder="1" applyAlignment="1"/>
    <xf numFmtId="0" fontId="45" fillId="0" borderId="79" xfId="0" applyFont="1" applyBorder="1" applyAlignment="1">
      <alignment horizontal="left" vertical="center" wrapText="1"/>
    </xf>
    <xf numFmtId="0" fontId="6" fillId="0" borderId="77" xfId="0" applyFont="1" applyBorder="1" applyAlignment="1"/>
    <xf numFmtId="0" fontId="6" fillId="0" borderId="78" xfId="0" applyFont="1" applyBorder="1" applyAlignment="1"/>
    <xf numFmtId="0" fontId="6" fillId="0" borderId="116" xfId="0" applyFont="1" applyBorder="1" applyAlignment="1"/>
    <xf numFmtId="0" fontId="45" fillId="0" borderId="90" xfId="0" applyFont="1" applyBorder="1" applyAlignment="1">
      <alignment horizontal="left" vertical="center" wrapText="1"/>
    </xf>
    <xf numFmtId="0" fontId="6" fillId="0" borderId="91" xfId="0" applyFont="1" applyBorder="1" applyAlignment="1"/>
    <xf numFmtId="0" fontId="6" fillId="0" borderId="112" xfId="0" applyFont="1" applyBorder="1" applyAlignment="1"/>
    <xf numFmtId="0" fontId="78" fillId="0" borderId="14" xfId="0" applyFont="1" applyBorder="1" applyAlignment="1">
      <alignment horizontal="center" vertical="center" wrapText="1"/>
    </xf>
    <xf numFmtId="0" fontId="4" fillId="0" borderId="15" xfId="0" applyFont="1" applyBorder="1" applyAlignment="1">
      <alignment vertical="center"/>
    </xf>
    <xf numFmtId="0" fontId="4" fillId="0" borderId="16"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9" fontId="45" fillId="14" borderId="98" xfId="0" applyNumberFormat="1" applyFont="1" applyFill="1" applyBorder="1" applyAlignment="1">
      <alignment horizontal="center" vertical="center" wrapText="1"/>
    </xf>
    <xf numFmtId="0" fontId="6" fillId="0" borderId="98" xfId="0" applyFont="1" applyBorder="1" applyAlignment="1"/>
    <xf numFmtId="0" fontId="6" fillId="0" borderId="110" xfId="0" applyFont="1" applyBorder="1" applyAlignment="1"/>
    <xf numFmtId="0" fontId="45" fillId="14" borderId="99" xfId="0" applyFont="1" applyFill="1" applyBorder="1" applyAlignment="1">
      <alignment horizontal="center" vertical="center" wrapText="1"/>
    </xf>
    <xf numFmtId="0" fontId="6" fillId="0" borderId="89" xfId="0" applyFont="1" applyBorder="1" applyAlignment="1"/>
    <xf numFmtId="0" fontId="6" fillId="0" borderId="111" xfId="0" applyFont="1" applyBorder="1" applyAlignment="1"/>
    <xf numFmtId="9" fontId="0" fillId="0" borderId="98" xfId="0" applyNumberFormat="1" applyBorder="1" applyAlignment="1">
      <alignment horizontal="center" vertical="center" wrapText="1"/>
    </xf>
    <xf numFmtId="0" fontId="0" fillId="0" borderId="100" xfId="0" applyBorder="1" applyAlignment="1">
      <alignment horizontal="center" vertical="center" wrapText="1"/>
    </xf>
    <xf numFmtId="0" fontId="19" fillId="0" borderId="74" xfId="0" applyFont="1" applyBorder="1" applyAlignment="1">
      <alignment horizontal="center" vertical="center" wrapText="1"/>
    </xf>
    <xf numFmtId="0" fontId="45" fillId="14" borderId="97" xfId="0" applyFont="1" applyFill="1" applyBorder="1" applyAlignment="1">
      <alignment horizontal="center" vertical="center" wrapText="1"/>
    </xf>
    <xf numFmtId="0" fontId="0" fillId="0" borderId="98" xfId="0" applyBorder="1" applyAlignment="1">
      <alignment horizontal="center" vertical="center" wrapText="1"/>
    </xf>
    <xf numFmtId="0" fontId="0" fillId="14" borderId="73" xfId="0" applyFill="1" applyBorder="1" applyAlignment="1">
      <alignment horizontal="center" vertical="center" wrapText="1"/>
    </xf>
    <xf numFmtId="49" fontId="19" fillId="0" borderId="73" xfId="0" applyNumberFormat="1" applyFont="1" applyBorder="1" applyAlignment="1">
      <alignment horizontal="center" vertical="center" wrapText="1"/>
    </xf>
    <xf numFmtId="0" fontId="0" fillId="0" borderId="100" xfId="0" applyBorder="1" applyAlignment="1">
      <alignment horizontal="center" vertical="center"/>
    </xf>
    <xf numFmtId="0" fontId="22" fillId="14" borderId="99" xfId="0" applyFont="1" applyFill="1" applyBorder="1" applyAlignment="1">
      <alignment horizontal="center" vertical="center" wrapText="1"/>
    </xf>
    <xf numFmtId="0" fontId="19" fillId="0" borderId="100" xfId="0" applyFont="1" applyBorder="1" applyAlignment="1">
      <alignment horizontal="center" vertical="center" wrapText="1"/>
    </xf>
    <xf numFmtId="0" fontId="0" fillId="0" borderId="91" xfId="0" applyBorder="1" applyAlignment="1">
      <alignment horizontal="center" vertical="center"/>
    </xf>
    <xf numFmtId="10" fontId="19" fillId="0" borderId="97" xfId="0" applyNumberFormat="1" applyFont="1" applyBorder="1" applyAlignment="1">
      <alignment horizontal="center" vertical="center" wrapText="1"/>
    </xf>
    <xf numFmtId="0" fontId="6" fillId="0" borderId="130" xfId="0" applyFont="1" applyBorder="1" applyAlignment="1"/>
    <xf numFmtId="0" fontId="52" fillId="14" borderId="97" xfId="0" applyFont="1" applyFill="1" applyBorder="1" applyAlignment="1">
      <alignment horizontal="center" vertical="center" wrapText="1"/>
    </xf>
    <xf numFmtId="0" fontId="43" fillId="0" borderId="97" xfId="0" applyFont="1" applyBorder="1" applyAlignment="1">
      <alignment horizontal="center" vertical="center" wrapText="1"/>
    </xf>
    <xf numFmtId="0" fontId="43" fillId="0" borderId="98" xfId="0" applyFont="1" applyBorder="1" applyAlignment="1">
      <alignment horizontal="center" vertical="center" wrapText="1"/>
    </xf>
    <xf numFmtId="0" fontId="43" fillId="22" borderId="97" xfId="0" applyFont="1" applyFill="1" applyBorder="1" applyAlignment="1">
      <alignment horizontal="center" vertical="center" wrapText="1"/>
    </xf>
    <xf numFmtId="9" fontId="19" fillId="0" borderId="90" xfId="0" applyNumberFormat="1" applyFont="1" applyBorder="1" applyAlignment="1">
      <alignment horizontal="center"/>
    </xf>
    <xf numFmtId="0" fontId="45" fillId="15" borderId="73" xfId="0" applyFont="1" applyFill="1" applyBorder="1" applyAlignment="1">
      <alignment horizontal="center" vertical="center"/>
    </xf>
    <xf numFmtId="0" fontId="6" fillId="0" borderId="108" xfId="0" applyFont="1" applyBorder="1" applyAlignment="1"/>
    <xf numFmtId="0" fontId="45" fillId="16" borderId="99" xfId="0" applyFont="1" applyFill="1" applyBorder="1" applyAlignment="1">
      <alignment horizontal="center"/>
    </xf>
    <xf numFmtId="0" fontId="6" fillId="0" borderId="113" xfId="0" applyFont="1" applyBorder="1" applyAlignment="1"/>
    <xf numFmtId="0" fontId="22" fillId="17" borderId="88" xfId="0" applyFont="1" applyFill="1" applyBorder="1" applyAlignment="1">
      <alignment horizontal="center"/>
    </xf>
    <xf numFmtId="0" fontId="45" fillId="18" borderId="88" xfId="0" applyFont="1" applyFill="1" applyBorder="1" applyAlignment="1">
      <alignment horizontal="center"/>
    </xf>
    <xf numFmtId="0" fontId="0" fillId="0" borderId="76" xfId="0" applyBorder="1" applyAlignment="1">
      <alignment horizontal="center"/>
    </xf>
    <xf numFmtId="0" fontId="0" fillId="0" borderId="79" xfId="0" applyBorder="1" applyAlignment="1">
      <alignment horizontal="center"/>
    </xf>
    <xf numFmtId="9" fontId="19" fillId="0" borderId="100" xfId="0" applyNumberFormat="1" applyFont="1" applyBorder="1" applyAlignment="1">
      <alignment horizontal="center"/>
    </xf>
    <xf numFmtId="0" fontId="6" fillId="0" borderId="114" xfId="0" applyFont="1" applyBorder="1" applyAlignment="1"/>
    <xf numFmtId="0" fontId="46" fillId="14" borderId="99" xfId="0" applyFont="1" applyFill="1" applyBorder="1" applyAlignment="1">
      <alignment horizontal="center" vertical="center" wrapText="1"/>
    </xf>
    <xf numFmtId="0" fontId="15" fillId="0" borderId="89" xfId="0" applyFont="1" applyBorder="1" applyAlignment="1"/>
    <xf numFmtId="0" fontId="15" fillId="0" borderId="111" xfId="0" applyFont="1" applyBorder="1" applyAlignment="1"/>
    <xf numFmtId="0" fontId="46" fillId="14" borderId="73" xfId="0" applyFont="1" applyFill="1" applyBorder="1" applyAlignment="1">
      <alignment horizontal="center" vertical="center" wrapText="1"/>
    </xf>
    <xf numFmtId="0" fontId="15" fillId="0" borderId="74" xfId="0" applyFont="1" applyBorder="1" applyAlignment="1"/>
    <xf numFmtId="0" fontId="15" fillId="0" borderId="107" xfId="0" applyFont="1" applyBorder="1" applyAlignment="1"/>
    <xf numFmtId="0" fontId="15" fillId="0" borderId="117" xfId="0" applyFont="1" applyBorder="1" applyAlignment="1"/>
    <xf numFmtId="0" fontId="15" fillId="0" borderId="118" xfId="0" applyFont="1" applyBorder="1" applyAlignment="1"/>
    <xf numFmtId="0" fontId="15" fillId="0" borderId="121" xfId="0" applyFont="1" applyBorder="1" applyAlignment="1"/>
    <xf numFmtId="0" fontId="31" fillId="14" borderId="101" xfId="0" applyFont="1" applyFill="1" applyBorder="1" applyAlignment="1">
      <alignment horizontal="center" vertical="center" wrapText="1"/>
    </xf>
    <xf numFmtId="0" fontId="15" fillId="0" borderId="120" xfId="0" applyFont="1" applyBorder="1" applyAlignment="1"/>
    <xf numFmtId="0" fontId="46" fillId="14" borderId="101" xfId="0" applyFont="1" applyFill="1" applyBorder="1" applyAlignment="1">
      <alignment horizontal="center" vertical="center" wrapText="1"/>
    </xf>
    <xf numFmtId="0" fontId="15" fillId="0" borderId="87" xfId="0" applyFont="1" applyBorder="1" applyAlignment="1"/>
    <xf numFmtId="0" fontId="15" fillId="0" borderId="0" xfId="0" applyFont="1" applyBorder="1" applyAlignment="1"/>
    <xf numFmtId="0" fontId="15" fillId="0" borderId="108" xfId="0" applyFont="1" applyBorder="1" applyAlignment="1"/>
    <xf numFmtId="0" fontId="40" fillId="0" borderId="73" xfId="0" applyFont="1" applyBorder="1" applyAlignment="1">
      <alignment horizontal="center" vertical="center" wrapText="1"/>
    </xf>
    <xf numFmtId="0" fontId="48" fillId="0" borderId="0" xfId="0" applyFont="1" applyAlignment="1"/>
    <xf numFmtId="0" fontId="54" fillId="15" borderId="14" xfId="0" applyFont="1" applyFill="1" applyBorder="1" applyAlignment="1">
      <alignment horizontal="center" vertical="center" wrapText="1"/>
    </xf>
    <xf numFmtId="0" fontId="15" fillId="0" borderId="15" xfId="0" applyFont="1" applyBorder="1" applyAlignment="1"/>
    <xf numFmtId="0" fontId="15" fillId="0" borderId="132" xfId="0" applyFont="1" applyBorder="1" applyAlignment="1"/>
    <xf numFmtId="0" fontId="15" fillId="0" borderId="39" xfId="0" applyFont="1" applyBorder="1" applyAlignment="1"/>
    <xf numFmtId="0" fontId="48" fillId="0" borderId="0" xfId="0" applyFont="1" applyBorder="1" applyAlignment="1"/>
    <xf numFmtId="0" fontId="15" fillId="0" borderId="18" xfId="0" applyFont="1" applyBorder="1" applyAlignment="1"/>
    <xf numFmtId="0" fontId="15" fillId="0" borderId="19" xfId="0" applyFont="1" applyBorder="1" applyAlignment="1"/>
    <xf numFmtId="0" fontId="15" fillId="0" borderId="123" xfId="0" applyFont="1" applyBorder="1" applyAlignment="1"/>
    <xf numFmtId="0" fontId="54" fillId="15" borderId="131" xfId="0" applyFont="1" applyFill="1" applyBorder="1" applyAlignment="1">
      <alignment horizontal="center" vertical="center" wrapText="1"/>
    </xf>
    <xf numFmtId="0" fontId="15" fillId="0" borderId="122" xfId="0" applyFont="1" applyBorder="1" applyAlignment="1"/>
    <xf numFmtId="0" fontId="48" fillId="0" borderId="77" xfId="0" applyFont="1" applyBorder="1" applyAlignment="1">
      <alignment horizontal="center" vertical="center" wrapText="1"/>
    </xf>
    <xf numFmtId="0" fontId="15" fillId="0" borderId="77" xfId="0" applyFont="1" applyBorder="1" applyAlignment="1"/>
    <xf numFmtId="0" fontId="15" fillId="0" borderId="116" xfId="0" applyFont="1" applyBorder="1" applyAlignment="1"/>
    <xf numFmtId="0" fontId="48" fillId="14" borderId="97" xfId="0" applyFont="1" applyFill="1" applyBorder="1" applyAlignment="1">
      <alignment horizontal="center"/>
    </xf>
    <xf numFmtId="0" fontId="15" fillId="0" borderId="98" xfId="0" applyFont="1" applyBorder="1" applyAlignment="1"/>
    <xf numFmtId="0" fontId="15" fillId="0" borderId="110" xfId="0" applyFont="1" applyBorder="1" applyAlignment="1"/>
    <xf numFmtId="170" fontId="48" fillId="0" borderId="81" xfId="0" applyNumberFormat="1" applyFont="1" applyBorder="1" applyAlignment="1">
      <alignment horizontal="center" vertical="center" wrapText="1"/>
    </xf>
    <xf numFmtId="0" fontId="15" fillId="0" borderId="82" xfId="0" applyFont="1" applyBorder="1" applyAlignment="1"/>
    <xf numFmtId="0" fontId="15" fillId="0" borderId="115" xfId="0" applyFont="1" applyBorder="1" applyAlignment="1"/>
    <xf numFmtId="170" fontId="48" fillId="3" borderId="81" xfId="0" applyNumberFormat="1" applyFont="1" applyFill="1" applyBorder="1" applyAlignment="1">
      <alignment horizontal="center" vertical="center" wrapText="1"/>
    </xf>
    <xf numFmtId="0" fontId="15" fillId="3" borderId="82" xfId="0" applyFont="1" applyFill="1" applyBorder="1" applyAlignment="1"/>
    <xf numFmtId="0" fontId="15" fillId="3" borderId="115" xfId="0" applyFont="1" applyFill="1" applyBorder="1" applyAlignment="1"/>
    <xf numFmtId="0" fontId="46" fillId="14" borderId="97" xfId="0" applyFont="1" applyFill="1" applyBorder="1" applyAlignment="1">
      <alignment horizontal="center"/>
    </xf>
    <xf numFmtId="0" fontId="27" fillId="0" borderId="82" xfId="0" applyFont="1" applyBorder="1" applyAlignment="1">
      <alignment horizontal="left" vertical="center" wrapText="1"/>
    </xf>
    <xf numFmtId="0" fontId="27" fillId="0" borderId="82" xfId="0" applyFont="1" applyBorder="1" applyAlignment="1">
      <alignment horizontal="left"/>
    </xf>
    <xf numFmtId="0" fontId="27" fillId="0" borderId="115" xfId="0" applyFont="1" applyBorder="1" applyAlignment="1">
      <alignment horizontal="left"/>
    </xf>
    <xf numFmtId="0" fontId="43" fillId="0" borderId="77" xfId="0" applyFont="1" applyBorder="1" applyAlignment="1">
      <alignment horizontal="left" vertical="center" wrapText="1"/>
    </xf>
    <xf numFmtId="0" fontId="8" fillId="0" borderId="77" xfId="0" applyFont="1" applyBorder="1" applyAlignment="1">
      <alignment horizontal="left"/>
    </xf>
    <xf numFmtId="0" fontId="8" fillId="0" borderId="116" xfId="0" applyFont="1" applyBorder="1" applyAlignment="1">
      <alignment horizontal="left"/>
    </xf>
    <xf numFmtId="0" fontId="43" fillId="3" borderId="77" xfId="0" applyFont="1" applyFill="1" applyBorder="1" applyAlignment="1">
      <alignment horizontal="center" vertical="center" wrapText="1"/>
    </xf>
    <xf numFmtId="0" fontId="8" fillId="3" borderId="77" xfId="0" applyFont="1" applyFill="1" applyBorder="1" applyAlignment="1"/>
    <xf numFmtId="0" fontId="8" fillId="3" borderId="116" xfId="0" applyFont="1" applyFill="1" applyBorder="1" applyAlignment="1"/>
    <xf numFmtId="0" fontId="47" fillId="0" borderId="76" xfId="0" applyFont="1" applyBorder="1" applyAlignment="1">
      <alignment horizontal="center" vertical="center"/>
    </xf>
    <xf numFmtId="0" fontId="15" fillId="0" borderId="78" xfId="0" applyFont="1" applyBorder="1" applyAlignment="1"/>
    <xf numFmtId="0" fontId="47" fillId="0" borderId="104" xfId="0" applyFont="1" applyBorder="1" applyAlignment="1">
      <alignment horizontal="center" vertical="center" wrapText="1"/>
    </xf>
    <xf numFmtId="0" fontId="15" fillId="0" borderId="105" xfId="0" applyFont="1" applyBorder="1" applyAlignment="1"/>
    <xf numFmtId="0" fontId="47" fillId="0" borderId="79" xfId="0" applyFont="1" applyBorder="1" applyAlignment="1">
      <alignment horizontal="center" vertical="center" wrapText="1"/>
    </xf>
    <xf numFmtId="0" fontId="15" fillId="0" borderId="77" xfId="0" applyFont="1" applyBorder="1" applyAlignment="1">
      <alignment wrapText="1"/>
    </xf>
    <xf numFmtId="0" fontId="15" fillId="0" borderId="116" xfId="0" applyFont="1" applyBorder="1" applyAlignment="1">
      <alignment wrapText="1"/>
    </xf>
    <xf numFmtId="0" fontId="54" fillId="15" borderId="15" xfId="0" applyFont="1" applyFill="1" applyBorder="1" applyAlignment="1">
      <alignment horizontal="center" vertical="center"/>
    </xf>
    <xf numFmtId="0" fontId="15" fillId="0" borderId="16" xfId="0" applyFont="1" applyBorder="1" applyAlignment="1"/>
    <xf numFmtId="0" fontId="15" fillId="0" borderId="40" xfId="0" applyFont="1" applyBorder="1" applyAlignment="1"/>
    <xf numFmtId="0" fontId="15" fillId="0" borderId="20" xfId="0" applyFont="1" applyBorder="1" applyAlignment="1"/>
    <xf numFmtId="0" fontId="47" fillId="0" borderId="81" xfId="0" applyFont="1" applyBorder="1" applyAlignment="1">
      <alignment horizontal="center" vertical="center"/>
    </xf>
    <xf numFmtId="10" fontId="47" fillId="0" borderId="104" xfId="0" applyNumberFormat="1" applyFont="1" applyBorder="1" applyAlignment="1">
      <alignment horizontal="center" vertical="center"/>
    </xf>
    <xf numFmtId="10" fontId="15" fillId="0" borderId="105" xfId="0" applyNumberFormat="1" applyFont="1" applyBorder="1" applyAlignment="1"/>
    <xf numFmtId="10" fontId="15" fillId="0" borderId="82" xfId="0" applyNumberFormat="1" applyFont="1" applyBorder="1" applyAlignment="1"/>
    <xf numFmtId="0" fontId="43" fillId="0" borderId="104" xfId="0" applyFont="1" applyBorder="1" applyAlignment="1">
      <alignment horizontal="left" vertical="center" wrapText="1"/>
    </xf>
    <xf numFmtId="0" fontId="8" fillId="0" borderId="82" xfId="0" applyFont="1" applyBorder="1" applyAlignment="1">
      <alignment horizontal="left" wrapText="1"/>
    </xf>
    <xf numFmtId="0" fontId="8" fillId="0" borderId="105" xfId="0" applyFont="1" applyBorder="1" applyAlignment="1">
      <alignment horizontal="left" wrapText="1"/>
    </xf>
    <xf numFmtId="0" fontId="43" fillId="0" borderId="104" xfId="0" applyFont="1" applyBorder="1" applyAlignment="1">
      <alignment horizontal="center" vertical="center" wrapText="1"/>
    </xf>
    <xf numFmtId="0" fontId="8" fillId="0" borderId="82" xfId="0" applyFont="1" applyBorder="1" applyAlignment="1"/>
    <xf numFmtId="0" fontId="8" fillId="0" borderId="115" xfId="0" applyFont="1" applyBorder="1" applyAlignment="1"/>
    <xf numFmtId="9" fontId="47" fillId="0" borderId="104" xfId="0" applyNumberFormat="1" applyFont="1" applyBorder="1" applyAlignment="1">
      <alignment horizontal="center" vertical="center"/>
    </xf>
    <xf numFmtId="9" fontId="15" fillId="0" borderId="82" xfId="0" applyNumberFormat="1" applyFont="1" applyBorder="1" applyAlignment="1"/>
    <xf numFmtId="9" fontId="15" fillId="0" borderId="105" xfId="0" applyNumberFormat="1" applyFont="1" applyBorder="1" applyAlignment="1"/>
    <xf numFmtId="0" fontId="47" fillId="3" borderId="76" xfId="0" applyFont="1" applyFill="1" applyBorder="1" applyAlignment="1">
      <alignment horizontal="center" vertical="center"/>
    </xf>
    <xf numFmtId="0" fontId="15" fillId="3" borderId="77" xfId="0" applyFont="1" applyFill="1" applyBorder="1" applyAlignment="1"/>
    <xf numFmtId="0" fontId="15" fillId="3" borderId="78" xfId="0" applyFont="1" applyFill="1" applyBorder="1" applyAlignment="1"/>
    <xf numFmtId="168" fontId="47" fillId="3" borderId="104" xfId="0" applyNumberFormat="1" applyFont="1" applyFill="1" applyBorder="1" applyAlignment="1">
      <alignment horizontal="center" vertical="center"/>
    </xf>
    <xf numFmtId="168" fontId="15" fillId="3" borderId="105" xfId="0" applyNumberFormat="1" applyFont="1" applyFill="1" applyBorder="1" applyAlignment="1"/>
    <xf numFmtId="168" fontId="15" fillId="3" borderId="82" xfId="0" applyNumberFormat="1" applyFont="1" applyFill="1" applyBorder="1" applyAlignment="1"/>
    <xf numFmtId="0" fontId="47" fillId="3" borderId="104" xfId="0" applyFont="1" applyFill="1" applyBorder="1" applyAlignment="1">
      <alignment horizontal="center" vertical="top" wrapText="1"/>
    </xf>
    <xf numFmtId="0" fontId="15" fillId="3" borderId="82" xfId="0" applyFont="1" applyFill="1" applyBorder="1" applyAlignment="1">
      <alignment vertical="top"/>
    </xf>
    <xf numFmtId="0" fontId="15" fillId="3" borderId="105" xfId="0" applyFont="1" applyFill="1" applyBorder="1" applyAlignment="1">
      <alignment vertical="top"/>
    </xf>
    <xf numFmtId="0" fontId="77" fillId="3" borderId="104" xfId="0" applyFont="1" applyFill="1" applyBorder="1" applyAlignment="1">
      <alignment horizontal="center" vertical="center" wrapText="1"/>
    </xf>
    <xf numFmtId="0" fontId="8" fillId="3" borderId="82" xfId="0" applyFont="1" applyFill="1" applyBorder="1" applyAlignment="1"/>
    <xf numFmtId="0" fontId="8" fillId="3" borderId="115" xfId="0" applyFont="1" applyFill="1" applyBorder="1" applyAlignment="1"/>
    <xf numFmtId="0" fontId="48" fillId="0" borderId="73" xfId="0" applyFont="1" applyBorder="1" applyAlignment="1">
      <alignment horizontal="center" vertical="center" wrapText="1"/>
    </xf>
    <xf numFmtId="0" fontId="46" fillId="14" borderId="97" xfId="0" applyFont="1" applyFill="1" applyBorder="1" applyAlignment="1">
      <alignment horizontal="center" vertical="center"/>
    </xf>
    <xf numFmtId="0" fontId="15" fillId="0" borderId="98" xfId="0" applyFont="1" applyBorder="1" applyAlignment="1">
      <alignment horizontal="center" vertical="center"/>
    </xf>
    <xf numFmtId="0" fontId="15" fillId="0" borderId="110" xfId="0" applyFont="1" applyBorder="1" applyAlignment="1">
      <alignment horizontal="center" vertical="center"/>
    </xf>
    <xf numFmtId="0" fontId="32" fillId="0" borderId="98" xfId="0" applyFont="1" applyBorder="1" applyAlignment="1">
      <alignment horizontal="center" vertical="center" wrapText="1"/>
    </xf>
    <xf numFmtId="0" fontId="5" fillId="0" borderId="98" xfId="0" applyFont="1" applyBorder="1" applyAlignment="1"/>
    <xf numFmtId="0" fontId="5" fillId="0" borderId="110" xfId="0" applyFont="1" applyBorder="1" applyAlignment="1"/>
    <xf numFmtId="0" fontId="28" fillId="0" borderId="93" xfId="0" applyFont="1" applyBorder="1" applyAlignment="1">
      <alignment horizontal="left" vertical="center" wrapText="1"/>
    </xf>
    <xf numFmtId="0" fontId="48" fillId="0" borderId="93" xfId="0" applyFont="1" applyBorder="1" applyAlignment="1">
      <alignment horizontal="left" vertical="center" wrapText="1"/>
    </xf>
    <xf numFmtId="0" fontId="48" fillId="0" borderId="109" xfId="0" applyFont="1" applyBorder="1" applyAlignment="1">
      <alignment horizontal="left" vertical="center" wrapText="1"/>
    </xf>
    <xf numFmtId="0" fontId="48" fillId="0" borderId="118" xfId="0" applyFont="1" applyBorder="1" applyAlignment="1">
      <alignment horizontal="left" vertical="center" wrapText="1"/>
    </xf>
    <xf numFmtId="0" fontId="48" fillId="0" borderId="121" xfId="0" applyFont="1" applyBorder="1" applyAlignment="1">
      <alignment horizontal="left" vertical="center" wrapText="1"/>
    </xf>
    <xf numFmtId="170" fontId="28" fillId="0" borderId="119" xfId="0" applyNumberFormat="1" applyFont="1" applyBorder="1" applyAlignment="1">
      <alignment horizontal="center" vertical="center" wrapText="1"/>
    </xf>
    <xf numFmtId="170" fontId="28" fillId="0" borderId="93" xfId="0" applyNumberFormat="1" applyFont="1" applyBorder="1" applyAlignment="1">
      <alignment horizontal="center" vertical="center" wrapText="1"/>
    </xf>
    <xf numFmtId="170" fontId="28" fillId="0" borderId="109" xfId="0" applyNumberFormat="1" applyFont="1" applyBorder="1" applyAlignment="1">
      <alignment horizontal="center" vertical="center" wrapText="1"/>
    </xf>
    <xf numFmtId="170" fontId="28" fillId="0" borderId="81" xfId="0" applyNumberFormat="1" applyFont="1" applyBorder="1" applyAlignment="1">
      <alignment horizontal="center" vertical="center" wrapText="1"/>
    </xf>
    <xf numFmtId="170" fontId="28" fillId="0" borderId="82" xfId="0" applyNumberFormat="1" applyFont="1" applyBorder="1" applyAlignment="1">
      <alignment horizontal="center" vertical="center" wrapText="1"/>
    </xf>
    <xf numFmtId="170" fontId="28" fillId="0" borderId="115" xfId="0" applyNumberFormat="1" applyFont="1" applyBorder="1" applyAlignment="1">
      <alignment horizontal="center" vertical="center" wrapText="1"/>
    </xf>
    <xf numFmtId="171" fontId="48" fillId="0" borderId="119" xfId="0" applyNumberFormat="1" applyFont="1" applyBorder="1" applyAlignment="1">
      <alignment horizontal="center" vertical="center" wrapText="1"/>
    </xf>
    <xf numFmtId="171" fontId="48" fillId="0" borderId="81" xfId="0" applyNumberFormat="1" applyFont="1" applyBorder="1" applyAlignment="1">
      <alignment horizontal="center" vertical="center" wrapText="1"/>
    </xf>
    <xf numFmtId="1" fontId="48" fillId="0" borderId="56" xfId="0" applyNumberFormat="1" applyFont="1" applyBorder="1" applyAlignment="1">
      <alignment horizontal="center" vertical="center" wrapText="1"/>
    </xf>
    <xf numFmtId="0" fontId="15" fillId="0" borderId="152" xfId="0" applyFont="1" applyBorder="1" applyAlignment="1"/>
    <xf numFmtId="170" fontId="28" fillId="0" borderId="117" xfId="0" applyNumberFormat="1" applyFont="1" applyBorder="1" applyAlignment="1">
      <alignment horizontal="center" vertical="center" wrapText="1"/>
    </xf>
    <xf numFmtId="170" fontId="28" fillId="0" borderId="118" xfId="0" applyNumberFormat="1" applyFont="1" applyBorder="1" applyAlignment="1">
      <alignment horizontal="center" vertical="center" wrapText="1"/>
    </xf>
    <xf numFmtId="170" fontId="28" fillId="0" borderId="121" xfId="0" applyNumberFormat="1" applyFont="1" applyBorder="1" applyAlignment="1">
      <alignment horizontal="center" vertical="center" wrapText="1"/>
    </xf>
    <xf numFmtId="1" fontId="48" fillId="0" borderId="27" xfId="0" applyNumberFormat="1" applyFont="1" applyBorder="1" applyAlignment="1">
      <alignment horizontal="center" vertical="center" wrapText="1"/>
    </xf>
    <xf numFmtId="168" fontId="48" fillId="0" borderId="47" xfId="0" applyNumberFormat="1" applyFont="1" applyBorder="1" applyAlignment="1">
      <alignment horizontal="center" vertical="center" wrapText="1"/>
    </xf>
    <xf numFmtId="168" fontId="48" fillId="0" borderId="62" xfId="0" applyNumberFormat="1" applyFont="1" applyBorder="1" applyAlignment="1">
      <alignment horizontal="center" vertical="center" wrapText="1"/>
    </xf>
    <xf numFmtId="0" fontId="22" fillId="14" borderId="97" xfId="0" applyFont="1" applyFill="1" applyBorder="1" applyAlignment="1">
      <alignment horizontal="center" vertical="center" wrapText="1"/>
    </xf>
    <xf numFmtId="0" fontId="19" fillId="0" borderId="97" xfId="0" applyFont="1" applyBorder="1" applyAlignment="1">
      <alignment horizontal="center" vertical="center" wrapText="1"/>
    </xf>
    <xf numFmtId="9" fontId="48" fillId="0" borderId="47" xfId="11" applyFont="1" applyBorder="1" applyAlignment="1">
      <alignment horizontal="center" vertical="center" wrapText="1"/>
    </xf>
    <xf numFmtId="0" fontId="47" fillId="0" borderId="73" xfId="0" applyFont="1" applyBorder="1" applyAlignment="1">
      <alignment horizontal="center" vertical="center" wrapText="1"/>
    </xf>
    <xf numFmtId="0" fontId="47" fillId="0" borderId="74" xfId="0" applyFont="1" applyBorder="1" applyAlignment="1">
      <alignment horizontal="center" vertical="center" wrapText="1"/>
    </xf>
    <xf numFmtId="0" fontId="47" fillId="0" borderId="107" xfId="0" applyFont="1" applyBorder="1" applyAlignment="1">
      <alignment horizontal="center" vertical="center" wrapText="1"/>
    </xf>
    <xf numFmtId="0" fontId="47" fillId="0" borderId="81"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115" xfId="0" applyFont="1" applyBorder="1" applyAlignment="1">
      <alignment horizontal="center" vertical="center" wrapText="1"/>
    </xf>
    <xf numFmtId="171" fontId="48" fillId="0" borderId="73" xfId="0" applyNumberFormat="1" applyFont="1" applyBorder="1" applyAlignment="1">
      <alignment horizontal="center" vertical="center" wrapText="1"/>
    </xf>
    <xf numFmtId="1" fontId="48" fillId="0" borderId="24" xfId="0" applyNumberFormat="1" applyFont="1" applyBorder="1" applyAlignment="1">
      <alignment horizontal="center" vertical="center" wrapText="1"/>
    </xf>
    <xf numFmtId="168" fontId="48" fillId="0" borderId="41" xfId="0" applyNumberFormat="1" applyFont="1" applyBorder="1" applyAlignment="1">
      <alignment horizontal="center" vertical="center" wrapText="1"/>
    </xf>
    <xf numFmtId="0" fontId="47" fillId="0" borderId="127" xfId="0" applyFont="1" applyBorder="1" applyAlignment="1">
      <alignment horizontal="center" vertical="center"/>
    </xf>
    <xf numFmtId="0" fontId="15" fillId="0" borderId="128" xfId="0" applyFont="1" applyBorder="1" applyAlignment="1"/>
    <xf numFmtId="9" fontId="47" fillId="0" borderId="127" xfId="0" applyNumberFormat="1" applyFont="1" applyBorder="1" applyAlignment="1">
      <alignment horizontal="center" vertical="center"/>
    </xf>
    <xf numFmtId="0" fontId="15" fillId="0" borderId="150" xfId="0" applyFont="1" applyBorder="1" applyAlignment="1"/>
    <xf numFmtId="168" fontId="47" fillId="0" borderId="30" xfId="0" applyNumberFormat="1" applyFont="1" applyBorder="1" applyAlignment="1">
      <alignment horizontal="center" vertical="center"/>
    </xf>
    <xf numFmtId="0" fontId="15" fillId="0" borderId="2" xfId="0" applyFont="1" applyBorder="1" applyAlignment="1"/>
    <xf numFmtId="0" fontId="15" fillId="0" borderId="31" xfId="0" applyFont="1" applyBorder="1" applyAlignment="1"/>
    <xf numFmtId="0" fontId="47" fillId="0" borderId="1" xfId="0" applyFont="1" applyBorder="1" applyAlignment="1">
      <alignment horizontal="center" vertical="center" wrapText="1"/>
    </xf>
    <xf numFmtId="0" fontId="15" fillId="0" borderId="3" xfId="0" applyFont="1" applyBorder="1" applyAlignment="1"/>
    <xf numFmtId="0" fontId="54" fillId="15" borderId="14" xfId="0" applyFont="1" applyFill="1" applyBorder="1" applyAlignment="1">
      <alignment horizontal="center" vertical="center"/>
    </xf>
    <xf numFmtId="0" fontId="54" fillId="15" borderId="15" xfId="0" applyFont="1" applyFill="1" applyBorder="1" applyAlignment="1">
      <alignment horizontal="center" vertical="center" wrapText="1"/>
    </xf>
    <xf numFmtId="0" fontId="77" fillId="0" borderId="7" xfId="0" applyFont="1" applyBorder="1" applyAlignment="1">
      <alignment horizontal="left" vertical="center" wrapText="1"/>
    </xf>
    <xf numFmtId="0" fontId="8" fillId="0" borderId="8" xfId="0" applyFont="1" applyBorder="1" applyAlignment="1">
      <alignment horizontal="left"/>
    </xf>
    <xf numFmtId="0" fontId="8" fillId="0" borderId="9" xfId="0" applyFont="1" applyBorder="1" applyAlignment="1">
      <alignment horizontal="left"/>
    </xf>
    <xf numFmtId="0" fontId="47" fillId="0" borderId="7" xfId="0" applyFont="1" applyBorder="1" applyAlignment="1">
      <alignment horizontal="center" vertical="center" wrapText="1"/>
    </xf>
    <xf numFmtId="0" fontId="15" fillId="0" borderId="8" xfId="0" applyFont="1" applyBorder="1" applyAlignment="1"/>
    <xf numFmtId="0" fontId="15" fillId="0" borderId="9" xfId="0" applyFont="1" applyBorder="1" applyAlignment="1"/>
    <xf numFmtId="0" fontId="47" fillId="0" borderId="148" xfId="0" applyFont="1" applyBorder="1" applyAlignment="1">
      <alignment horizontal="center" vertical="center"/>
    </xf>
    <xf numFmtId="0" fontId="15" fillId="0" borderId="149" xfId="0" applyFont="1" applyBorder="1" applyAlignment="1"/>
    <xf numFmtId="10" fontId="47" fillId="0" borderId="148" xfId="0" applyNumberFormat="1" applyFont="1" applyBorder="1" applyAlignment="1">
      <alignment horizontal="center" vertical="center"/>
    </xf>
    <xf numFmtId="0" fontId="15" fillId="0" borderId="151" xfId="0" applyFont="1" applyBorder="1" applyAlignment="1"/>
    <xf numFmtId="168" fontId="47" fillId="0" borderId="32" xfId="0" applyNumberFormat="1" applyFont="1" applyBorder="1" applyAlignment="1">
      <alignment horizontal="center" vertical="center"/>
    </xf>
    <xf numFmtId="0" fontId="15" fillId="0" borderId="33" xfId="0" applyFont="1" applyBorder="1" applyAlignment="1"/>
    <xf numFmtId="0" fontId="47" fillId="0" borderId="129" xfId="0" applyFont="1" applyBorder="1" applyAlignment="1">
      <alignment horizontal="center" vertical="center"/>
    </xf>
    <xf numFmtId="9" fontId="47" fillId="0" borderId="129" xfId="0" applyNumberFormat="1" applyFont="1" applyBorder="1" applyAlignment="1">
      <alignment horizontal="center" vertical="center"/>
    </xf>
    <xf numFmtId="0" fontId="15" fillId="0" borderId="124" xfId="0" applyFont="1" applyBorder="1" applyAlignment="1"/>
    <xf numFmtId="168" fontId="47" fillId="0" borderId="48" xfId="0" applyNumberFormat="1" applyFont="1" applyBorder="1" applyAlignment="1">
      <alignment horizontal="center" vertical="center"/>
    </xf>
    <xf numFmtId="0" fontId="15" fillId="0" borderId="5" xfId="0" applyFont="1" applyBorder="1" applyAlignment="1"/>
    <xf numFmtId="0" fontId="15" fillId="0" borderId="52" xfId="0" applyFont="1" applyBorder="1" applyAlignment="1"/>
    <xf numFmtId="0" fontId="47" fillId="0" borderId="4" xfId="0" applyFont="1" applyBorder="1" applyAlignment="1">
      <alignment horizontal="center" vertical="center" wrapText="1"/>
    </xf>
    <xf numFmtId="0" fontId="15" fillId="0" borderId="6" xfId="0" applyFont="1" applyBorder="1" applyAlignment="1"/>
    <xf numFmtId="10" fontId="47" fillId="0" borderId="129" xfId="0" applyNumberFormat="1" applyFont="1" applyBorder="1" applyAlignment="1">
      <alignment horizontal="center" vertical="center"/>
    </xf>
    <xf numFmtId="0" fontId="50" fillId="0" borderId="88" xfId="0" applyFont="1" applyBorder="1" applyAlignment="1">
      <alignment horizontal="center" vertical="center" wrapText="1"/>
    </xf>
    <xf numFmtId="0" fontId="51" fillId="22" borderId="73" xfId="0" applyFont="1" applyFill="1" applyBorder="1" applyAlignment="1">
      <alignment horizontal="center" vertical="center" wrapText="1"/>
    </xf>
    <xf numFmtId="0" fontId="32" fillId="0" borderId="74" xfId="0" applyFont="1" applyBorder="1" applyAlignment="1">
      <alignment horizontal="center" vertical="center" wrapText="1"/>
    </xf>
    <xf numFmtId="0" fontId="5" fillId="0" borderId="74" xfId="0" applyFont="1" applyBorder="1" applyAlignment="1"/>
    <xf numFmtId="0" fontId="5" fillId="0" borderId="106" xfId="0" applyFont="1" applyBorder="1" applyAlignment="1"/>
    <xf numFmtId="0" fontId="5" fillId="0" borderId="118" xfId="0" applyFont="1" applyBorder="1" applyAlignment="1"/>
    <xf numFmtId="0" fontId="5" fillId="0" borderId="139" xfId="0" applyFont="1" applyBorder="1" applyAlignment="1"/>
    <xf numFmtId="0" fontId="67" fillId="0" borderId="100" xfId="0" applyFont="1" applyBorder="1" applyAlignment="1">
      <alignment horizontal="center" vertical="center" wrapText="1"/>
    </xf>
    <xf numFmtId="0" fontId="67" fillId="0" borderId="91" xfId="0" applyFont="1" applyBorder="1" applyAlignment="1"/>
    <xf numFmtId="0" fontId="67" fillId="0" borderId="112" xfId="0" applyFont="1" applyBorder="1" applyAlignment="1"/>
    <xf numFmtId="0" fontId="42" fillId="0" borderId="73" xfId="0" applyFont="1" applyBorder="1" applyAlignment="1">
      <alignment horizontal="center" vertical="center" wrapText="1"/>
    </xf>
    <xf numFmtId="0" fontId="5" fillId="0" borderId="107" xfId="0" applyFont="1" applyBorder="1" applyAlignment="1"/>
    <xf numFmtId="0" fontId="5" fillId="0" borderId="117" xfId="0" applyFont="1" applyBorder="1" applyAlignment="1"/>
    <xf numFmtId="0" fontId="5" fillId="0" borderId="121" xfId="0" applyFont="1" applyBorder="1" applyAlignment="1"/>
    <xf numFmtId="9" fontId="45" fillId="14" borderId="97" xfId="0" applyNumberFormat="1" applyFont="1" applyFill="1" applyBorder="1" applyAlignment="1">
      <alignment horizontal="center" vertical="center" wrapText="1"/>
    </xf>
    <xf numFmtId="9" fontId="0" fillId="0" borderId="97" xfId="0" applyNumberFormat="1" applyBorder="1" applyAlignment="1">
      <alignment horizontal="center" vertical="center" wrapText="1"/>
    </xf>
    <xf numFmtId="0" fontId="32" fillId="0" borderId="98" xfId="0" applyFont="1" applyBorder="1" applyAlignment="1">
      <alignment vertical="center" wrapText="1"/>
    </xf>
    <xf numFmtId="0" fontId="45" fillId="17" borderId="88" xfId="0" applyFont="1" applyFill="1" applyBorder="1" applyAlignment="1">
      <alignment horizontal="center"/>
    </xf>
    <xf numFmtId="0" fontId="15" fillId="0" borderId="77" xfId="0" applyFont="1" applyBorder="1" applyAlignment="1">
      <alignment vertical="center"/>
    </xf>
    <xf numFmtId="9" fontId="0" fillId="0" borderId="52" xfId="11" applyFont="1" applyBorder="1" applyAlignment="1">
      <alignment horizontal="center" vertical="center"/>
    </xf>
    <xf numFmtId="9" fontId="0" fillId="0" borderId="48" xfId="11" applyFont="1" applyBorder="1" applyAlignment="1">
      <alignment horizontal="center" vertical="center"/>
    </xf>
    <xf numFmtId="9" fontId="47" fillId="0" borderId="82" xfId="0" applyNumberFormat="1" applyFont="1" applyBorder="1" applyAlignment="1">
      <alignment horizontal="center" vertical="center"/>
    </xf>
    <xf numFmtId="0" fontId="15" fillId="0" borderId="82" xfId="0" applyFont="1" applyBorder="1" applyAlignment="1">
      <alignment vertical="center"/>
    </xf>
    <xf numFmtId="0" fontId="15" fillId="0" borderId="105" xfId="0" applyFont="1" applyBorder="1" applyAlignment="1">
      <alignment vertical="center"/>
    </xf>
    <xf numFmtId="0" fontId="47" fillId="0" borderId="79" xfId="0" applyFont="1" applyBorder="1" applyAlignment="1">
      <alignment horizontal="center" vertical="center"/>
    </xf>
    <xf numFmtId="0" fontId="15" fillId="0" borderId="78" xfId="0" applyFont="1" applyBorder="1" applyAlignment="1">
      <alignment vertical="center"/>
    </xf>
    <xf numFmtId="0" fontId="15" fillId="0" borderId="77" xfId="0" applyFont="1" applyBorder="1" applyAlignment="1">
      <alignment vertical="center" wrapText="1"/>
    </xf>
    <xf numFmtId="0" fontId="15" fillId="0" borderId="116" xfId="0" applyFont="1" applyBorder="1" applyAlignment="1">
      <alignment vertical="center" wrapText="1"/>
    </xf>
    <xf numFmtId="0" fontId="15" fillId="0" borderId="115" xfId="0" applyFont="1" applyBorder="1" applyAlignment="1">
      <alignment vertical="center"/>
    </xf>
    <xf numFmtId="9" fontId="0" fillId="0" borderId="31" xfId="11" applyFont="1" applyBorder="1" applyAlignment="1">
      <alignment horizontal="center" vertical="center"/>
    </xf>
    <xf numFmtId="9" fontId="0" fillId="0" borderId="30" xfId="11" applyFont="1" applyBorder="1" applyAlignment="1">
      <alignment horizontal="center" vertical="center"/>
    </xf>
    <xf numFmtId="9" fontId="47" fillId="0" borderId="43" xfId="0" applyNumberFormat="1" applyFont="1" applyBorder="1" applyAlignment="1">
      <alignment horizontal="center" vertical="center"/>
    </xf>
    <xf numFmtId="0" fontId="15" fillId="0" borderId="43" xfId="0" applyFont="1" applyBorder="1" applyAlignment="1">
      <alignment vertical="center"/>
    </xf>
    <xf numFmtId="0" fontId="48" fillId="0" borderId="82" xfId="0" applyFont="1" applyBorder="1" applyAlignment="1">
      <alignment horizontal="center" vertical="center" wrapText="1"/>
    </xf>
    <xf numFmtId="0" fontId="19" fillId="0" borderId="98" xfId="0" applyFont="1" applyBorder="1" applyAlignment="1">
      <alignment horizontal="center" vertical="center" wrapText="1"/>
    </xf>
    <xf numFmtId="10" fontId="51" fillId="0" borderId="97" xfId="0" applyNumberFormat="1" applyFont="1" applyBorder="1" applyAlignment="1">
      <alignment horizontal="center" vertical="center" wrapText="1"/>
    </xf>
    <xf numFmtId="0" fontId="0" fillId="0" borderId="79" xfId="0" applyBorder="1" applyAlignment="1">
      <alignment horizontal="center" vertical="center"/>
    </xf>
    <xf numFmtId="0" fontId="51" fillId="0" borderId="100" xfId="0" applyFont="1" applyBorder="1" applyAlignment="1">
      <alignment horizontal="center" vertical="center" wrapText="1"/>
    </xf>
    <xf numFmtId="0" fontId="19" fillId="0" borderId="27" xfId="0" applyFont="1" applyBorder="1" applyAlignment="1">
      <alignment horizontal="center"/>
    </xf>
    <xf numFmtId="0" fontId="19" fillId="0" borderId="28" xfId="0" applyFont="1" applyBorder="1" applyAlignment="1">
      <alignment horizontal="center"/>
    </xf>
    <xf numFmtId="0" fontId="19" fillId="0" borderId="32" xfId="0" applyFont="1" applyBorder="1" applyAlignment="1">
      <alignment horizontal="center"/>
    </xf>
    <xf numFmtId="0" fontId="80" fillId="0" borderId="99" xfId="0" applyFont="1" applyBorder="1" applyAlignment="1">
      <alignment horizontal="left" vertical="center" wrapText="1"/>
    </xf>
    <xf numFmtId="0" fontId="15" fillId="0" borderId="89" xfId="0" applyFont="1" applyBorder="1" applyAlignment="1">
      <alignment horizontal="left"/>
    </xf>
    <xf numFmtId="0" fontId="15" fillId="0" borderId="111" xfId="0" applyFont="1" applyBorder="1" applyAlignment="1">
      <alignment horizontal="left"/>
    </xf>
    <xf numFmtId="0" fontId="28" fillId="0" borderId="77" xfId="0" applyFont="1" applyBorder="1" applyAlignment="1">
      <alignment horizontal="left" wrapText="1"/>
    </xf>
    <xf numFmtId="0" fontId="28" fillId="0" borderId="116" xfId="0" applyFont="1" applyBorder="1" applyAlignment="1">
      <alignment horizontal="left" wrapText="1"/>
    </xf>
    <xf numFmtId="0" fontId="28" fillId="0" borderId="77" xfId="0" applyFont="1" applyBorder="1" applyAlignment="1">
      <alignment horizontal="left" vertical="center" wrapText="1"/>
    </xf>
    <xf numFmtId="0" fontId="28" fillId="0" borderId="116" xfId="0" applyFont="1" applyBorder="1" applyAlignment="1">
      <alignment horizontal="left" vertical="center" wrapText="1"/>
    </xf>
    <xf numFmtId="0" fontId="54" fillId="15" borderId="73" xfId="0" applyFont="1" applyFill="1" applyBorder="1" applyAlignment="1">
      <alignment horizontal="center" vertical="center" wrapText="1"/>
    </xf>
    <xf numFmtId="0" fontId="54" fillId="15" borderId="74" xfId="0" applyFont="1" applyFill="1" applyBorder="1" applyAlignment="1">
      <alignment horizontal="center" vertical="center"/>
    </xf>
    <xf numFmtId="9" fontId="19" fillId="0" borderId="97" xfId="0" applyNumberFormat="1" applyFont="1" applyBorder="1" applyAlignment="1">
      <alignment horizontal="center" vertical="center" wrapText="1"/>
    </xf>
    <xf numFmtId="0" fontId="45" fillId="14" borderId="2" xfId="0" applyFont="1" applyFill="1" applyBorder="1" applyAlignment="1">
      <alignment horizontal="center" vertical="center" wrapText="1"/>
    </xf>
    <xf numFmtId="0" fontId="6" fillId="0" borderId="2" xfId="0" applyFont="1" applyBorder="1" applyAlignment="1"/>
    <xf numFmtId="0" fontId="6" fillId="0" borderId="3" xfId="0" applyFont="1" applyBorder="1" applyAlignment="1"/>
    <xf numFmtId="0" fontId="19" fillId="0" borderId="8" xfId="0" applyFont="1" applyBorder="1" applyAlignment="1">
      <alignment horizontal="center" vertical="center" wrapText="1"/>
    </xf>
    <xf numFmtId="0" fontId="6" fillId="0" borderId="8" xfId="0" applyFont="1" applyBorder="1" applyAlignment="1"/>
    <xf numFmtId="0" fontId="0" fillId="0" borderId="8" xfId="0" applyBorder="1" applyAlignment="1">
      <alignment horizontal="center" vertical="center"/>
    </xf>
    <xf numFmtId="0" fontId="6" fillId="0" borderId="9" xfId="0" applyFont="1" applyBorder="1" applyAlignment="1"/>
    <xf numFmtId="49" fontId="32" fillId="0" borderId="73" xfId="0" applyNumberFormat="1" applyFont="1" applyBorder="1" applyAlignment="1">
      <alignment horizontal="center" vertical="center" wrapText="1"/>
    </xf>
    <xf numFmtId="0" fontId="53" fillId="0" borderId="100" xfId="0" applyFont="1" applyBorder="1" applyAlignment="1">
      <alignment horizontal="center" vertical="center"/>
    </xf>
    <xf numFmtId="0" fontId="5" fillId="0" borderId="91" xfId="0" applyFont="1" applyBorder="1" applyAlignment="1"/>
    <xf numFmtId="0" fontId="5" fillId="0" borderId="112" xfId="0" applyFont="1" applyBorder="1" applyAlignment="1"/>
    <xf numFmtId="0" fontId="53" fillId="0" borderId="79" xfId="0" applyFont="1" applyBorder="1" applyAlignment="1">
      <alignment horizontal="center" vertical="center"/>
    </xf>
    <xf numFmtId="0" fontId="5" fillId="0" borderId="77" xfId="0" applyFont="1" applyBorder="1" applyAlignment="1"/>
    <xf numFmtId="0" fontId="5" fillId="0" borderId="78" xfId="0" applyFont="1" applyBorder="1" applyAlignment="1"/>
    <xf numFmtId="0" fontId="45" fillId="14" borderId="1" xfId="0" applyFont="1" applyFill="1" applyBorder="1" applyAlignment="1">
      <alignment horizontal="center" vertical="center" wrapText="1"/>
    </xf>
    <xf numFmtId="2" fontId="13" fillId="0" borderId="52" xfId="2" applyNumberFormat="1" applyFont="1" applyBorder="1" applyAlignment="1">
      <alignment horizontal="center"/>
    </xf>
    <xf numFmtId="2" fontId="13" fillId="0" borderId="48" xfId="2" applyNumberFormat="1" applyFont="1" applyBorder="1" applyAlignment="1">
      <alignment horizontal="center"/>
    </xf>
    <xf numFmtId="2" fontId="13" fillId="0" borderId="57" xfId="2" applyNumberFormat="1" applyFont="1" applyBorder="1" applyAlignment="1">
      <alignment horizontal="center"/>
    </xf>
    <xf numFmtId="10" fontId="13" fillId="0" borderId="52" xfId="1" applyNumberFormat="1" applyFont="1" applyFill="1" applyBorder="1" applyAlignment="1">
      <alignment horizontal="center" wrapText="1"/>
    </xf>
    <xf numFmtId="10" fontId="13" fillId="0" borderId="57" xfId="1" applyNumberFormat="1" applyFont="1" applyFill="1" applyBorder="1" applyAlignment="1">
      <alignment horizontal="center" wrapText="1"/>
    </xf>
    <xf numFmtId="10" fontId="13" fillId="0" borderId="48" xfId="1" applyNumberFormat="1" applyFont="1" applyFill="1" applyBorder="1" applyAlignment="1">
      <alignment horizontal="center" wrapText="1"/>
    </xf>
    <xf numFmtId="0" fontId="13" fillId="0" borderId="69" xfId="2" applyFont="1" applyBorder="1" applyAlignment="1">
      <alignment horizontal="justify" vertical="center"/>
    </xf>
    <xf numFmtId="0" fontId="13" fillId="0" borderId="15" xfId="2" applyFont="1" applyBorder="1" applyAlignment="1">
      <alignment horizontal="justify" vertical="center"/>
    </xf>
    <xf numFmtId="0" fontId="13" fillId="0" borderId="16" xfId="2" applyFont="1" applyBorder="1" applyAlignment="1">
      <alignment horizontal="justify" vertical="center"/>
    </xf>
    <xf numFmtId="0" fontId="53" fillId="0" borderId="13" xfId="0" applyFont="1" applyBorder="1" applyAlignment="1">
      <alignment horizontal="justify" vertical="center"/>
    </xf>
    <xf numFmtId="0" fontId="53" fillId="0" borderId="0" xfId="0" applyFont="1" applyAlignment="1">
      <alignment horizontal="justify" vertical="center"/>
    </xf>
    <xf numFmtId="0" fontId="53" fillId="0" borderId="40" xfId="0" applyFont="1" applyBorder="1" applyAlignment="1">
      <alignment horizontal="justify" vertical="center"/>
    </xf>
    <xf numFmtId="0" fontId="53" fillId="0" borderId="49" xfId="0" applyFont="1" applyBorder="1" applyAlignment="1">
      <alignment horizontal="justify" vertical="center"/>
    </xf>
    <xf numFmtId="0" fontId="53" fillId="0" borderId="50" xfId="0" applyFont="1" applyBorder="1" applyAlignment="1">
      <alignment horizontal="justify" vertical="center"/>
    </xf>
    <xf numFmtId="0" fontId="53" fillId="0" borderId="51" xfId="0" applyFont="1" applyBorder="1" applyAlignment="1">
      <alignment horizontal="justify" vertical="center"/>
    </xf>
    <xf numFmtId="0" fontId="13" fillId="0" borderId="4" xfId="2" applyFont="1" applyBorder="1" applyAlignment="1">
      <alignment horizontal="center"/>
    </xf>
    <xf numFmtId="0" fontId="13" fillId="0" borderId="7" xfId="2" applyFont="1" applyBorder="1" applyAlignment="1">
      <alignment horizontal="center"/>
    </xf>
    <xf numFmtId="2" fontId="13" fillId="0" borderId="33" xfId="2" applyNumberFormat="1" applyFont="1" applyBorder="1" applyAlignment="1">
      <alignment horizontal="center"/>
    </xf>
    <xf numFmtId="2" fontId="13" fillId="0" borderId="32" xfId="2" applyNumberFormat="1" applyFont="1" applyBorder="1" applyAlignment="1">
      <alignment horizontal="center"/>
    </xf>
    <xf numFmtId="2" fontId="13" fillId="0" borderId="28" xfId="2" applyNumberFormat="1" applyFont="1" applyBorder="1" applyAlignment="1">
      <alignment horizontal="center"/>
    </xf>
    <xf numFmtId="10" fontId="13" fillId="0" borderId="33" xfId="1" applyNumberFormat="1" applyFont="1" applyFill="1" applyBorder="1" applyAlignment="1">
      <alignment horizontal="center" wrapText="1"/>
    </xf>
    <xf numFmtId="10" fontId="13" fillId="0" borderId="28" xfId="1" applyNumberFormat="1" applyFont="1" applyFill="1" applyBorder="1" applyAlignment="1">
      <alignment horizontal="center" wrapText="1"/>
    </xf>
    <xf numFmtId="10" fontId="13" fillId="0" borderId="32" xfId="1" applyNumberFormat="1" applyFont="1" applyFill="1" applyBorder="1" applyAlignment="1">
      <alignment horizontal="center" wrapText="1"/>
    </xf>
    <xf numFmtId="2" fontId="13" fillId="0" borderId="31" xfId="2" applyNumberFormat="1" applyFont="1" applyBorder="1" applyAlignment="1">
      <alignment horizontal="center"/>
    </xf>
    <xf numFmtId="2" fontId="13" fillId="0" borderId="25" xfId="2" applyNumberFormat="1" applyFont="1" applyBorder="1" applyAlignment="1">
      <alignment horizontal="center"/>
    </xf>
    <xf numFmtId="2" fontId="13" fillId="0" borderId="30" xfId="2" applyNumberFormat="1" applyFont="1" applyBorder="1" applyAlignment="1">
      <alignment horizontal="center"/>
    </xf>
    <xf numFmtId="10" fontId="13" fillId="0" borderId="31" xfId="1" applyNumberFormat="1" applyFont="1" applyFill="1" applyBorder="1" applyAlignment="1">
      <alignment horizontal="center" wrapText="1"/>
    </xf>
    <xf numFmtId="10" fontId="13" fillId="0" borderId="25" xfId="1" applyNumberFormat="1" applyFont="1" applyFill="1" applyBorder="1" applyAlignment="1">
      <alignment horizontal="center" wrapText="1"/>
    </xf>
    <xf numFmtId="10" fontId="13" fillId="0" borderId="30" xfId="1" applyNumberFormat="1" applyFont="1" applyFill="1" applyBorder="1" applyAlignment="1">
      <alignment horizontal="center" wrapText="1"/>
    </xf>
    <xf numFmtId="0" fontId="53" fillId="0" borderId="83" xfId="0" applyFont="1" applyBorder="1" applyAlignment="1">
      <alignment horizontal="justify" vertical="center"/>
    </xf>
    <xf numFmtId="0" fontId="53" fillId="0" borderId="19" xfId="0" applyFont="1" applyBorder="1" applyAlignment="1">
      <alignment horizontal="justify" vertical="center"/>
    </xf>
    <xf numFmtId="0" fontId="53" fillId="0" borderId="20" xfId="0" applyFont="1" applyBorder="1" applyAlignment="1">
      <alignment horizontal="justify" vertical="center"/>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5" fillId="2" borderId="2" xfId="0" applyFont="1" applyFill="1" applyBorder="1" applyAlignment="1"/>
    <xf numFmtId="0" fontId="5" fillId="2" borderId="3" xfId="0" applyFont="1" applyFill="1" applyBorder="1" applyAlignment="1"/>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0" fontId="53" fillId="0" borderId="15" xfId="4" applyNumberFormat="1" applyFont="1" applyFill="1" applyBorder="1" applyAlignment="1">
      <alignment horizontal="left" vertical="center" wrapText="1"/>
    </xf>
    <xf numFmtId="0" fontId="53" fillId="0" borderId="16" xfId="4" applyNumberFormat="1" applyFont="1" applyFill="1" applyBorder="1" applyAlignment="1">
      <alignment horizontal="left" vertical="center" wrapText="1"/>
    </xf>
    <xf numFmtId="0" fontId="53" fillId="0" borderId="0" xfId="0" applyFont="1" applyAlignment="1">
      <alignment horizontal="left" vertical="center" wrapText="1"/>
    </xf>
    <xf numFmtId="0" fontId="53" fillId="0" borderId="40" xfId="0" applyFont="1" applyBorder="1" applyAlignment="1">
      <alignment horizontal="left" vertical="center" wrapText="1"/>
    </xf>
    <xf numFmtId="164" fontId="5" fillId="2" borderId="42" xfId="0" applyNumberFormat="1" applyFont="1" applyFill="1" applyBorder="1" applyAlignment="1">
      <alignment horizontal="center" vertical="center" wrapText="1"/>
    </xf>
    <xf numFmtId="0" fontId="5" fillId="2" borderId="43" xfId="0" applyFont="1" applyFill="1" applyBorder="1" applyAlignment="1"/>
    <xf numFmtId="0" fontId="5" fillId="2" borderId="44" xfId="0" applyFont="1" applyFill="1" applyBorder="1" applyAlignment="1"/>
    <xf numFmtId="10" fontId="5" fillId="0" borderId="68" xfId="1" applyNumberFormat="1" applyFont="1" applyFill="1" applyBorder="1" applyAlignment="1">
      <alignment horizontal="center" vertical="center" wrapText="1"/>
    </xf>
    <xf numFmtId="10" fontId="5" fillId="0" borderId="50" xfId="1" applyNumberFormat="1" applyFont="1" applyFill="1" applyBorder="1" applyAlignment="1">
      <alignment horizontal="center" vertical="center" wrapText="1"/>
    </xf>
    <xf numFmtId="10" fontId="5" fillId="0" borderId="51" xfId="1" applyNumberFormat="1" applyFont="1" applyFill="1" applyBorder="1" applyAlignment="1">
      <alignment horizontal="center" vertical="center" wrapText="1"/>
    </xf>
    <xf numFmtId="164" fontId="5" fillId="2" borderId="144" xfId="0" applyNumberFormat="1" applyFont="1" applyFill="1" applyBorder="1" applyAlignment="1">
      <alignment horizontal="center" vertical="center" wrapText="1"/>
    </xf>
    <xf numFmtId="0" fontId="5" fillId="2" borderId="63" xfId="0" applyFont="1" applyFill="1" applyBorder="1" applyAlignment="1"/>
    <xf numFmtId="0" fontId="5" fillId="2" borderId="64" xfId="0" applyFont="1" applyFill="1" applyBorder="1" applyAlignment="1"/>
    <xf numFmtId="10" fontId="5" fillId="0" borderId="39" xfId="1" applyNumberFormat="1" applyFont="1" applyFill="1" applyBorder="1" applyAlignment="1">
      <alignment horizontal="center" vertical="center" wrapText="1"/>
    </xf>
    <xf numFmtId="10" fontId="5" fillId="0" borderId="0" xfId="1" applyNumberFormat="1" applyFont="1" applyFill="1" applyBorder="1" applyAlignment="1">
      <alignment horizontal="center" vertical="center" wrapText="1"/>
    </xf>
    <xf numFmtId="10" fontId="5" fillId="0" borderId="40" xfId="1" applyNumberFormat="1" applyFont="1" applyFill="1" applyBorder="1" applyAlignment="1">
      <alignment horizontal="center" vertical="center" wrapText="1"/>
    </xf>
    <xf numFmtId="10" fontId="5" fillId="0" borderId="1" xfId="1" applyNumberFormat="1" applyFont="1" applyFill="1" applyBorder="1" applyAlignment="1">
      <alignment horizontal="center" vertical="center" wrapText="1"/>
    </xf>
    <xf numFmtId="10" fontId="5" fillId="0" borderId="2" xfId="1" applyNumberFormat="1" applyFont="1" applyFill="1" applyBorder="1" applyAlignment="1">
      <alignment horizontal="center" vertical="center" wrapText="1"/>
    </xf>
    <xf numFmtId="10" fontId="5" fillId="0" borderId="3" xfId="1"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5" fillId="2" borderId="5" xfId="0" applyFont="1" applyFill="1" applyBorder="1" applyAlignment="1"/>
    <xf numFmtId="0" fontId="5" fillId="2" borderId="6" xfId="0" applyFont="1" applyFill="1" applyBorder="1" applyAlignment="1"/>
    <xf numFmtId="10" fontId="5" fillId="0" borderId="4" xfId="1" applyNumberFormat="1" applyFont="1" applyFill="1" applyBorder="1" applyAlignment="1">
      <alignment horizontal="center" vertical="center" wrapText="1"/>
    </xf>
    <xf numFmtId="10" fontId="5" fillId="0" borderId="5" xfId="1" applyNumberFormat="1" applyFont="1" applyFill="1" applyBorder="1" applyAlignment="1">
      <alignment horizontal="center" vertical="center" wrapText="1"/>
    </xf>
    <xf numFmtId="10" fontId="5" fillId="0" borderId="6" xfId="1" applyNumberFormat="1" applyFont="1" applyFill="1" applyBorder="1" applyAlignment="1">
      <alignment horizontal="center" vertical="center" wrapText="1"/>
    </xf>
    <xf numFmtId="164" fontId="5" fillId="2" borderId="7" xfId="0" applyNumberFormat="1" applyFont="1" applyFill="1" applyBorder="1" applyAlignment="1">
      <alignment horizontal="center" vertical="center" wrapText="1"/>
    </xf>
    <xf numFmtId="0" fontId="5" fillId="2" borderId="8" xfId="0" applyFont="1" applyFill="1" applyBorder="1" applyAlignment="1"/>
    <xf numFmtId="0" fontId="5" fillId="2" borderId="9" xfId="0" applyFont="1" applyFill="1" applyBorder="1" applyAlignment="1"/>
    <xf numFmtId="10" fontId="5" fillId="0" borderId="7" xfId="1" applyNumberFormat="1" applyFont="1" applyFill="1" applyBorder="1" applyAlignment="1">
      <alignment horizontal="center" vertical="center" wrapText="1"/>
    </xf>
    <xf numFmtId="10" fontId="5" fillId="0" borderId="8" xfId="1" applyNumberFormat="1" applyFont="1" applyFill="1" applyBorder="1" applyAlignment="1">
      <alignment horizontal="center" vertical="center" wrapText="1"/>
    </xf>
    <xf numFmtId="10" fontId="5" fillId="0" borderId="9" xfId="1" applyNumberFormat="1" applyFont="1" applyFill="1" applyBorder="1" applyAlignment="1">
      <alignment horizontal="center" vertical="center" wrapText="1"/>
    </xf>
    <xf numFmtId="0" fontId="53" fillId="0" borderId="0" xfId="4" applyNumberFormat="1" applyFont="1" applyFill="1" applyBorder="1" applyAlignment="1">
      <alignment horizontal="left" vertical="center" wrapText="1"/>
    </xf>
    <xf numFmtId="0" fontId="53" fillId="0" borderId="40" xfId="4" applyNumberFormat="1" applyFont="1" applyFill="1" applyBorder="1" applyAlignment="1">
      <alignment horizontal="left" vertical="center" wrapText="1"/>
    </xf>
    <xf numFmtId="0" fontId="53" fillId="0" borderId="50" xfId="0" applyFont="1" applyBorder="1" applyAlignment="1">
      <alignment horizontal="left" vertical="center" wrapText="1"/>
    </xf>
    <xf numFmtId="0" fontId="53" fillId="0" borderId="51" xfId="0" applyFont="1" applyBorder="1" applyAlignment="1">
      <alignment horizontal="left" vertical="center" wrapText="1"/>
    </xf>
    <xf numFmtId="0" fontId="53" fillId="0" borderId="30" xfId="4" applyNumberFormat="1" applyFont="1" applyFill="1" applyBorder="1" applyAlignment="1">
      <alignment horizontal="left" vertical="center" wrapText="1"/>
    </xf>
    <xf numFmtId="0" fontId="53" fillId="0" borderId="2" xfId="4" applyNumberFormat="1" applyFont="1" applyFill="1" applyBorder="1" applyAlignment="1">
      <alignment horizontal="left" vertical="center" wrapText="1"/>
    </xf>
    <xf numFmtId="0" fontId="53" fillId="0" borderId="3" xfId="4" applyNumberFormat="1" applyFont="1" applyFill="1" applyBorder="1" applyAlignment="1">
      <alignment horizontal="left" vertical="center" wrapText="1"/>
    </xf>
    <xf numFmtId="0" fontId="53" fillId="0" borderId="48" xfId="4" applyNumberFormat="1" applyFont="1" applyFill="1" applyBorder="1" applyAlignment="1">
      <alignment horizontal="left" vertical="center" wrapText="1"/>
    </xf>
    <xf numFmtId="0" fontId="53" fillId="0" borderId="5" xfId="4" applyNumberFormat="1" applyFont="1" applyFill="1" applyBorder="1" applyAlignment="1">
      <alignment horizontal="left" vertical="center" wrapText="1"/>
    </xf>
    <xf numFmtId="0" fontId="53" fillId="0" borderId="6" xfId="4" applyNumberFormat="1" applyFont="1" applyFill="1" applyBorder="1" applyAlignment="1">
      <alignment horizontal="left" vertical="center" wrapText="1"/>
    </xf>
    <xf numFmtId="0" fontId="53" fillId="0" borderId="32" xfId="4" applyNumberFormat="1" applyFont="1" applyFill="1" applyBorder="1" applyAlignment="1">
      <alignment horizontal="left" vertical="center" wrapText="1"/>
    </xf>
    <xf numFmtId="0" fontId="53" fillId="0" borderId="8" xfId="4" applyNumberFormat="1" applyFont="1" applyFill="1" applyBorder="1" applyAlignment="1">
      <alignment horizontal="left" vertical="center" wrapText="1"/>
    </xf>
    <xf numFmtId="0" fontId="53" fillId="0" borderId="9" xfId="4" applyNumberFormat="1" applyFont="1" applyFill="1" applyBorder="1" applyAlignment="1">
      <alignment horizontal="left" vertical="center" wrapText="1"/>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23" xfId="2" applyFont="1" applyFill="1" applyBorder="1" applyAlignment="1">
      <alignment horizontal="center" vertical="center" wrapText="1"/>
    </xf>
    <xf numFmtId="0" fontId="13" fillId="0" borderId="42" xfId="2" applyFont="1" applyBorder="1" applyAlignment="1">
      <alignment horizontal="center"/>
    </xf>
    <xf numFmtId="0" fontId="13" fillId="0" borderId="43" xfId="2" applyFont="1" applyBorder="1" applyAlignment="1">
      <alignment horizontal="center"/>
    </xf>
    <xf numFmtId="9" fontId="5" fillId="2" borderId="21" xfId="1" applyFont="1" applyFill="1" applyBorder="1" applyAlignment="1">
      <alignment horizontal="center"/>
    </xf>
    <xf numFmtId="9" fontId="5" fillId="2" borderId="22" xfId="1" applyFont="1" applyFill="1" applyBorder="1" applyAlignment="1">
      <alignment horizontal="center"/>
    </xf>
    <xf numFmtId="9" fontId="5" fillId="2" borderId="23" xfId="1" applyFont="1" applyFill="1" applyBorder="1" applyAlignment="1">
      <alignment horizont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0"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5" xfId="0" applyFont="1" applyFill="1" applyBorder="1" applyAlignment="1">
      <alignment horizontal="center" vertical="center"/>
    </xf>
    <xf numFmtId="0" fontId="7" fillId="4" borderId="16" xfId="0" applyFont="1" applyFill="1" applyBorder="1" applyAlignment="1">
      <alignment horizontal="center" vertical="center"/>
    </xf>
    <xf numFmtId="0" fontId="7" fillId="4" borderId="0" xfId="0" applyFont="1" applyFill="1" applyAlignment="1">
      <alignment horizontal="center" vertical="center"/>
    </xf>
    <xf numFmtId="0" fontId="7" fillId="4" borderId="40" xfId="0" applyFont="1" applyFill="1" applyBorder="1" applyAlignment="1">
      <alignment horizontal="center" vertical="center"/>
    </xf>
    <xf numFmtId="164" fontId="5" fillId="2" borderId="53" xfId="0" applyNumberFormat="1" applyFont="1" applyFill="1" applyBorder="1" applyAlignment="1">
      <alignment horizontal="center" vertical="center" wrapText="1"/>
    </xf>
    <xf numFmtId="0" fontId="5" fillId="2" borderId="54" xfId="0" applyFont="1" applyFill="1" applyBorder="1" applyAlignment="1"/>
    <xf numFmtId="0" fontId="5" fillId="2" borderId="55" xfId="0" applyFont="1" applyFill="1" applyBorder="1" applyAlignment="1"/>
    <xf numFmtId="10" fontId="5" fillId="0" borderId="18" xfId="1" applyNumberFormat="1" applyFont="1" applyFill="1" applyBorder="1" applyAlignment="1">
      <alignment horizontal="center" vertical="center" wrapText="1"/>
    </xf>
    <xf numFmtId="10" fontId="5" fillId="0" borderId="19" xfId="1" applyNumberFormat="1" applyFont="1" applyFill="1" applyBorder="1" applyAlignment="1">
      <alignment horizontal="center" vertical="center" wrapText="1"/>
    </xf>
    <xf numFmtId="10" fontId="5" fillId="0" borderId="20" xfId="1" applyNumberFormat="1" applyFont="1" applyFill="1" applyBorder="1" applyAlignment="1">
      <alignment horizontal="center" vertical="center" wrapText="1"/>
    </xf>
    <xf numFmtId="0" fontId="13" fillId="0" borderId="1" xfId="2" applyFont="1" applyBorder="1" applyAlignment="1">
      <alignment horizontal="center"/>
    </xf>
    <xf numFmtId="2" fontId="13" fillId="0" borderId="49" xfId="2" applyNumberFormat="1" applyFont="1" applyBorder="1" applyAlignment="1">
      <alignment horizontal="center"/>
    </xf>
    <xf numFmtId="2" fontId="13" fillId="0" borderId="46" xfId="2" applyNumberFormat="1" applyFont="1" applyBorder="1" applyAlignment="1">
      <alignment horizontal="center"/>
    </xf>
    <xf numFmtId="2" fontId="13" fillId="0" borderId="50" xfId="2" applyNumberFormat="1" applyFont="1" applyBorder="1" applyAlignment="1">
      <alignment horizontal="center"/>
    </xf>
    <xf numFmtId="10" fontId="13" fillId="0" borderId="49" xfId="1" applyNumberFormat="1" applyFont="1" applyFill="1" applyBorder="1" applyAlignment="1">
      <alignment horizontal="center" wrapText="1"/>
    </xf>
    <xf numFmtId="10" fontId="13" fillId="0" borderId="50" xfId="1" applyNumberFormat="1" applyFont="1" applyFill="1" applyBorder="1" applyAlignment="1">
      <alignment horizontal="center" wrapText="1"/>
    </xf>
    <xf numFmtId="10" fontId="13" fillId="0" borderId="46" xfId="1" applyNumberFormat="1" applyFont="1" applyFill="1" applyBorder="1" applyAlignment="1">
      <alignment horizontal="center" wrapText="1"/>
    </xf>
    <xf numFmtId="0" fontId="13" fillId="0" borderId="13" xfId="2" applyFont="1" applyBorder="1" applyAlignment="1">
      <alignment horizontal="justify" vertical="center"/>
    </xf>
    <xf numFmtId="0" fontId="13" fillId="0" borderId="0" xfId="2" applyFont="1" applyAlignment="1">
      <alignment horizontal="justify" vertical="center"/>
    </xf>
    <xf numFmtId="0" fontId="13" fillId="0" borderId="40" xfId="2" applyFont="1" applyBorder="1" applyAlignment="1">
      <alignment horizontal="justify" vertical="center"/>
    </xf>
    <xf numFmtId="0" fontId="2" fillId="0" borderId="49"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46" xfId="2" applyFont="1" applyBorder="1" applyAlignment="1">
      <alignment horizontal="center" vertical="center" wrapText="1"/>
    </xf>
    <xf numFmtId="0" fontId="2" fillId="0" borderId="51" xfId="2" applyFont="1" applyBorder="1" applyAlignment="1">
      <alignment horizontal="center" vertical="center" wrapText="1"/>
    </xf>
    <xf numFmtId="164" fontId="6" fillId="0" borderId="5" xfId="0" applyNumberFormat="1" applyFont="1" applyBorder="1" applyAlignment="1">
      <alignment horizontal="center" vertical="center" wrapText="1"/>
    </xf>
    <xf numFmtId="164" fontId="6" fillId="0" borderId="24" xfId="0" applyNumberFormat="1" applyFont="1"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9" fontId="2" fillId="0" borderId="24" xfId="2" applyNumberFormat="1" applyFont="1" applyBorder="1" applyAlignment="1">
      <alignment vertical="center" wrapText="1"/>
    </xf>
    <xf numFmtId="9" fontId="2" fillId="0" borderId="30" xfId="2" applyNumberFormat="1" applyFont="1" applyBorder="1" applyAlignment="1">
      <alignment vertical="center" wrapText="1"/>
    </xf>
    <xf numFmtId="0" fontId="2" fillId="0" borderId="31" xfId="1" applyNumberFormat="1" applyFont="1" applyFill="1" applyBorder="1" applyAlignment="1">
      <alignment horizontal="center" vertical="center" wrapText="1"/>
    </xf>
    <xf numFmtId="0" fontId="2" fillId="0" borderId="25" xfId="1" applyNumberFormat="1" applyFont="1" applyFill="1" applyBorder="1" applyAlignment="1">
      <alignment horizontal="center" vertical="center"/>
    </xf>
    <xf numFmtId="0" fontId="2" fillId="0" borderId="30" xfId="1" applyNumberFormat="1" applyFont="1" applyFill="1" applyBorder="1" applyAlignment="1">
      <alignment horizontal="center" vertical="center"/>
    </xf>
    <xf numFmtId="9" fontId="2" fillId="0" borderId="5" xfId="2" applyNumberFormat="1" applyFont="1" applyBorder="1" applyAlignment="1">
      <alignment horizontal="center" vertical="center" wrapText="1"/>
    </xf>
    <xf numFmtId="0" fontId="2" fillId="0" borderId="5" xfId="1" applyNumberFormat="1" applyFont="1" applyFill="1" applyBorder="1" applyAlignment="1">
      <alignment horizontal="center" vertical="center" wrapText="1"/>
    </xf>
    <xf numFmtId="0" fontId="2" fillId="0" borderId="5" xfId="1" applyNumberFormat="1" applyFont="1" applyFill="1" applyBorder="1" applyAlignment="1">
      <alignment horizontal="center" vertical="center"/>
    </xf>
    <xf numFmtId="164" fontId="6" fillId="0" borderId="68"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9" fontId="2" fillId="0" borderId="68" xfId="2" applyNumberFormat="1" applyFont="1" applyBorder="1" applyAlignment="1">
      <alignment horizontal="center" vertical="center" wrapText="1"/>
    </xf>
    <xf numFmtId="9" fontId="2" fillId="0" borderId="46" xfId="2" applyNumberFormat="1" applyFont="1" applyBorder="1" applyAlignment="1">
      <alignment horizontal="center" vertical="center" wrapText="1"/>
    </xf>
    <xf numFmtId="0" fontId="2" fillId="0" borderId="49" xfId="1" applyNumberFormat="1" applyFont="1" applyFill="1" applyBorder="1" applyAlignment="1">
      <alignment horizontal="center" vertical="center" wrapText="1"/>
    </xf>
    <xf numFmtId="0" fontId="2" fillId="0" borderId="50" xfId="1" applyNumberFormat="1" applyFont="1" applyFill="1" applyBorder="1" applyAlignment="1">
      <alignment horizontal="center" vertical="center"/>
    </xf>
    <xf numFmtId="0" fontId="2" fillId="0" borderId="46" xfId="1" applyNumberFormat="1" applyFont="1" applyFill="1" applyBorder="1" applyAlignment="1">
      <alignment horizontal="center" vertical="center"/>
    </xf>
    <xf numFmtId="9" fontId="19" fillId="0" borderId="5" xfId="2" applyNumberFormat="1" applyFont="1" applyBorder="1" applyAlignment="1">
      <alignment horizontal="center"/>
    </xf>
    <xf numFmtId="0" fontId="6" fillId="2" borderId="21"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23" xfId="2" applyFont="1" applyFill="1" applyBorder="1" applyAlignment="1">
      <alignment horizontal="center" vertical="center"/>
    </xf>
    <xf numFmtId="0" fontId="9" fillId="2" borderId="70"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4" fillId="6" borderId="5" xfId="2" applyFont="1" applyFill="1" applyBorder="1" applyAlignment="1">
      <alignment horizontal="center"/>
    </xf>
    <xf numFmtId="0" fontId="4" fillId="7" borderId="5" xfId="2" applyFont="1" applyFill="1" applyBorder="1" applyAlignment="1">
      <alignment horizontal="center"/>
    </xf>
    <xf numFmtId="0" fontId="19" fillId="0" borderId="5" xfId="2" applyFont="1" applyBorder="1" applyAlignment="1">
      <alignment horizontal="center"/>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0" fontId="19" fillId="0" borderId="27"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29" xfId="2" applyFont="1" applyBorder="1" applyAlignment="1">
      <alignment horizontal="center" vertical="center" wrapText="1"/>
    </xf>
    <xf numFmtId="0" fontId="19" fillId="3" borderId="37" xfId="3" applyFont="1" applyFill="1" applyBorder="1" applyAlignment="1">
      <alignment horizontal="center" vertical="center" wrapText="1"/>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49" fontId="19" fillId="0" borderId="14" xfId="2" applyNumberFormat="1" applyFont="1" applyBorder="1" applyAlignment="1">
      <alignment horizontal="center" vertical="center" wrapText="1"/>
    </xf>
    <xf numFmtId="49" fontId="19" fillId="0" borderId="15" xfId="2" applyNumberFormat="1" applyFont="1" applyBorder="1" applyAlignment="1">
      <alignment horizontal="center" vertical="center" wrapText="1"/>
    </xf>
    <xf numFmtId="49" fontId="19" fillId="0" borderId="16" xfId="2" applyNumberFormat="1" applyFont="1" applyBorder="1" applyAlignment="1">
      <alignment horizontal="center" vertical="center" wrapText="1"/>
    </xf>
    <xf numFmtId="49" fontId="19" fillId="0" borderId="18" xfId="2" applyNumberFormat="1" applyFont="1" applyBorder="1" applyAlignment="1">
      <alignment horizontal="center" vertical="center" wrapText="1"/>
    </xf>
    <xf numFmtId="49" fontId="19" fillId="0" borderId="19" xfId="2" applyNumberFormat="1" applyFont="1" applyBorder="1" applyAlignment="1">
      <alignment horizontal="center" vertical="center" wrapText="1"/>
    </xf>
    <xf numFmtId="49" fontId="19" fillId="0" borderId="20" xfId="2" applyNumberFormat="1" applyFont="1" applyBorder="1" applyAlignment="1">
      <alignment horizontal="center" vertical="center" wrapText="1"/>
    </xf>
    <xf numFmtId="0" fontId="19" fillId="0" borderId="27" xfId="2" applyFont="1" applyBorder="1" applyAlignment="1">
      <alignment horizontal="center" vertical="center"/>
    </xf>
    <xf numFmtId="0" fontId="19" fillId="0" borderId="28" xfId="2" applyFont="1" applyBorder="1" applyAlignment="1">
      <alignment horizontal="center" vertical="center"/>
    </xf>
    <xf numFmtId="9" fontId="19" fillId="3" borderId="30" xfId="3" applyNumberFormat="1" applyFont="1" applyFill="1" applyBorder="1" applyAlignment="1">
      <alignment horizontal="center" vertical="center" wrapText="1"/>
    </xf>
    <xf numFmtId="9" fontId="19" fillId="3" borderId="2" xfId="3" applyNumberFormat="1" applyFont="1" applyFill="1" applyBorder="1" applyAlignment="1">
      <alignment horizontal="center" vertical="center" wrapText="1"/>
    </xf>
    <xf numFmtId="9" fontId="19" fillId="3" borderId="31" xfId="3" applyNumberFormat="1" applyFont="1" applyFill="1" applyBorder="1" applyAlignment="1">
      <alignment horizontal="center" vertical="center" wrapText="1"/>
    </xf>
    <xf numFmtId="9" fontId="19" fillId="3" borderId="32" xfId="3" applyNumberFormat="1" applyFont="1" applyFill="1" applyBorder="1" applyAlignment="1">
      <alignment horizontal="center" vertical="center" wrapText="1"/>
    </xf>
    <xf numFmtId="9" fontId="19" fillId="3" borderId="8" xfId="3" applyNumberFormat="1" applyFont="1" applyFill="1" applyBorder="1" applyAlignment="1">
      <alignment horizontal="center" vertical="center" wrapText="1"/>
    </xf>
    <xf numFmtId="9" fontId="19" fillId="3" borderId="33" xfId="3" applyNumberFormat="1" applyFont="1" applyFill="1" applyBorder="1" applyAlignment="1">
      <alignment horizontal="center" vertical="center" wrapText="1"/>
    </xf>
    <xf numFmtId="0" fontId="6" fillId="3" borderId="35" xfId="3" applyFont="1" applyFill="1" applyBorder="1" applyAlignment="1">
      <alignment horizontal="center" vertical="center" wrapText="1"/>
    </xf>
    <xf numFmtId="0" fontId="6" fillId="3" borderId="36" xfId="3" applyFont="1" applyFill="1" applyBorder="1" applyAlignment="1">
      <alignment horizontal="center" vertical="center" wrapText="1"/>
    </xf>
    <xf numFmtId="1" fontId="6" fillId="0" borderId="21" xfId="3" applyNumberFormat="1" applyFont="1" applyBorder="1" applyAlignment="1">
      <alignment horizontal="center" vertical="center" wrapText="1"/>
    </xf>
    <xf numFmtId="1" fontId="6" fillId="0" borderId="37" xfId="3" applyNumberFormat="1" applyFont="1" applyBorder="1" applyAlignment="1">
      <alignment horizontal="center" vertical="center" wrapText="1"/>
    </xf>
    <xf numFmtId="0" fontId="4" fillId="5" borderId="5" xfId="2" applyFont="1" applyFill="1" applyBorder="1" applyAlignment="1">
      <alignment horizontal="center"/>
    </xf>
    <xf numFmtId="2" fontId="13" fillId="0" borderId="5" xfId="2" applyNumberFormat="1" applyFont="1" applyBorder="1" applyAlignment="1">
      <alignment horizontal="center"/>
    </xf>
    <xf numFmtId="0" fontId="5" fillId="0" borderId="14" xfId="4" applyNumberFormat="1" applyFont="1" applyFill="1" applyBorder="1" applyAlignment="1">
      <alignment horizontal="left" vertical="center" wrapText="1"/>
    </xf>
    <xf numFmtId="0" fontId="5" fillId="0" borderId="15" xfId="4" applyNumberFormat="1" applyFont="1" applyFill="1" applyBorder="1" applyAlignment="1">
      <alignment horizontal="left" vertical="center" wrapText="1"/>
    </xf>
    <xf numFmtId="0" fontId="5" fillId="0" borderId="16" xfId="4" applyNumberFormat="1" applyFont="1" applyFill="1" applyBorder="1" applyAlignment="1">
      <alignment horizontal="left" vertical="center" wrapText="1"/>
    </xf>
    <xf numFmtId="0" fontId="53" fillId="0" borderId="39" xfId="0" applyFont="1" applyBorder="1" applyAlignment="1">
      <alignment horizontal="left" vertical="center" wrapText="1"/>
    </xf>
    <xf numFmtId="0" fontId="53" fillId="0" borderId="18" xfId="0" applyFont="1" applyBorder="1" applyAlignment="1">
      <alignment horizontal="left" vertical="center" wrapText="1"/>
    </xf>
    <xf numFmtId="0" fontId="53" fillId="0" borderId="19" xfId="0" applyFont="1" applyBorder="1" applyAlignment="1">
      <alignment horizontal="left" vertical="center" wrapText="1"/>
    </xf>
    <xf numFmtId="0" fontId="53" fillId="0" borderId="20" xfId="0" applyFont="1" applyBorder="1" applyAlignment="1">
      <alignment horizontal="left" vertical="center" wrapText="1"/>
    </xf>
    <xf numFmtId="10" fontId="5" fillId="0" borderId="42" xfId="1" applyNumberFormat="1" applyFont="1" applyFill="1" applyBorder="1" applyAlignment="1">
      <alignment horizontal="center" vertical="center" wrapText="1"/>
    </xf>
    <xf numFmtId="10" fontId="5" fillId="0" borderId="43" xfId="1" applyNumberFormat="1" applyFont="1" applyFill="1" applyBorder="1" applyAlignment="1">
      <alignment horizontal="center" vertical="center" wrapText="1"/>
    </xf>
    <xf numFmtId="10" fontId="5" fillId="0" borderId="44" xfId="1" applyNumberFormat="1" applyFont="1" applyFill="1" applyBorder="1" applyAlignment="1">
      <alignment horizontal="center" vertical="center" wrapText="1"/>
    </xf>
    <xf numFmtId="10" fontId="5" fillId="0" borderId="53" xfId="1" applyNumberFormat="1" applyFont="1" applyFill="1" applyBorder="1" applyAlignment="1">
      <alignment horizontal="center" vertical="center" wrapText="1"/>
    </xf>
    <xf numFmtId="10" fontId="5" fillId="0" borderId="54" xfId="1" applyNumberFormat="1" applyFont="1" applyFill="1" applyBorder="1" applyAlignment="1">
      <alignment horizontal="center" vertical="center" wrapText="1"/>
    </xf>
    <xf numFmtId="10" fontId="5" fillId="0" borderId="55" xfId="1" applyNumberFormat="1" applyFont="1" applyFill="1" applyBorder="1" applyAlignment="1">
      <alignment horizontal="center" vertical="center" wrapText="1"/>
    </xf>
    <xf numFmtId="10" fontId="5" fillId="0" borderId="30" xfId="1" applyNumberFormat="1" applyFont="1" applyFill="1" applyBorder="1" applyAlignment="1">
      <alignment horizontal="center" vertical="center" wrapText="1"/>
    </xf>
    <xf numFmtId="10" fontId="5" fillId="0" borderId="31" xfId="1" applyNumberFormat="1" applyFont="1" applyFill="1" applyBorder="1" applyAlignment="1">
      <alignment horizontal="center" vertical="center" wrapText="1"/>
    </xf>
    <xf numFmtId="10" fontId="5" fillId="0" borderId="141" xfId="1" applyNumberFormat="1" applyFont="1" applyFill="1" applyBorder="1" applyAlignment="1">
      <alignment horizontal="center" vertical="center" wrapText="1"/>
    </xf>
    <xf numFmtId="10" fontId="5" fillId="0" borderId="60" xfId="1" applyNumberFormat="1" applyFont="1" applyFill="1" applyBorder="1" applyAlignment="1">
      <alignment horizontal="center" vertical="center" wrapText="1"/>
    </xf>
    <xf numFmtId="10" fontId="5" fillId="0" borderId="61" xfId="1" applyNumberFormat="1" applyFont="1" applyFill="1" applyBorder="1" applyAlignment="1">
      <alignment horizontal="center" vertical="center" wrapText="1"/>
    </xf>
    <xf numFmtId="0" fontId="7" fillId="2" borderId="53" xfId="2" applyFont="1" applyFill="1" applyBorder="1" applyAlignment="1">
      <alignment horizontal="center"/>
    </xf>
    <xf numFmtId="0" fontId="7" fillId="2" borderId="54" xfId="2" applyFont="1" applyFill="1" applyBorder="1" applyAlignment="1">
      <alignment horizontal="center"/>
    </xf>
    <xf numFmtId="0" fontId="7" fillId="2" borderId="55" xfId="2" applyFont="1" applyFill="1" applyBorder="1" applyAlignment="1">
      <alignment horizontal="center"/>
    </xf>
    <xf numFmtId="10" fontId="5" fillId="0" borderId="48" xfId="1" applyNumberFormat="1" applyFont="1" applyFill="1" applyBorder="1" applyAlignment="1">
      <alignment horizontal="center" vertical="center" wrapText="1"/>
    </xf>
    <xf numFmtId="10" fontId="5" fillId="0" borderId="52" xfId="1" applyNumberFormat="1" applyFont="1" applyFill="1" applyBorder="1" applyAlignment="1">
      <alignment horizontal="center" vertical="center" wrapText="1"/>
    </xf>
    <xf numFmtId="10" fontId="5" fillId="0" borderId="32" xfId="1" applyNumberFormat="1" applyFont="1" applyFill="1" applyBorder="1" applyAlignment="1">
      <alignment horizontal="center" vertical="center" wrapText="1"/>
    </xf>
    <xf numFmtId="10" fontId="5" fillId="0" borderId="33" xfId="1" applyNumberFormat="1" applyFont="1" applyFill="1" applyBorder="1" applyAlignment="1">
      <alignment horizontal="center" vertical="center" wrapText="1"/>
    </xf>
    <xf numFmtId="0" fontId="7" fillId="2" borderId="125" xfId="0" applyFont="1" applyFill="1" applyBorder="1" applyAlignment="1">
      <alignment horizontal="center" vertical="center" wrapText="1"/>
    </xf>
    <xf numFmtId="0" fontId="7" fillId="2" borderId="126" xfId="0" applyFont="1" applyFill="1" applyBorder="1" applyAlignment="1">
      <alignment horizontal="center" vertical="center" wrapText="1"/>
    </xf>
    <xf numFmtId="0" fontId="7" fillId="2" borderId="86" xfId="0" applyFont="1" applyFill="1" applyBorder="1" applyAlignment="1">
      <alignment horizontal="center" vertical="center" wrapText="1"/>
    </xf>
    <xf numFmtId="0" fontId="6" fillId="3" borderId="21" xfId="3"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15" xfId="2" applyFont="1" applyFill="1" applyBorder="1" applyAlignment="1">
      <alignment horizontal="center" vertical="center"/>
    </xf>
    <xf numFmtId="0" fontId="6" fillId="3" borderId="16" xfId="2" applyFont="1" applyFill="1" applyBorder="1" applyAlignment="1">
      <alignment horizontal="center" vertical="center"/>
    </xf>
    <xf numFmtId="0" fontId="6" fillId="3" borderId="18" xfId="2" applyFont="1" applyFill="1" applyBorder="1" applyAlignment="1">
      <alignment horizontal="center" vertical="center"/>
    </xf>
    <xf numFmtId="0" fontId="6" fillId="3" borderId="19" xfId="2" applyFont="1" applyFill="1" applyBorder="1" applyAlignment="1">
      <alignment horizontal="center" vertical="center"/>
    </xf>
    <xf numFmtId="0" fontId="6" fillId="3" borderId="20" xfId="2" applyFont="1" applyFill="1" applyBorder="1" applyAlignment="1">
      <alignment horizontal="center" vertical="center"/>
    </xf>
    <xf numFmtId="9" fontId="5" fillId="3" borderId="30" xfId="3" applyNumberFormat="1" applyFill="1" applyBorder="1" applyAlignment="1">
      <alignment horizontal="center" vertical="center" wrapText="1"/>
    </xf>
    <xf numFmtId="9" fontId="5" fillId="3" borderId="2" xfId="3" applyNumberFormat="1" applyFill="1" applyBorder="1" applyAlignment="1">
      <alignment horizontal="center" vertical="center" wrapText="1"/>
    </xf>
    <xf numFmtId="9" fontId="5" fillId="3" borderId="31" xfId="3" applyNumberFormat="1" applyFill="1" applyBorder="1" applyAlignment="1">
      <alignment horizontal="center" vertical="center" wrapText="1"/>
    </xf>
    <xf numFmtId="9" fontId="5" fillId="3" borderId="32" xfId="3" applyNumberFormat="1" applyFill="1" applyBorder="1" applyAlignment="1">
      <alignment horizontal="center" vertical="center" wrapText="1"/>
    </xf>
    <xf numFmtId="9" fontId="5" fillId="3" borderId="8" xfId="3" applyNumberFormat="1" applyFill="1" applyBorder="1" applyAlignment="1">
      <alignment horizontal="center" vertical="center" wrapText="1"/>
    </xf>
    <xf numFmtId="9" fontId="5" fillId="3" borderId="33" xfId="3" applyNumberFormat="1" applyFill="1" applyBorder="1" applyAlignment="1">
      <alignment horizontal="center" vertical="center" wrapText="1"/>
    </xf>
    <xf numFmtId="10" fontId="13" fillId="0" borderId="52" xfId="1" applyNumberFormat="1" applyFont="1" applyFill="1" applyBorder="1" applyAlignment="1">
      <alignment horizontal="center" vertical="center" wrapText="1"/>
    </xf>
    <xf numFmtId="10" fontId="13" fillId="0" borderId="57" xfId="1" applyNumberFormat="1" applyFont="1" applyFill="1" applyBorder="1" applyAlignment="1">
      <alignment horizontal="center" vertical="center" wrapText="1"/>
    </xf>
    <xf numFmtId="10" fontId="13" fillId="0" borderId="48" xfId="1" applyNumberFormat="1" applyFont="1" applyFill="1" applyBorder="1" applyAlignment="1">
      <alignment horizontal="center" vertical="center" wrapText="1"/>
    </xf>
    <xf numFmtId="0" fontId="5" fillId="0" borderId="0" xfId="4" applyNumberFormat="1" applyFont="1" applyFill="1" applyBorder="1" applyAlignment="1">
      <alignment horizontal="left" vertical="center" wrapText="1"/>
    </xf>
    <xf numFmtId="0" fontId="5" fillId="0" borderId="40" xfId="4" applyNumberFormat="1" applyFont="1" applyFill="1" applyBorder="1" applyAlignment="1">
      <alignment horizontal="left" vertical="center" wrapText="1"/>
    </xf>
    <xf numFmtId="9" fontId="5" fillId="2" borderId="21" xfId="1" applyFont="1" applyFill="1" applyBorder="1" applyAlignment="1">
      <alignment horizontal="center" vertical="center"/>
    </xf>
    <xf numFmtId="9" fontId="5" fillId="2" borderId="22" xfId="1" applyFont="1" applyFill="1" applyBorder="1" applyAlignment="1">
      <alignment horizontal="center" vertical="center"/>
    </xf>
    <xf numFmtId="9" fontId="5" fillId="2" borderId="23" xfId="1" applyFont="1" applyFill="1" applyBorder="1" applyAlignment="1">
      <alignment horizontal="center" vertical="center"/>
    </xf>
    <xf numFmtId="0" fontId="5" fillId="2" borderId="22" xfId="2" applyFont="1" applyFill="1" applyBorder="1" applyAlignment="1">
      <alignment horizontal="center" vertical="center"/>
    </xf>
    <xf numFmtId="0" fontId="5" fillId="2" borderId="23" xfId="2" applyFont="1" applyFill="1" applyBorder="1" applyAlignment="1">
      <alignment horizontal="center" vertical="center"/>
    </xf>
    <xf numFmtId="10" fontId="13" fillId="0" borderId="69" xfId="1" applyNumberFormat="1" applyFont="1" applyFill="1" applyBorder="1" applyAlignment="1">
      <alignment horizontal="center" vertical="center" wrapText="1"/>
    </xf>
    <xf numFmtId="10" fontId="13" fillId="0" borderId="15" xfId="1" applyNumberFormat="1" applyFont="1" applyFill="1" applyBorder="1" applyAlignment="1">
      <alignment horizontal="center" vertical="center" wrapText="1"/>
    </xf>
    <xf numFmtId="10" fontId="13" fillId="0" borderId="67" xfId="1" applyNumberFormat="1" applyFont="1" applyFill="1" applyBorder="1" applyAlignment="1">
      <alignment horizontal="center" vertical="center" wrapText="1"/>
    </xf>
    <xf numFmtId="0" fontId="5" fillId="2" borderId="19" xfId="2" applyFont="1" applyFill="1" applyBorder="1" applyAlignment="1">
      <alignment horizontal="center"/>
    </xf>
    <xf numFmtId="0" fontId="5" fillId="2" borderId="20" xfId="2" applyFont="1" applyFill="1" applyBorder="1" applyAlignment="1">
      <alignment horizontal="center"/>
    </xf>
    <xf numFmtId="9" fontId="5" fillId="2" borderId="18" xfId="1" applyFont="1" applyFill="1" applyBorder="1" applyAlignment="1">
      <alignment horizontal="center"/>
    </xf>
    <xf numFmtId="9" fontId="5" fillId="2" borderId="19" xfId="1" applyFont="1" applyFill="1" applyBorder="1" applyAlignment="1">
      <alignment horizontal="center"/>
    </xf>
    <xf numFmtId="9" fontId="5" fillId="2" borderId="20" xfId="1" applyFont="1" applyFill="1" applyBorder="1" applyAlignment="1">
      <alignment horizontal="center"/>
    </xf>
    <xf numFmtId="10" fontId="13" fillId="0" borderId="31" xfId="1" applyNumberFormat="1" applyFont="1" applyFill="1" applyBorder="1" applyAlignment="1">
      <alignment horizontal="center" vertical="center" wrapText="1"/>
    </xf>
    <xf numFmtId="10" fontId="13" fillId="0" borderId="25" xfId="1" applyNumberFormat="1" applyFont="1" applyFill="1" applyBorder="1" applyAlignment="1">
      <alignment horizontal="center" vertical="center" wrapText="1"/>
    </xf>
    <xf numFmtId="10" fontId="13" fillId="0" borderId="30" xfId="1" applyNumberFormat="1" applyFont="1" applyFill="1" applyBorder="1" applyAlignment="1">
      <alignment horizontal="center" vertical="center" wrapText="1"/>
    </xf>
    <xf numFmtId="2" fontId="13" fillId="0" borderId="8" xfId="2" applyNumberFormat="1" applyFont="1" applyBorder="1" applyAlignment="1">
      <alignment horizontal="center"/>
    </xf>
    <xf numFmtId="10" fontId="13" fillId="0" borderId="33" xfId="1" applyNumberFormat="1" applyFont="1" applyFill="1" applyBorder="1" applyAlignment="1">
      <alignment horizontal="center" vertical="center" wrapText="1"/>
    </xf>
    <xf numFmtId="10" fontId="13" fillId="0" borderId="28" xfId="1" applyNumberFormat="1" applyFont="1" applyFill="1" applyBorder="1" applyAlignment="1">
      <alignment horizontal="center" vertical="center" wrapText="1"/>
    </xf>
    <xf numFmtId="10" fontId="13" fillId="0" borderId="32" xfId="1" applyNumberFormat="1" applyFont="1" applyFill="1" applyBorder="1" applyAlignment="1">
      <alignment horizontal="center" vertical="center" wrapText="1"/>
    </xf>
    <xf numFmtId="0" fontId="13" fillId="0" borderId="69" xfId="2" applyFont="1" applyBorder="1" applyAlignment="1">
      <alignment horizontal="justify" vertical="center" wrapText="1"/>
    </xf>
    <xf numFmtId="164" fontId="5" fillId="2" borderId="56" xfId="0" applyNumberFormat="1" applyFont="1" applyFill="1" applyBorder="1" applyAlignment="1">
      <alignment horizontal="center" vertical="center" wrapText="1"/>
    </xf>
    <xf numFmtId="164" fontId="5" fillId="2" borderId="57" xfId="0" applyNumberFormat="1" applyFont="1" applyFill="1" applyBorder="1" applyAlignment="1">
      <alignment horizontal="center" vertical="center" wrapText="1"/>
    </xf>
    <xf numFmtId="164" fontId="5" fillId="2" borderId="58" xfId="0" applyNumberFormat="1" applyFont="1" applyFill="1" applyBorder="1" applyAlignment="1">
      <alignment horizontal="center" vertical="center" wrapText="1"/>
    </xf>
    <xf numFmtId="10" fontId="5" fillId="0" borderId="56" xfId="1" applyNumberFormat="1" applyFont="1" applyFill="1" applyBorder="1" applyAlignment="1">
      <alignment horizontal="center" vertical="center" wrapText="1"/>
    </xf>
    <xf numFmtId="10" fontId="5" fillId="0" borderId="57" xfId="1" applyNumberFormat="1" applyFont="1" applyFill="1" applyBorder="1" applyAlignment="1">
      <alignment horizontal="center" vertical="center" wrapText="1"/>
    </xf>
    <xf numFmtId="10" fontId="5" fillId="0" borderId="58" xfId="1" applyNumberFormat="1" applyFont="1" applyFill="1" applyBorder="1" applyAlignment="1">
      <alignment horizontal="center" vertical="center" wrapText="1"/>
    </xf>
    <xf numFmtId="164" fontId="5" fillId="2" borderId="27" xfId="0" applyNumberFormat="1" applyFont="1" applyFill="1" applyBorder="1" applyAlignment="1">
      <alignment horizontal="center" vertical="center" wrapText="1"/>
    </xf>
    <xf numFmtId="164" fontId="5" fillId="2" borderId="28" xfId="0" applyNumberFormat="1" applyFont="1" applyFill="1" applyBorder="1" applyAlignment="1">
      <alignment horizontal="center" vertical="center" wrapText="1"/>
    </xf>
    <xf numFmtId="164" fontId="5" fillId="2" borderId="29" xfId="0" applyNumberFormat="1" applyFont="1" applyFill="1" applyBorder="1" applyAlignment="1">
      <alignment horizontal="center" vertical="center" wrapText="1"/>
    </xf>
    <xf numFmtId="164" fontId="5" fillId="2" borderId="68" xfId="0" applyNumberFormat="1" applyFont="1" applyFill="1" applyBorder="1" applyAlignment="1">
      <alignment horizontal="center" vertical="center" wrapText="1"/>
    </xf>
    <xf numFmtId="164" fontId="5" fillId="2" borderId="50" xfId="0" applyNumberFormat="1" applyFont="1" applyFill="1" applyBorder="1" applyAlignment="1">
      <alignment horizontal="center" vertical="center" wrapText="1"/>
    </xf>
    <xf numFmtId="164" fontId="5" fillId="2" borderId="51" xfId="0" applyNumberFormat="1" applyFont="1" applyFill="1" applyBorder="1" applyAlignment="1">
      <alignment horizontal="center" vertical="center" wrapText="1"/>
    </xf>
    <xf numFmtId="0" fontId="5" fillId="2" borderId="31" xfId="0" applyFont="1" applyFill="1" applyBorder="1" applyAlignment="1"/>
    <xf numFmtId="0" fontId="5" fillId="0" borderId="30" xfId="4" applyNumberFormat="1" applyFont="1" applyFill="1" applyBorder="1" applyAlignment="1">
      <alignment horizontal="left" vertical="center" wrapText="1"/>
    </xf>
    <xf numFmtId="0" fontId="53" fillId="0" borderId="48" xfId="0" applyFont="1" applyBorder="1" applyAlignment="1">
      <alignment horizontal="left" vertical="center" wrapText="1"/>
    </xf>
    <xf numFmtId="0" fontId="53" fillId="0" borderId="5" xfId="0" applyFont="1" applyBorder="1" applyAlignment="1">
      <alignment horizontal="left" vertical="center" wrapText="1"/>
    </xf>
    <xf numFmtId="0" fontId="53" fillId="0" borderId="6" xfId="0" applyFont="1" applyBorder="1" applyAlignment="1">
      <alignment horizontal="left" vertical="center" wrapText="1"/>
    </xf>
    <xf numFmtId="0" fontId="53" fillId="0" borderId="12" xfId="0" applyFont="1" applyBorder="1" applyAlignment="1">
      <alignment horizontal="left" vertical="center" wrapText="1"/>
    </xf>
    <xf numFmtId="0" fontId="53" fillId="0" borderId="60" xfId="0" applyFont="1" applyBorder="1" applyAlignment="1">
      <alignment horizontal="left" vertical="center" wrapText="1"/>
    </xf>
    <xf numFmtId="0" fontId="53" fillId="0" borderId="61" xfId="0" applyFont="1" applyBorder="1" applyAlignment="1">
      <alignment horizontal="left" vertical="center" wrapText="1"/>
    </xf>
    <xf numFmtId="0" fontId="5" fillId="2" borderId="52" xfId="0" applyFont="1" applyFill="1" applyBorder="1" applyAlignment="1"/>
    <xf numFmtId="164" fontId="5" fillId="2" borderId="141" xfId="0" applyNumberFormat="1" applyFont="1" applyFill="1" applyBorder="1" applyAlignment="1">
      <alignment horizontal="center" vertical="center" wrapText="1"/>
    </xf>
    <xf numFmtId="0" fontId="5" fillId="2" borderId="60" xfId="0" applyFont="1" applyFill="1" applyBorder="1" applyAlignment="1"/>
    <xf numFmtId="0" fontId="5" fillId="2" borderId="10" xfId="0" applyFont="1" applyFill="1" applyBorder="1" applyAlignment="1"/>
    <xf numFmtId="0" fontId="5" fillId="2" borderId="33" xfId="0" applyFont="1" applyFill="1" applyBorder="1" applyAlignment="1"/>
    <xf numFmtId="0" fontId="5" fillId="0" borderId="39" xfId="4" applyNumberFormat="1" applyFont="1" applyFill="1" applyBorder="1" applyAlignment="1">
      <alignment horizontal="left" vertical="center" wrapText="1"/>
    </xf>
    <xf numFmtId="10" fontId="5" fillId="0" borderId="27" xfId="1" applyNumberFormat="1" applyFont="1" applyFill="1" applyBorder="1" applyAlignment="1">
      <alignment horizontal="center" vertical="center" wrapText="1"/>
    </xf>
    <xf numFmtId="10" fontId="5" fillId="0" borderId="28" xfId="1" applyNumberFormat="1" applyFont="1" applyFill="1" applyBorder="1" applyAlignment="1">
      <alignment horizontal="center" vertical="center" wrapText="1"/>
    </xf>
    <xf numFmtId="10" fontId="5" fillId="0" borderId="29" xfId="1" applyNumberFormat="1" applyFont="1" applyFill="1" applyBorder="1" applyAlignment="1">
      <alignment horizontal="center" vertical="center" wrapText="1"/>
    </xf>
    <xf numFmtId="0" fontId="40" fillId="0" borderId="21" xfId="3" applyFont="1" applyBorder="1" applyAlignment="1">
      <alignment horizontal="center" vertical="center" wrapText="1"/>
    </xf>
    <xf numFmtId="0" fontId="40" fillId="0" borderId="22" xfId="3" applyFont="1" applyBorder="1" applyAlignment="1">
      <alignment horizontal="center" vertical="center" wrapText="1"/>
    </xf>
    <xf numFmtId="0" fontId="40" fillId="0" borderId="23" xfId="3" applyFont="1" applyBorder="1" applyAlignment="1">
      <alignment horizontal="center" vertical="center" wrapText="1"/>
    </xf>
    <xf numFmtId="1" fontId="15" fillId="0" borderId="21" xfId="3" applyNumberFormat="1" applyFont="1" applyBorder="1" applyAlignment="1">
      <alignment horizontal="center" vertical="center" wrapText="1"/>
    </xf>
    <xf numFmtId="1" fontId="15" fillId="0" borderId="23" xfId="3" applyNumberFormat="1" applyFont="1" applyBorder="1" applyAlignment="1">
      <alignment horizontal="center" vertical="center" wrapText="1"/>
    </xf>
    <xf numFmtId="0" fontId="46" fillId="2" borderId="21" xfId="2" applyFont="1" applyFill="1" applyBorder="1" applyAlignment="1">
      <alignment horizontal="center" vertical="center" wrapText="1"/>
    </xf>
    <xf numFmtId="0" fontId="46" fillId="2" borderId="22" xfId="2" applyFont="1" applyFill="1" applyBorder="1" applyAlignment="1">
      <alignment horizontal="center" vertical="center" wrapText="1"/>
    </xf>
    <xf numFmtId="0" fontId="46" fillId="2" borderId="23" xfId="2" applyFont="1" applyFill="1" applyBorder="1" applyAlignment="1">
      <alignment horizontal="center" vertical="center" wrapText="1"/>
    </xf>
    <xf numFmtId="0" fontId="48" fillId="0" borderId="21" xfId="3" applyFont="1" applyBorder="1" applyAlignment="1">
      <alignment horizontal="center" vertical="center" wrapText="1"/>
    </xf>
    <xf numFmtId="0" fontId="48" fillId="0" borderId="22" xfId="3" applyFont="1" applyBorder="1" applyAlignment="1">
      <alignment horizontal="center" vertical="center" wrapText="1"/>
    </xf>
    <xf numFmtId="0" fontId="48" fillId="0" borderId="23" xfId="3" applyFont="1" applyBorder="1" applyAlignment="1">
      <alignment horizontal="center" vertical="center" wrapText="1"/>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8" xfId="4" applyNumberFormat="1" applyFont="1" applyFill="1" applyBorder="1" applyAlignment="1">
      <alignment horizontal="justify" vertical="top" wrapText="1"/>
    </xf>
    <xf numFmtId="0" fontId="15" fillId="0" borderId="8" xfId="4" applyNumberFormat="1" applyFont="1" applyFill="1" applyBorder="1" applyAlignment="1">
      <alignment horizontal="justify" vertical="top"/>
    </xf>
    <xf numFmtId="0" fontId="15" fillId="0" borderId="9" xfId="4" applyNumberFormat="1" applyFont="1" applyFill="1" applyBorder="1" applyAlignment="1">
      <alignment horizontal="justify" vertical="top"/>
    </xf>
    <xf numFmtId="0" fontId="48" fillId="0" borderId="21" xfId="2" applyFont="1" applyBorder="1" applyAlignment="1">
      <alignment horizontal="center" vertical="center" wrapText="1"/>
    </xf>
    <xf numFmtId="0" fontId="48" fillId="0" borderId="22" xfId="2" applyFont="1" applyBorder="1" applyAlignment="1">
      <alignment horizontal="center" vertical="center" wrapText="1"/>
    </xf>
    <xf numFmtId="0" fontId="48" fillId="0" borderId="23" xfId="2" applyFont="1" applyBorder="1" applyAlignment="1">
      <alignment horizontal="center" vertical="center" wrapText="1"/>
    </xf>
    <xf numFmtId="0" fontId="48" fillId="0" borderId="37" xfId="3" applyFont="1" applyBorder="1" applyAlignment="1">
      <alignment horizontal="justify" vertical="top" wrapText="1"/>
    </xf>
    <xf numFmtId="0" fontId="48" fillId="0" borderId="35" xfId="3" applyFont="1" applyBorder="1" applyAlignment="1">
      <alignment horizontal="justify" vertical="top" wrapText="1"/>
    </xf>
    <xf numFmtId="0" fontId="48" fillId="0" borderId="36" xfId="3" applyFont="1" applyBorder="1" applyAlignment="1">
      <alignment horizontal="justify" vertical="top" wrapText="1"/>
    </xf>
    <xf numFmtId="49" fontId="48" fillId="0" borderId="14" xfId="2" applyNumberFormat="1" applyFont="1" applyBorder="1" applyAlignment="1">
      <alignment horizontal="center" vertical="center" wrapText="1"/>
    </xf>
    <xf numFmtId="49" fontId="48" fillId="0" borderId="15" xfId="2" applyNumberFormat="1" applyFont="1" applyBorder="1" applyAlignment="1">
      <alignment horizontal="center" vertical="center" wrapText="1"/>
    </xf>
    <xf numFmtId="49" fontId="48" fillId="0" borderId="16" xfId="2" applyNumberFormat="1" applyFont="1" applyBorder="1" applyAlignment="1">
      <alignment horizontal="center" vertical="center" wrapText="1"/>
    </xf>
    <xf numFmtId="49" fontId="48" fillId="0" borderId="18" xfId="2" applyNumberFormat="1" applyFont="1" applyBorder="1" applyAlignment="1">
      <alignment horizontal="center" vertical="center" wrapText="1"/>
    </xf>
    <xf numFmtId="49" fontId="48" fillId="0" borderId="19" xfId="2" applyNumberFormat="1" applyFont="1" applyBorder="1" applyAlignment="1">
      <alignment horizontal="center" vertical="center" wrapText="1"/>
    </xf>
    <xf numFmtId="49" fontId="48" fillId="0" borderId="20" xfId="2" applyNumberFormat="1" applyFont="1" applyBorder="1" applyAlignment="1">
      <alignment horizontal="center" vertical="center" wrapText="1"/>
    </xf>
    <xf numFmtId="0" fontId="48" fillId="0" borderId="27" xfId="2" applyFont="1" applyBorder="1" applyAlignment="1">
      <alignment horizontal="center" vertical="center"/>
    </xf>
    <xf numFmtId="0" fontId="48" fillId="0" borderId="28" xfId="2" applyFont="1" applyBorder="1" applyAlignment="1">
      <alignment horizontal="center" vertical="center"/>
    </xf>
    <xf numFmtId="0" fontId="48" fillId="0" borderId="29" xfId="2" applyFont="1" applyBorder="1" applyAlignment="1">
      <alignment horizontal="center" vertical="center"/>
    </xf>
    <xf numFmtId="0" fontId="15" fillId="3" borderId="37" xfId="3" applyFont="1" applyFill="1" applyBorder="1" applyAlignment="1">
      <alignment horizontal="justify" vertical="center" wrapText="1"/>
    </xf>
    <xf numFmtId="0" fontId="15" fillId="3" borderId="35" xfId="3" applyFont="1" applyFill="1" applyBorder="1" applyAlignment="1">
      <alignment horizontal="justify" vertical="center" wrapText="1"/>
    </xf>
    <xf numFmtId="0" fontId="15" fillId="3" borderId="36" xfId="3" applyFont="1" applyFill="1" applyBorder="1" applyAlignment="1">
      <alignment horizontal="justify" vertical="center" wrapText="1"/>
    </xf>
    <xf numFmtId="0" fontId="47" fillId="0" borderId="14" xfId="2" applyFont="1" applyBorder="1" applyAlignment="1">
      <alignment horizontal="center" vertical="center" wrapText="1"/>
    </xf>
    <xf numFmtId="0" fontId="47" fillId="0" borderId="15" xfId="2" applyFont="1" applyBorder="1" applyAlignment="1">
      <alignment horizontal="center" vertical="center"/>
    </xf>
    <xf numFmtId="0" fontId="47" fillId="0" borderId="16" xfId="2" applyFont="1" applyBorder="1" applyAlignment="1">
      <alignment horizontal="center" vertical="center"/>
    </xf>
    <xf numFmtId="0" fontId="47" fillId="0" borderId="18" xfId="2" applyFont="1" applyBorder="1" applyAlignment="1">
      <alignment horizontal="center" vertical="center"/>
    </xf>
    <xf numFmtId="0" fontId="47" fillId="0" borderId="19" xfId="2" applyFont="1" applyBorder="1" applyAlignment="1">
      <alignment horizontal="center" vertical="center"/>
    </xf>
    <xf numFmtId="0" fontId="47" fillId="0" borderId="20" xfId="2" applyFont="1" applyBorder="1" applyAlignment="1">
      <alignment horizontal="center" vertical="center"/>
    </xf>
    <xf numFmtId="9" fontId="48" fillId="0" borderId="21" xfId="3" applyNumberFormat="1" applyFont="1" applyBorder="1" applyAlignment="1">
      <alignment horizontal="center" vertical="center" wrapText="1"/>
    </xf>
    <xf numFmtId="9" fontId="48" fillId="0" borderId="22" xfId="3" applyNumberFormat="1" applyFont="1" applyBorder="1" applyAlignment="1">
      <alignment horizontal="center" vertical="center" wrapText="1"/>
    </xf>
    <xf numFmtId="9" fontId="48" fillId="0" borderId="23" xfId="3" applyNumberFormat="1" applyFont="1" applyBorder="1" applyAlignment="1">
      <alignment horizontal="center" vertical="center" wrapText="1"/>
    </xf>
    <xf numFmtId="0" fontId="48" fillId="0" borderId="27" xfId="2" applyFont="1" applyBorder="1" applyAlignment="1">
      <alignment horizontal="center" vertical="center" wrapText="1"/>
    </xf>
    <xf numFmtId="0" fontId="48" fillId="0" borderId="28" xfId="2" applyFont="1" applyBorder="1" applyAlignment="1">
      <alignment horizontal="center" vertical="center" wrapText="1"/>
    </xf>
    <xf numFmtId="0" fontId="48" fillId="0" borderId="29" xfId="2" applyFont="1" applyBorder="1" applyAlignment="1">
      <alignment horizontal="center" vertical="center" wrapText="1"/>
    </xf>
    <xf numFmtId="0" fontId="46" fillId="3" borderId="14" xfId="2" applyFont="1" applyFill="1" applyBorder="1" applyAlignment="1">
      <alignment horizontal="center" vertical="center" wrapText="1"/>
    </xf>
    <xf numFmtId="0" fontId="46" fillId="3" borderId="15" xfId="2" applyFont="1" applyFill="1" applyBorder="1" applyAlignment="1">
      <alignment horizontal="center" vertical="center" wrapText="1"/>
    </xf>
    <xf numFmtId="0" fontId="46" fillId="3" borderId="16" xfId="2" applyFont="1" applyFill="1" applyBorder="1" applyAlignment="1">
      <alignment horizontal="center" vertical="center" wrapText="1"/>
    </xf>
    <xf numFmtId="0" fontId="46" fillId="3" borderId="18" xfId="2" applyFont="1" applyFill="1" applyBorder="1" applyAlignment="1">
      <alignment horizontal="center" vertical="center" wrapText="1"/>
    </xf>
    <xf numFmtId="0" fontId="46" fillId="3" borderId="19" xfId="2" applyFont="1" applyFill="1" applyBorder="1" applyAlignment="1">
      <alignment horizontal="center" vertical="center" wrapText="1"/>
    </xf>
    <xf numFmtId="0" fontId="46" fillId="3" borderId="20" xfId="2" applyFont="1" applyFill="1" applyBorder="1" applyAlignment="1">
      <alignment horizontal="center" vertical="center" wrapText="1"/>
    </xf>
    <xf numFmtId="9" fontId="48" fillId="0" borderId="30" xfId="3" applyNumberFormat="1" applyFont="1" applyBorder="1" applyAlignment="1">
      <alignment horizontal="center" vertical="center" wrapText="1"/>
    </xf>
    <xf numFmtId="9" fontId="48" fillId="0" borderId="2" xfId="3" applyNumberFormat="1" applyFont="1" applyBorder="1" applyAlignment="1">
      <alignment horizontal="center" vertical="center" wrapText="1"/>
    </xf>
    <xf numFmtId="9" fontId="48" fillId="0" borderId="31" xfId="3" applyNumberFormat="1" applyFont="1" applyBorder="1" applyAlignment="1">
      <alignment horizontal="center" vertical="center" wrapText="1"/>
    </xf>
    <xf numFmtId="9" fontId="48" fillId="0" borderId="32" xfId="3" applyNumberFormat="1" applyFont="1" applyBorder="1" applyAlignment="1">
      <alignment horizontal="center" vertical="center" wrapText="1"/>
    </xf>
    <xf numFmtId="9" fontId="48" fillId="0" borderId="8" xfId="3" applyNumberFormat="1" applyFont="1" applyBorder="1" applyAlignment="1">
      <alignment horizontal="center" vertical="center" wrapText="1"/>
    </xf>
    <xf numFmtId="9" fontId="48" fillId="0" borderId="33" xfId="3" applyNumberFormat="1" applyFont="1" applyBorder="1" applyAlignment="1">
      <alignment horizontal="center" vertical="center" wrapText="1"/>
    </xf>
    <xf numFmtId="0" fontId="46" fillId="2" borderId="1" xfId="2" applyFont="1" applyFill="1" applyBorder="1" applyAlignment="1">
      <alignment horizontal="center" vertical="center" wrapText="1"/>
    </xf>
    <xf numFmtId="0" fontId="46" fillId="2" borderId="2" xfId="2" applyFont="1" applyFill="1" applyBorder="1" applyAlignment="1">
      <alignment horizontal="center" vertical="center" wrapText="1"/>
    </xf>
    <xf numFmtId="0" fontId="46" fillId="2" borderId="3" xfId="2" applyFont="1" applyFill="1" applyBorder="1" applyAlignment="1">
      <alignment horizontal="center" vertical="center" wrapText="1"/>
    </xf>
    <xf numFmtId="0" fontId="48" fillId="0" borderId="7" xfId="2" applyFont="1" applyBorder="1" applyAlignment="1">
      <alignment horizontal="center" vertical="center" wrapText="1"/>
    </xf>
    <xf numFmtId="0" fontId="48" fillId="0" borderId="8" xfId="2" applyFont="1" applyBorder="1" applyAlignment="1">
      <alignment horizontal="center" vertical="center" wrapText="1"/>
    </xf>
    <xf numFmtId="0" fontId="48" fillId="0" borderId="9" xfId="2"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2" xfId="0" applyFont="1" applyBorder="1" applyAlignment="1">
      <alignment horizontal="center" vertical="center" wrapText="1"/>
    </xf>
    <xf numFmtId="0" fontId="16" fillId="2" borderId="21" xfId="2" applyFont="1" applyFill="1" applyBorder="1" applyAlignment="1">
      <alignment horizontal="center" vertical="center"/>
    </xf>
    <xf numFmtId="0" fontId="16" fillId="2" borderId="22" xfId="2" applyFont="1" applyFill="1" applyBorder="1" applyAlignment="1">
      <alignment horizontal="center" vertical="center"/>
    </xf>
    <xf numFmtId="0" fontId="16" fillId="2" borderId="23" xfId="2" applyFont="1" applyFill="1" applyBorder="1" applyAlignment="1">
      <alignment horizontal="center" vertical="center"/>
    </xf>
    <xf numFmtId="0" fontId="15" fillId="2" borderId="22" xfId="2" applyFont="1" applyFill="1" applyBorder="1" applyAlignment="1">
      <alignment vertical="center"/>
    </xf>
    <xf numFmtId="0" fontId="15" fillId="2" borderId="23" xfId="2" applyFont="1" applyFill="1" applyBorder="1" applyAlignment="1">
      <alignment vertical="center"/>
    </xf>
    <xf numFmtId="0" fontId="17" fillId="0" borderId="13" xfId="2" applyFont="1" applyBorder="1" applyAlignment="1">
      <alignment horizontal="center" vertical="center" wrapText="1"/>
    </xf>
    <xf numFmtId="0" fontId="17" fillId="0" borderId="0" xfId="2" applyFont="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5" xfId="2" applyNumberFormat="1" applyFont="1" applyFill="1" applyBorder="1" applyAlignment="1">
      <alignment horizontal="center" vertical="center" wrapText="1"/>
    </xf>
    <xf numFmtId="49" fontId="6" fillId="6" borderId="16"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49" fontId="6" fillId="6" borderId="20" xfId="2" applyNumberFormat="1" applyFont="1" applyFill="1" applyBorder="1" applyAlignment="1">
      <alignment horizontal="center" vertical="center" wrapText="1"/>
    </xf>
    <xf numFmtId="0" fontId="6" fillId="6" borderId="27" xfId="2" applyFont="1" applyFill="1" applyBorder="1" applyAlignment="1">
      <alignment horizontal="center" vertical="center"/>
    </xf>
    <xf numFmtId="0" fontId="6" fillId="6" borderId="28" xfId="2" applyFont="1" applyFill="1" applyBorder="1" applyAlignment="1">
      <alignment horizontal="center" vertical="center"/>
    </xf>
    <xf numFmtId="0" fontId="6" fillId="6" borderId="29" xfId="2" applyFont="1" applyFill="1" applyBorder="1" applyAlignment="1">
      <alignment horizontal="center" vertical="center"/>
    </xf>
    <xf numFmtId="0" fontId="5" fillId="6" borderId="1" xfId="2" applyFont="1" applyFill="1" applyBorder="1" applyAlignment="1">
      <alignment horizontal="center" vertical="center" wrapText="1"/>
    </xf>
    <xf numFmtId="0" fontId="5" fillId="6" borderId="2" xfId="2" applyFont="1" applyFill="1" applyBorder="1" applyAlignment="1">
      <alignment horizontal="center" vertical="center" wrapText="1"/>
    </xf>
    <xf numFmtId="164" fontId="6" fillId="6" borderId="42" xfId="0" applyNumberFormat="1" applyFont="1" applyFill="1" applyBorder="1" applyAlignment="1">
      <alignment horizontal="center" vertical="center" wrapText="1"/>
    </xf>
    <xf numFmtId="0" fontId="6" fillId="6" borderId="43" xfId="0" applyFont="1" applyFill="1" applyBorder="1" applyAlignment="1"/>
    <xf numFmtId="0" fontId="6" fillId="6" borderId="44" xfId="0" applyFont="1" applyFill="1" applyBorder="1" applyAlignment="1"/>
    <xf numFmtId="0" fontId="5" fillId="0" borderId="31"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31" xfId="2" applyFont="1" applyBorder="1" applyAlignment="1">
      <alignment horizontal="left" wrapText="1"/>
    </xf>
    <xf numFmtId="0" fontId="5" fillId="0" borderId="25" xfId="2" applyFont="1" applyBorder="1" applyAlignment="1">
      <alignment horizontal="left" wrapText="1"/>
    </xf>
    <xf numFmtId="0" fontId="5" fillId="0" borderId="26" xfId="2" applyFont="1" applyBorder="1" applyAlignment="1">
      <alignment horizontal="left" wrapText="1"/>
    </xf>
    <xf numFmtId="0" fontId="5" fillId="0" borderId="31" xfId="2" applyFont="1" applyBorder="1" applyAlignment="1">
      <alignment horizontal="center" wrapText="1"/>
    </xf>
    <xf numFmtId="0" fontId="5" fillId="0" borderId="25" xfId="2" applyFont="1" applyBorder="1" applyAlignment="1">
      <alignment horizontal="center" wrapText="1"/>
    </xf>
    <xf numFmtId="0" fontId="5" fillId="0" borderId="26" xfId="2" applyFont="1" applyBorder="1" applyAlignment="1">
      <alignment horizontal="center" wrapText="1"/>
    </xf>
    <xf numFmtId="0" fontId="5" fillId="0" borderId="4" xfId="2" applyFont="1" applyBorder="1" applyAlignment="1">
      <alignment horizontal="center"/>
    </xf>
    <xf numFmtId="0" fontId="5" fillId="0" borderId="5" xfId="2" applyFont="1" applyBorder="1" applyAlignment="1">
      <alignment horizontal="center"/>
    </xf>
    <xf numFmtId="0" fontId="5" fillId="0" borderId="52" xfId="2" applyFont="1" applyBorder="1" applyAlignment="1">
      <alignment horizontal="center"/>
    </xf>
    <xf numFmtId="0" fontId="5" fillId="0" borderId="57" xfId="2" applyFont="1" applyBorder="1" applyAlignment="1">
      <alignment horizontal="center"/>
    </xf>
    <xf numFmtId="0" fontId="5" fillId="0" borderId="48" xfId="2" applyFont="1" applyBorder="1" applyAlignment="1">
      <alignment horizontal="center"/>
    </xf>
    <xf numFmtId="0" fontId="5" fillId="0" borderId="58" xfId="2" applyFont="1" applyBorder="1" applyAlignment="1">
      <alignment horizontal="center"/>
    </xf>
    <xf numFmtId="9" fontId="5" fillId="0" borderId="2" xfId="2" applyNumberFormat="1" applyFont="1" applyBorder="1" applyAlignment="1">
      <alignment horizontal="center" vertical="center" wrapText="1"/>
    </xf>
    <xf numFmtId="0" fontId="5" fillId="0" borderId="2" xfId="2" applyFont="1" applyBorder="1" applyAlignment="1">
      <alignment horizontal="center" vertical="center" wrapText="1"/>
    </xf>
    <xf numFmtId="10" fontId="5" fillId="0" borderId="5" xfId="2" applyNumberFormat="1" applyFont="1" applyBorder="1" applyAlignment="1">
      <alignment horizontal="center"/>
    </xf>
    <xf numFmtId="9" fontId="5" fillId="0" borderId="2" xfId="2" applyNumberFormat="1" applyFont="1" applyBorder="1" applyAlignment="1">
      <alignment horizontal="center" vertical="center"/>
    </xf>
    <xf numFmtId="0" fontId="5" fillId="0" borderId="2" xfId="2" applyFont="1" applyBorder="1" applyAlignment="1">
      <alignment horizontal="center" vertical="center"/>
    </xf>
    <xf numFmtId="0" fontId="6" fillId="0" borderId="37" xfId="3" applyFont="1" applyBorder="1" applyAlignment="1">
      <alignment horizontal="justify" vertical="justify" wrapText="1"/>
    </xf>
    <xf numFmtId="0" fontId="6" fillId="0" borderId="35" xfId="3" applyFont="1" applyBorder="1" applyAlignment="1">
      <alignment horizontal="justify" vertical="justify" wrapText="1"/>
    </xf>
    <xf numFmtId="0" fontId="6" fillId="0" borderId="36" xfId="3" applyFont="1" applyBorder="1" applyAlignment="1">
      <alignment horizontal="justify" vertical="justify" wrapText="1"/>
    </xf>
    <xf numFmtId="0" fontId="5" fillId="0" borderId="27" xfId="2" applyFont="1" applyBorder="1" applyAlignment="1">
      <alignment horizontal="center" vertical="center" wrapText="1"/>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15" fillId="0" borderId="43" xfId="0" applyFont="1" applyBorder="1"/>
    <xf numFmtId="0" fontId="15" fillId="0" borderId="44" xfId="0" applyFont="1" applyBorder="1"/>
    <xf numFmtId="0" fontId="16" fillId="2"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5" fillId="0" borderId="56" xfId="4" applyNumberFormat="1" applyFont="1" applyFill="1" applyBorder="1" applyAlignment="1">
      <alignment horizontal="left" vertical="center" wrapText="1"/>
    </xf>
    <xf numFmtId="0" fontId="15" fillId="0" borderId="57" xfId="4" applyNumberFormat="1" applyFont="1" applyFill="1" applyBorder="1" applyAlignment="1">
      <alignment horizontal="left" vertical="center" wrapText="1"/>
    </xf>
    <xf numFmtId="0" fontId="15" fillId="0" borderId="58" xfId="4" applyNumberFormat="1" applyFont="1" applyFill="1" applyBorder="1" applyAlignment="1">
      <alignment horizontal="left" vertical="center" wrapText="1"/>
    </xf>
    <xf numFmtId="0" fontId="8" fillId="0" borderId="1" xfId="2" applyFont="1" applyBorder="1" applyAlignment="1">
      <alignment horizontal="center" vertical="center"/>
    </xf>
    <xf numFmtId="0" fontId="8" fillId="0" borderId="2" xfId="2" applyFont="1" applyBorder="1" applyAlignment="1">
      <alignment horizontal="center" vertical="center"/>
    </xf>
    <xf numFmtId="10" fontId="8" fillId="0" borderId="2" xfId="2" applyNumberFormat="1" applyFont="1" applyBorder="1" applyAlignment="1">
      <alignment horizontal="center" vertical="center"/>
    </xf>
    <xf numFmtId="0" fontId="8" fillId="0" borderId="49" xfId="2" applyFont="1" applyBorder="1" applyAlignment="1">
      <alignment horizontal="justify" vertical="center" wrapText="1"/>
    </xf>
    <xf numFmtId="0" fontId="8" fillId="0" borderId="50" xfId="2" applyFont="1" applyBorder="1" applyAlignment="1">
      <alignment horizontal="justify" vertical="center" wrapText="1"/>
    </xf>
    <xf numFmtId="0" fontId="8" fillId="0" borderId="46" xfId="2" applyFont="1" applyBorder="1" applyAlignment="1">
      <alignment horizontal="justify" vertical="center" wrapText="1"/>
    </xf>
    <xf numFmtId="0" fontId="8" fillId="0" borderId="51" xfId="2" applyFont="1" applyBorder="1" applyAlignment="1">
      <alignment horizontal="justify" vertical="center" wrapText="1"/>
    </xf>
    <xf numFmtId="0" fontId="8" fillId="0" borderId="4" xfId="2" applyFont="1" applyBorder="1" applyAlignment="1">
      <alignment horizontal="center" vertical="center"/>
    </xf>
    <xf numFmtId="0" fontId="8" fillId="0" borderId="5" xfId="2" applyFont="1" applyBorder="1" applyAlignment="1">
      <alignment horizontal="center" vertical="center"/>
    </xf>
    <xf numFmtId="10" fontId="8" fillId="0" borderId="5" xfId="2" applyNumberFormat="1" applyFont="1" applyBorder="1" applyAlignment="1">
      <alignment horizontal="center" vertical="center"/>
    </xf>
    <xf numFmtId="0" fontId="8" fillId="0" borderId="42" xfId="2" applyFont="1" applyBorder="1" applyAlignment="1">
      <alignment horizontal="center" vertical="center"/>
    </xf>
    <xf numFmtId="0" fontId="8" fillId="0" borderId="43" xfId="2" applyFont="1" applyBorder="1" applyAlignment="1">
      <alignment horizontal="center" vertical="center"/>
    </xf>
    <xf numFmtId="10" fontId="8" fillId="0" borderId="43" xfId="2" applyNumberFormat="1" applyFont="1" applyBorder="1" applyAlignment="1">
      <alignment horizontal="center" vertical="center"/>
    </xf>
    <xf numFmtId="10" fontId="8" fillId="0" borderId="52" xfId="2" applyNumberFormat="1" applyFont="1" applyBorder="1" applyAlignment="1">
      <alignment horizontal="center" vertical="center"/>
    </xf>
    <xf numFmtId="10" fontId="8" fillId="0" borderId="48" xfId="2" applyNumberFormat="1" applyFont="1" applyBorder="1" applyAlignment="1">
      <alignment horizontal="center" vertical="center"/>
    </xf>
    <xf numFmtId="10" fontId="8" fillId="0" borderId="57" xfId="2" applyNumberFormat="1" applyFont="1" applyBorder="1" applyAlignment="1">
      <alignment horizontal="center" vertical="center"/>
    </xf>
    <xf numFmtId="9" fontId="4" fillId="2" borderId="24" xfId="3" applyNumberFormat="1" applyFont="1" applyFill="1" applyBorder="1" applyAlignment="1">
      <alignment horizontal="center" vertical="center" wrapText="1"/>
    </xf>
    <xf numFmtId="9" fontId="4" fillId="2" borderId="25" xfId="3" applyNumberFormat="1" applyFont="1" applyFill="1" applyBorder="1" applyAlignment="1">
      <alignment horizontal="center" vertical="center" wrapText="1"/>
    </xf>
    <xf numFmtId="9" fontId="4" fillId="2" borderId="26" xfId="3" applyNumberFormat="1" applyFont="1" applyFill="1" applyBorder="1" applyAlignment="1">
      <alignment horizontal="center" vertical="center" wrapText="1"/>
    </xf>
    <xf numFmtId="0" fontId="15" fillId="0" borderId="1" xfId="2" applyFont="1" applyBorder="1" applyAlignment="1">
      <alignment horizontal="center" vertical="center" wrapText="1"/>
    </xf>
    <xf numFmtId="0" fontId="15" fillId="0" borderId="2" xfId="2" applyFont="1" applyBorder="1" applyAlignment="1">
      <alignment horizontal="center" vertical="center" wrapText="1"/>
    </xf>
    <xf numFmtId="10" fontId="15" fillId="0" borderId="2" xfId="2" applyNumberFormat="1" applyFont="1" applyBorder="1" applyAlignment="1">
      <alignment horizontal="center" vertical="center"/>
    </xf>
    <xf numFmtId="0" fontId="15" fillId="0" borderId="52" xfId="2" applyFont="1" applyBorder="1" applyAlignment="1">
      <alignment horizontal="justify" vertical="top"/>
    </xf>
    <xf numFmtId="0" fontId="15" fillId="0" borderId="57" xfId="2" applyFont="1" applyBorder="1" applyAlignment="1">
      <alignment horizontal="justify" vertical="top"/>
    </xf>
    <xf numFmtId="0" fontId="15" fillId="0" borderId="48" xfId="2" applyFont="1" applyBorder="1" applyAlignment="1">
      <alignment horizontal="justify" vertical="top"/>
    </xf>
    <xf numFmtId="0" fontId="15" fillId="0" borderId="58" xfId="2" applyFont="1" applyBorder="1" applyAlignment="1">
      <alignment horizontal="justify" vertical="top"/>
    </xf>
    <xf numFmtId="0" fontId="17" fillId="0" borderId="56" xfId="2" applyFont="1" applyBorder="1" applyAlignment="1">
      <alignment horizontal="center" vertical="center"/>
    </xf>
    <xf numFmtId="0" fontId="17" fillId="0" borderId="57" xfId="2" applyFont="1" applyBorder="1" applyAlignment="1">
      <alignment horizontal="center" vertical="center"/>
    </xf>
    <xf numFmtId="0" fontId="17" fillId="0" borderId="48" xfId="2" applyFont="1" applyBorder="1" applyAlignment="1">
      <alignment horizontal="center" vertical="center"/>
    </xf>
    <xf numFmtId="10" fontId="15" fillId="0" borderId="43" xfId="2" applyNumberFormat="1" applyFont="1" applyBorder="1" applyAlignment="1">
      <alignment horizontal="center" vertical="center"/>
    </xf>
    <xf numFmtId="0" fontId="15" fillId="0" borderId="43" xfId="2" applyFont="1" applyBorder="1" applyAlignment="1">
      <alignment horizontal="center" vertical="center"/>
    </xf>
    <xf numFmtId="0" fontId="15" fillId="0" borderId="42" xfId="2" applyFont="1" applyBorder="1" applyAlignment="1">
      <alignment horizontal="center" vertical="center" wrapText="1"/>
    </xf>
    <xf numFmtId="0" fontId="2" fillId="0" borderId="4" xfId="47" applyFont="1" applyBorder="1" applyAlignment="1">
      <alignment horizontal="center"/>
    </xf>
    <xf numFmtId="0" fontId="2" fillId="0" borderId="5" xfId="47" applyFont="1" applyBorder="1" applyAlignment="1">
      <alignment horizontal="center"/>
    </xf>
    <xf numFmtId="0" fontId="2" fillId="0" borderId="52" xfId="47" applyFont="1" applyBorder="1" applyAlignment="1">
      <alignment horizontal="center"/>
    </xf>
    <xf numFmtId="0" fontId="2" fillId="0" borderId="57" xfId="47" applyFont="1" applyBorder="1" applyAlignment="1">
      <alignment horizontal="center"/>
    </xf>
    <xf numFmtId="0" fontId="2" fillId="0" borderId="48" xfId="47" applyFont="1" applyBorder="1" applyAlignment="1">
      <alignment horizontal="center"/>
    </xf>
    <xf numFmtId="0" fontId="2" fillId="0" borderId="58" xfId="47" applyFont="1" applyBorder="1" applyAlignment="1">
      <alignment horizontal="center"/>
    </xf>
    <xf numFmtId="0" fontId="17" fillId="0" borderId="31" xfId="47" applyFont="1" applyBorder="1" applyAlignment="1">
      <alignment horizontal="center" vertical="center" wrapText="1"/>
    </xf>
    <xf numFmtId="0" fontId="17" fillId="0" borderId="25" xfId="47" applyFont="1" applyBorder="1" applyAlignment="1">
      <alignment horizontal="center" vertical="center" wrapText="1"/>
    </xf>
    <xf numFmtId="0" fontId="17" fillId="0" borderId="30" xfId="47" applyFont="1" applyBorder="1" applyAlignment="1">
      <alignment horizontal="center" vertical="center" wrapText="1"/>
    </xf>
    <xf numFmtId="0" fontId="17" fillId="0" borderId="2" xfId="47" applyFont="1" applyBorder="1" applyAlignment="1">
      <alignment horizontal="left" vertical="center" wrapText="1"/>
    </xf>
    <xf numFmtId="0" fontId="17" fillId="0" borderId="3" xfId="47" applyFont="1" applyBorder="1" applyAlignment="1">
      <alignment horizontal="left" vertical="center" wrapText="1"/>
    </xf>
    <xf numFmtId="172" fontId="2" fillId="0" borderId="5" xfId="47" applyNumberFormat="1" applyFont="1" applyBorder="1" applyAlignment="1">
      <alignment horizontal="center"/>
    </xf>
    <xf numFmtId="0" fontId="4" fillId="2" borderId="1" xfId="47" applyFont="1" applyFill="1" applyBorder="1" applyAlignment="1">
      <alignment horizontal="center" vertical="center" wrapText="1"/>
    </xf>
    <xf numFmtId="0" fontId="4" fillId="2" borderId="2" xfId="47" applyFont="1" applyFill="1" applyBorder="1" applyAlignment="1">
      <alignment horizontal="center" vertical="center" wrapText="1"/>
    </xf>
    <xf numFmtId="0" fontId="4" fillId="2" borderId="3" xfId="47" applyFont="1" applyFill="1" applyBorder="1" applyAlignment="1">
      <alignment horizontal="center" vertical="center" wrapText="1"/>
    </xf>
    <xf numFmtId="0" fontId="4" fillId="2" borderId="7" xfId="47" applyFont="1" applyFill="1" applyBorder="1" applyAlignment="1">
      <alignment horizontal="center" vertical="center" wrapText="1"/>
    </xf>
    <xf numFmtId="0" fontId="4" fillId="2" borderId="8" xfId="47" applyFont="1" applyFill="1" applyBorder="1" applyAlignment="1">
      <alignment horizontal="center" vertical="center" wrapText="1"/>
    </xf>
    <xf numFmtId="0" fontId="4" fillId="2" borderId="9" xfId="47" applyFont="1" applyFill="1" applyBorder="1" applyAlignment="1">
      <alignment horizontal="center" vertical="center" wrapText="1"/>
    </xf>
    <xf numFmtId="0" fontId="4" fillId="3" borderId="14" xfId="47" applyFont="1" applyFill="1" applyBorder="1" applyAlignment="1">
      <alignment horizontal="center" vertical="center" wrapText="1"/>
    </xf>
    <xf numFmtId="0" fontId="4" fillId="3" borderId="15" xfId="47" applyFont="1" applyFill="1" applyBorder="1" applyAlignment="1">
      <alignment horizontal="center" vertical="center" wrapText="1"/>
    </xf>
    <xf numFmtId="0" fontId="4" fillId="3" borderId="16" xfId="47" applyFont="1" applyFill="1" applyBorder="1" applyAlignment="1">
      <alignment horizontal="center" vertical="center" wrapText="1"/>
    </xf>
    <xf numFmtId="0" fontId="4" fillId="3" borderId="18" xfId="47" applyFont="1" applyFill="1" applyBorder="1" applyAlignment="1">
      <alignment horizontal="center" vertical="center" wrapText="1"/>
    </xf>
    <xf numFmtId="0" fontId="4" fillId="3" borderId="19" xfId="47" applyFont="1" applyFill="1" applyBorder="1" applyAlignment="1">
      <alignment horizontal="center" vertical="center" wrapText="1"/>
    </xf>
    <xf numFmtId="0" fontId="4" fillId="3" borderId="20" xfId="47" applyFont="1" applyFill="1" applyBorder="1" applyAlignment="1">
      <alignment horizontal="center" vertical="center" wrapText="1"/>
    </xf>
    <xf numFmtId="0" fontId="2" fillId="0" borderId="14" xfId="47" applyFont="1" applyBorder="1" applyAlignment="1">
      <alignment horizontal="center" vertical="center" wrapText="1"/>
    </xf>
    <xf numFmtId="0" fontId="2" fillId="0" borderId="15" xfId="47" applyFont="1" applyBorder="1" applyAlignment="1">
      <alignment horizontal="center" vertical="center"/>
    </xf>
    <xf numFmtId="0" fontId="2" fillId="0" borderId="16" xfId="47" applyFont="1" applyBorder="1" applyAlignment="1">
      <alignment horizontal="center" vertical="center"/>
    </xf>
    <xf numFmtId="0" fontId="2" fillId="0" borderId="18" xfId="47" applyFont="1" applyBorder="1" applyAlignment="1">
      <alignment horizontal="center" vertical="center"/>
    </xf>
    <xf numFmtId="0" fontId="2" fillId="0" borderId="19" xfId="47" applyFont="1" applyBorder="1" applyAlignment="1">
      <alignment horizontal="center" vertical="center"/>
    </xf>
    <xf numFmtId="0" fontId="2" fillId="0" borderId="20" xfId="47" applyFont="1" applyBorder="1" applyAlignment="1">
      <alignment horizontal="center" vertical="center"/>
    </xf>
    <xf numFmtId="9" fontId="4" fillId="2" borderId="21" xfId="20" applyNumberFormat="1" applyFont="1" applyFill="1" applyBorder="1" applyAlignment="1">
      <alignment horizontal="center" vertical="center" wrapText="1"/>
    </xf>
    <xf numFmtId="9" fontId="4" fillId="2" borderId="22" xfId="20" applyNumberFormat="1" applyFont="1" applyFill="1" applyBorder="1" applyAlignment="1">
      <alignment horizontal="center" vertical="center" wrapText="1"/>
    </xf>
    <xf numFmtId="9" fontId="4" fillId="2" borderId="23" xfId="20" applyNumberFormat="1" applyFont="1" applyFill="1" applyBorder="1" applyAlignment="1">
      <alignment horizontal="center" vertical="center" wrapText="1"/>
    </xf>
    <xf numFmtId="0" fontId="4" fillId="2" borderId="24" xfId="47" applyFont="1" applyFill="1" applyBorder="1" applyAlignment="1">
      <alignment horizontal="center" vertical="center" wrapText="1"/>
    </xf>
    <xf numFmtId="0" fontId="4" fillId="2" borderId="25" xfId="47" applyFont="1" applyFill="1" applyBorder="1" applyAlignment="1">
      <alignment horizontal="center" vertical="center" wrapText="1"/>
    </xf>
    <xf numFmtId="0" fontId="4" fillId="2" borderId="26" xfId="47" applyFont="1" applyFill="1" applyBorder="1" applyAlignment="1">
      <alignment horizontal="center" vertical="center" wrapText="1"/>
    </xf>
    <xf numFmtId="9" fontId="6" fillId="0" borderId="21" xfId="20" applyNumberFormat="1" applyFont="1" applyBorder="1" applyAlignment="1">
      <alignment horizontal="center" vertical="center" wrapText="1"/>
    </xf>
    <xf numFmtId="9" fontId="6" fillId="0" borderId="22" xfId="20" applyNumberFormat="1" applyFont="1" applyBorder="1" applyAlignment="1">
      <alignment horizontal="center" vertical="center" wrapText="1"/>
    </xf>
    <xf numFmtId="9" fontId="6" fillId="0" borderId="23" xfId="20" applyNumberFormat="1" applyFont="1" applyBorder="1" applyAlignment="1">
      <alignment horizontal="center" vertical="center" wrapText="1"/>
    </xf>
    <xf numFmtId="0" fontId="6" fillId="0" borderId="27" xfId="47" applyFont="1" applyBorder="1" applyAlignment="1">
      <alignment horizontal="center" vertical="center" wrapText="1"/>
    </xf>
    <xf numFmtId="0" fontId="6" fillId="0" borderId="28" xfId="47" applyFont="1" applyBorder="1" applyAlignment="1">
      <alignment horizontal="center" vertical="center" wrapText="1"/>
    </xf>
    <xf numFmtId="0" fontId="6" fillId="0" borderId="29" xfId="47" applyFont="1" applyBorder="1" applyAlignment="1">
      <alignment horizontal="center" vertical="center" wrapText="1"/>
    </xf>
    <xf numFmtId="0" fontId="2" fillId="0" borderId="1" xfId="47" applyFont="1" applyBorder="1" applyAlignment="1">
      <alignment horizontal="center"/>
    </xf>
    <xf numFmtId="0" fontId="2" fillId="0" borderId="2" xfId="47" applyFont="1" applyBorder="1" applyAlignment="1">
      <alignment horizontal="center"/>
    </xf>
    <xf numFmtId="0" fontId="2" fillId="0" borderId="7" xfId="47" applyFont="1" applyBorder="1" applyAlignment="1">
      <alignment horizontal="center"/>
    </xf>
    <xf numFmtId="0" fontId="2" fillId="0" borderId="8" xfId="47" applyFont="1" applyBorder="1" applyAlignment="1">
      <alignment horizontal="center"/>
    </xf>
    <xf numFmtId="0" fontId="3" fillId="0" borderId="2" xfId="47" applyFont="1" applyBorder="1" applyAlignment="1">
      <alignment horizontal="center" vertical="center" wrapText="1"/>
    </xf>
    <xf numFmtId="0" fontId="3" fillId="0" borderId="3" xfId="47" applyFont="1" applyBorder="1" applyAlignment="1">
      <alignment horizontal="center" vertical="center" wrapText="1"/>
    </xf>
    <xf numFmtId="0" fontId="4" fillId="0" borderId="5" xfId="47" applyFont="1" applyBorder="1" applyAlignment="1">
      <alignment horizontal="left" vertical="center" wrapText="1"/>
    </xf>
    <xf numFmtId="0" fontId="4" fillId="0" borderId="6" xfId="47" applyFont="1" applyBorder="1" applyAlignment="1">
      <alignment horizontal="left" vertical="center" wrapText="1"/>
    </xf>
    <xf numFmtId="0" fontId="4" fillId="0" borderId="8" xfId="47" applyFont="1" applyBorder="1" applyAlignment="1">
      <alignment horizontal="left" vertical="center" wrapText="1"/>
    </xf>
    <xf numFmtId="0" fontId="4" fillId="0" borderId="9" xfId="47" applyFont="1" applyBorder="1" applyAlignment="1">
      <alignment horizontal="left" vertical="center" wrapText="1"/>
    </xf>
    <xf numFmtId="0" fontId="4" fillId="2" borderId="34" xfId="47" applyFont="1" applyFill="1" applyBorder="1" applyAlignment="1">
      <alignment horizontal="center" vertical="center" wrapText="1"/>
    </xf>
    <xf numFmtId="0" fontId="4" fillId="2" borderId="35" xfId="47" applyFont="1" applyFill="1" applyBorder="1" applyAlignment="1">
      <alignment horizontal="center" vertical="center" wrapText="1"/>
    </xf>
    <xf numFmtId="0" fontId="4" fillId="2" borderId="36" xfId="47" applyFont="1" applyFill="1" applyBorder="1" applyAlignment="1">
      <alignment horizontal="center" vertical="center" wrapText="1"/>
    </xf>
    <xf numFmtId="0" fontId="6" fillId="0" borderId="37" xfId="20" applyFont="1" applyBorder="1" applyAlignment="1">
      <alignment horizontal="center" vertical="center" wrapText="1"/>
    </xf>
    <xf numFmtId="0" fontId="6" fillId="0" borderId="35" xfId="20" applyFont="1" applyBorder="1" applyAlignment="1">
      <alignment horizontal="center" vertical="center" wrapText="1"/>
    </xf>
    <xf numFmtId="0" fontId="6" fillId="0" borderId="36" xfId="20" applyFont="1" applyBorder="1" applyAlignment="1">
      <alignment horizontal="center" vertical="center" wrapText="1"/>
    </xf>
    <xf numFmtId="0" fontId="6" fillId="2" borderId="14" xfId="47" applyFont="1" applyFill="1" applyBorder="1" applyAlignment="1">
      <alignment horizontal="center" vertical="center" wrapText="1"/>
    </xf>
    <xf numFmtId="0" fontId="6" fillId="2" borderId="15" xfId="47" applyFont="1" applyFill="1" applyBorder="1" applyAlignment="1">
      <alignment horizontal="center" vertical="center" wrapText="1"/>
    </xf>
    <xf numFmtId="0" fontId="6" fillId="2" borderId="16" xfId="47" applyFont="1" applyFill="1" applyBorder="1" applyAlignment="1">
      <alignment horizontal="center" vertical="center" wrapText="1"/>
    </xf>
    <xf numFmtId="0" fontId="6" fillId="2" borderId="18" xfId="47" applyFont="1" applyFill="1" applyBorder="1" applyAlignment="1">
      <alignment horizontal="center" vertical="center" wrapText="1"/>
    </xf>
    <xf numFmtId="0" fontId="6" fillId="2" borderId="19" xfId="47" applyFont="1" applyFill="1" applyBorder="1" applyAlignment="1">
      <alignment horizontal="center" vertical="center" wrapText="1"/>
    </xf>
    <xf numFmtId="0" fontId="6" fillId="2" borderId="20" xfId="47" applyFont="1" applyFill="1" applyBorder="1" applyAlignment="1">
      <alignment horizontal="center" vertical="center" wrapText="1"/>
    </xf>
    <xf numFmtId="49" fontId="6" fillId="25" borderId="14" xfId="47" applyNumberFormat="1" applyFont="1" applyFill="1" applyBorder="1" applyAlignment="1">
      <alignment horizontal="center" vertical="center" wrapText="1"/>
    </xf>
    <xf numFmtId="49" fontId="6" fillId="25" borderId="15" xfId="47" applyNumberFormat="1" applyFont="1" applyFill="1" applyBorder="1" applyAlignment="1">
      <alignment horizontal="center" vertical="center" wrapText="1"/>
    </xf>
    <xf numFmtId="49" fontId="6" fillId="25" borderId="16" xfId="47" applyNumberFormat="1" applyFont="1" applyFill="1" applyBorder="1" applyAlignment="1">
      <alignment horizontal="center" vertical="center" wrapText="1"/>
    </xf>
    <xf numFmtId="49" fontId="6" fillId="25" borderId="18" xfId="47" applyNumberFormat="1" applyFont="1" applyFill="1" applyBorder="1" applyAlignment="1">
      <alignment horizontal="center" vertical="center" wrapText="1"/>
    </xf>
    <xf numFmtId="49" fontId="6" fillId="25" borderId="19" xfId="47" applyNumberFormat="1" applyFont="1" applyFill="1" applyBorder="1" applyAlignment="1">
      <alignment horizontal="center" vertical="center" wrapText="1"/>
    </xf>
    <xf numFmtId="49" fontId="6" fillId="25" borderId="20" xfId="47" applyNumberFormat="1" applyFont="1" applyFill="1" applyBorder="1" applyAlignment="1">
      <alignment horizontal="center" vertical="center" wrapText="1"/>
    </xf>
    <xf numFmtId="0" fontId="5" fillId="0" borderId="27" xfId="47" applyFont="1" applyBorder="1" applyAlignment="1">
      <alignment horizontal="center" vertical="center"/>
    </xf>
    <xf numFmtId="0" fontId="5" fillId="0" borderId="28" xfId="47" applyFont="1" applyBorder="1" applyAlignment="1">
      <alignment horizontal="center" vertical="center"/>
    </xf>
    <xf numFmtId="0" fontId="5" fillId="0" borderId="29" xfId="47" applyFont="1" applyBorder="1" applyAlignment="1">
      <alignment horizontal="center" vertical="center"/>
    </xf>
    <xf numFmtId="0" fontId="5" fillId="0" borderId="27" xfId="47" applyFont="1" applyBorder="1" applyAlignment="1">
      <alignment horizontal="center" vertical="center" wrapText="1"/>
    </xf>
    <xf numFmtId="9" fontId="6" fillId="0" borderId="30" xfId="20" applyNumberFormat="1" applyFont="1" applyBorder="1" applyAlignment="1">
      <alignment horizontal="center" vertical="center" wrapText="1"/>
    </xf>
    <xf numFmtId="9" fontId="6" fillId="0" borderId="2" xfId="20" applyNumberFormat="1" applyFont="1" applyBorder="1" applyAlignment="1">
      <alignment horizontal="center" vertical="center" wrapText="1"/>
    </xf>
    <xf numFmtId="9" fontId="6" fillId="0" borderId="31" xfId="20" applyNumberFormat="1" applyFont="1" applyBorder="1" applyAlignment="1">
      <alignment horizontal="center" vertical="center" wrapText="1"/>
    </xf>
    <xf numFmtId="9" fontId="6" fillId="0" borderId="32" xfId="20" applyNumberFormat="1" applyFont="1" applyBorder="1" applyAlignment="1">
      <alignment horizontal="center" vertical="center" wrapText="1"/>
    </xf>
    <xf numFmtId="9" fontId="6" fillId="0" borderId="8" xfId="20" applyNumberFormat="1" applyFont="1" applyBorder="1" applyAlignment="1">
      <alignment horizontal="center" vertical="center" wrapText="1"/>
    </xf>
    <xf numFmtId="9" fontId="6" fillId="0" borderId="33" xfId="20" applyNumberFormat="1" applyFont="1" applyBorder="1" applyAlignment="1">
      <alignment horizontal="center" vertical="center" wrapText="1"/>
    </xf>
    <xf numFmtId="0" fontId="6" fillId="0" borderId="7" xfId="47" applyFont="1" applyBorder="1" applyAlignment="1">
      <alignment horizontal="center" vertical="center" wrapText="1"/>
    </xf>
    <xf numFmtId="0" fontId="6" fillId="0" borderId="8" xfId="47" applyFont="1" applyBorder="1" applyAlignment="1">
      <alignment horizontal="center" vertical="center" wrapText="1"/>
    </xf>
    <xf numFmtId="0" fontId="6" fillId="0" borderId="9" xfId="47" applyFont="1" applyBorder="1" applyAlignment="1">
      <alignment horizontal="center" vertical="center" wrapText="1"/>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5" fillId="0" borderId="56" xfId="0" applyFont="1" applyBorder="1" applyAlignment="1">
      <alignment vertical="center" wrapText="1"/>
    </xf>
    <xf numFmtId="0" fontId="5" fillId="0" borderId="57" xfId="0" applyFont="1" applyBorder="1" applyAlignment="1">
      <alignment vertical="center" wrapText="1"/>
    </xf>
    <xf numFmtId="0" fontId="5" fillId="0" borderId="48" xfId="0" applyFont="1" applyBorder="1" applyAlignment="1">
      <alignment vertical="center" wrapText="1"/>
    </xf>
    <xf numFmtId="0" fontId="4" fillId="4" borderId="14" xfId="47" applyFont="1" applyFill="1" applyBorder="1" applyAlignment="1">
      <alignment horizontal="center" vertical="center"/>
    </xf>
    <xf numFmtId="0" fontId="4" fillId="4" borderId="15" xfId="47" applyFont="1" applyFill="1" applyBorder="1" applyAlignment="1">
      <alignment horizontal="center" vertical="center"/>
    </xf>
    <xf numFmtId="0" fontId="4" fillId="4" borderId="16" xfId="47" applyFont="1" applyFill="1" applyBorder="1" applyAlignment="1">
      <alignment horizontal="center" vertical="center"/>
    </xf>
    <xf numFmtId="0" fontId="4" fillId="4" borderId="39" xfId="47" applyFont="1" applyFill="1" applyBorder="1" applyAlignment="1">
      <alignment horizontal="center" vertical="center"/>
    </xf>
    <xf numFmtId="0" fontId="4" fillId="4" borderId="0" xfId="47" applyFont="1" applyFill="1" applyAlignment="1">
      <alignment horizontal="center" vertical="center"/>
    </xf>
    <xf numFmtId="0" fontId="4" fillId="4" borderId="40" xfId="47" applyFont="1" applyFill="1" applyBorder="1" applyAlignment="1">
      <alignment horizontal="center" vertical="center"/>
    </xf>
    <xf numFmtId="0" fontId="4" fillId="4" borderId="18" xfId="47" applyFont="1" applyFill="1" applyBorder="1" applyAlignment="1">
      <alignment horizontal="center" vertical="center"/>
    </xf>
    <xf numFmtId="0" fontId="4" fillId="4" borderId="19" xfId="47" applyFont="1" applyFill="1" applyBorder="1" applyAlignment="1">
      <alignment horizontal="center" vertical="center"/>
    </xf>
    <xf numFmtId="0" fontId="4" fillId="4" borderId="20" xfId="47" applyFont="1" applyFill="1" applyBorder="1" applyAlignment="1">
      <alignment horizontal="center" vertical="center"/>
    </xf>
    <xf numFmtId="0" fontId="4" fillId="5" borderId="1" xfId="47" applyFont="1" applyFill="1" applyBorder="1" applyAlignment="1">
      <alignment horizontal="center"/>
    </xf>
    <xf numFmtId="0" fontId="4" fillId="5" borderId="2" xfId="47" applyFont="1" applyFill="1" applyBorder="1" applyAlignment="1">
      <alignment horizontal="center"/>
    </xf>
    <xf numFmtId="0" fontId="4" fillId="6" borderId="2" xfId="47" applyFont="1" applyFill="1" applyBorder="1" applyAlignment="1">
      <alignment horizontal="center"/>
    </xf>
    <xf numFmtId="0" fontId="4" fillId="7" borderId="2" xfId="47" applyFont="1" applyFill="1" applyBorder="1" applyAlignment="1">
      <alignment horizontal="center"/>
    </xf>
    <xf numFmtId="0" fontId="4" fillId="7" borderId="3" xfId="47" applyFont="1" applyFill="1" applyBorder="1" applyAlignment="1">
      <alignment horizontal="center"/>
    </xf>
    <xf numFmtId="0" fontId="6" fillId="0" borderId="4" xfId="47" applyFont="1" applyBorder="1" applyAlignment="1">
      <alignment horizontal="center"/>
    </xf>
    <xf numFmtId="0" fontId="6" fillId="0" borderId="5" xfId="47" applyFont="1" applyBorder="1" applyAlignment="1">
      <alignment horizontal="center"/>
    </xf>
    <xf numFmtId="0" fontId="6" fillId="0" borderId="6" xfId="47" applyFont="1" applyBorder="1" applyAlignment="1">
      <alignment horizontal="center"/>
    </xf>
    <xf numFmtId="2" fontId="6" fillId="0" borderId="7" xfId="47" applyNumberFormat="1" applyFont="1" applyBorder="1" applyAlignment="1">
      <alignment horizontal="center"/>
    </xf>
    <xf numFmtId="2" fontId="6" fillId="0" borderId="8" xfId="47" applyNumberFormat="1" applyFont="1" applyBorder="1" applyAlignment="1">
      <alignment horizontal="center"/>
    </xf>
    <xf numFmtId="0" fontId="6" fillId="0" borderId="7" xfId="20" applyFont="1" applyBorder="1" applyAlignment="1">
      <alignment horizontal="center" vertical="center" wrapText="1"/>
    </xf>
    <xf numFmtId="0" fontId="6" fillId="0" borderId="8" xfId="20" applyFont="1" applyBorder="1" applyAlignment="1">
      <alignment horizontal="center" vertical="center" wrapText="1"/>
    </xf>
    <xf numFmtId="0" fontId="6" fillId="0" borderId="9" xfId="20" applyFont="1" applyBorder="1" applyAlignment="1">
      <alignment horizontal="center" vertical="center" wrapText="1"/>
    </xf>
    <xf numFmtId="0" fontId="6" fillId="0" borderId="32" xfId="47" applyFont="1" applyBorder="1" applyAlignment="1">
      <alignment horizontal="center" vertical="center"/>
    </xf>
    <xf numFmtId="0" fontId="6" fillId="0" borderId="8" xfId="47" applyFont="1" applyBorder="1" applyAlignment="1">
      <alignment horizontal="center" vertical="center"/>
    </xf>
    <xf numFmtId="0" fontId="6" fillId="0" borderId="9" xfId="47" applyFont="1" applyBorder="1" applyAlignment="1">
      <alignment horizontal="center" vertical="center"/>
    </xf>
    <xf numFmtId="0" fontId="6" fillId="0" borderId="21" xfId="20" applyFont="1" applyBorder="1" applyAlignment="1">
      <alignment horizontal="center" vertical="center" wrapText="1"/>
    </xf>
    <xf numFmtId="0" fontId="7" fillId="2" borderId="21" xfId="47" applyFont="1" applyFill="1" applyBorder="1" applyAlignment="1">
      <alignment horizontal="center" vertical="center" wrapText="1"/>
    </xf>
    <xf numFmtId="0" fontId="7" fillId="2" borderId="22" xfId="47" applyFont="1" applyFill="1" applyBorder="1" applyAlignment="1">
      <alignment horizontal="center" vertical="center" wrapText="1"/>
    </xf>
    <xf numFmtId="0" fontId="7" fillId="2" borderId="23" xfId="47" applyFont="1" applyFill="1" applyBorder="1" applyAlignment="1">
      <alignment horizontal="center" vertical="center" wrapText="1"/>
    </xf>
    <xf numFmtId="0" fontId="8" fillId="0" borderId="21" xfId="20" applyFont="1" applyBorder="1" applyAlignment="1">
      <alignment horizontal="center" vertical="center" wrapText="1"/>
    </xf>
    <xf numFmtId="0" fontId="8" fillId="0" borderId="22" xfId="20" applyFont="1" applyBorder="1" applyAlignment="1">
      <alignment horizontal="center" vertical="center" wrapText="1"/>
    </xf>
    <xf numFmtId="0" fontId="8" fillId="0" borderId="23" xfId="20" applyFont="1" applyBorder="1" applyAlignment="1">
      <alignment horizontal="center" vertical="center" wrapText="1"/>
    </xf>
    <xf numFmtId="0" fontId="8" fillId="3" borderId="21" xfId="20" applyFont="1" applyFill="1" applyBorder="1" applyAlignment="1">
      <alignment horizontal="center" vertical="center" wrapText="1"/>
    </xf>
    <xf numFmtId="0" fontId="8" fillId="3" borderId="22" xfId="20" applyFont="1" applyFill="1" applyBorder="1" applyAlignment="1">
      <alignment horizontal="center" vertical="center" wrapText="1"/>
    </xf>
    <xf numFmtId="0" fontId="8" fillId="3" borderId="23" xfId="20" applyFont="1" applyFill="1" applyBorder="1" applyAlignment="1">
      <alignment horizontal="center" vertical="center" wrapText="1"/>
    </xf>
    <xf numFmtId="0" fontId="15" fillId="3" borderId="7" xfId="20" applyFont="1" applyFill="1" applyBorder="1" applyAlignment="1">
      <alignment horizontal="left" vertical="center" wrapText="1"/>
    </xf>
    <xf numFmtId="0" fontId="15" fillId="3" borderId="8" xfId="20" applyFont="1" applyFill="1" applyBorder="1" applyAlignment="1">
      <alignment horizontal="left" vertical="center" wrapText="1"/>
    </xf>
    <xf numFmtId="0" fontId="15" fillId="3" borderId="9" xfId="20" applyFont="1" applyFill="1" applyBorder="1" applyAlignment="1">
      <alignment horizontal="left" vertical="center" wrapText="1"/>
    </xf>
    <xf numFmtId="2" fontId="6" fillId="0" borderId="9" xfId="47" applyNumberFormat="1" applyFont="1" applyBorder="1" applyAlignment="1">
      <alignment horizontal="center"/>
    </xf>
    <xf numFmtId="0" fontId="5" fillId="0" borderId="46" xfId="4" applyNumberFormat="1" applyFont="1" applyFill="1" applyBorder="1" applyAlignment="1">
      <alignment vertical="center" wrapText="1"/>
    </xf>
    <xf numFmtId="0" fontId="5" fillId="0" borderId="43" xfId="4" applyNumberFormat="1" applyFont="1" applyFill="1" applyBorder="1" applyAlignment="1">
      <alignment vertical="center" wrapText="1"/>
    </xf>
    <xf numFmtId="0" fontId="5" fillId="0" borderId="44" xfId="4" applyNumberFormat="1" applyFont="1" applyFill="1" applyBorder="1" applyAlignment="1">
      <alignment vertical="center" wrapText="1"/>
    </xf>
    <xf numFmtId="0" fontId="5" fillId="0" borderId="46" xfId="4" applyNumberFormat="1" applyFont="1" applyFill="1" applyBorder="1" applyAlignment="1">
      <alignment horizontal="left" vertical="center" wrapText="1"/>
    </xf>
    <xf numFmtId="0" fontId="5" fillId="0" borderId="43" xfId="4" applyNumberFormat="1" applyFont="1" applyFill="1" applyBorder="1" applyAlignment="1">
      <alignment horizontal="left" vertical="center" wrapText="1"/>
    </xf>
    <xf numFmtId="0" fontId="5" fillId="0" borderId="44" xfId="4" applyNumberFormat="1" applyFont="1" applyFill="1" applyBorder="1" applyAlignment="1">
      <alignment horizontal="left" vertical="center" wrapText="1"/>
    </xf>
    <xf numFmtId="0" fontId="4" fillId="2" borderId="34" xfId="47" applyFont="1" applyFill="1" applyBorder="1" applyAlignment="1">
      <alignment horizontal="center"/>
    </xf>
    <xf numFmtId="0" fontId="4" fillId="2" borderId="35" xfId="47" applyFont="1" applyFill="1" applyBorder="1" applyAlignment="1">
      <alignment horizontal="center"/>
    </xf>
    <xf numFmtId="0" fontId="4" fillId="2" borderId="36" xfId="47" applyFont="1" applyFill="1" applyBorder="1" applyAlignment="1">
      <alignment horizontal="center"/>
    </xf>
    <xf numFmtId="0" fontId="6" fillId="2" borderId="21" xfId="47" applyFont="1" applyFill="1" applyBorder="1" applyAlignment="1">
      <alignment horizontal="center"/>
    </xf>
    <xf numFmtId="0" fontId="6" fillId="2" borderId="22" xfId="47" applyFont="1" applyFill="1" applyBorder="1" applyAlignment="1">
      <alignment horizontal="center"/>
    </xf>
    <xf numFmtId="0" fontId="6" fillId="2" borderId="23" xfId="47" applyFont="1" applyFill="1" applyBorder="1" applyAlignment="1">
      <alignment horizontal="center"/>
    </xf>
    <xf numFmtId="0" fontId="4" fillId="2" borderId="14" xfId="47" applyFont="1" applyFill="1" applyBorder="1" applyAlignment="1">
      <alignment horizontal="center" vertical="center" wrapText="1"/>
    </xf>
    <xf numFmtId="0" fontId="4" fillId="2" borderId="15" xfId="47" applyFont="1" applyFill="1" applyBorder="1" applyAlignment="1">
      <alignment horizontal="center" vertical="center" wrapText="1"/>
    </xf>
    <xf numFmtId="0" fontId="4" fillId="2" borderId="16" xfId="47" applyFont="1" applyFill="1" applyBorder="1" applyAlignment="1">
      <alignment horizontal="center" vertical="center" wrapText="1"/>
    </xf>
    <xf numFmtId="0" fontId="4" fillId="2" borderId="39" xfId="47" applyFont="1" applyFill="1" applyBorder="1" applyAlignment="1">
      <alignment horizontal="center" vertical="center" wrapText="1"/>
    </xf>
    <xf numFmtId="0" fontId="4" fillId="2" borderId="0" xfId="47" applyFont="1" applyFill="1" applyAlignment="1">
      <alignment horizontal="center" vertical="center" wrapText="1"/>
    </xf>
    <xf numFmtId="0" fontId="4" fillId="2" borderId="40" xfId="47" applyFont="1" applyFill="1" applyBorder="1" applyAlignment="1">
      <alignment horizontal="center" vertical="center" wrapText="1"/>
    </xf>
    <xf numFmtId="0" fontId="6" fillId="0" borderId="14" xfId="47" applyFont="1" applyBorder="1" applyAlignment="1">
      <alignment horizontal="center" vertical="center" wrapText="1"/>
    </xf>
    <xf numFmtId="0" fontId="6" fillId="0" borderId="15" xfId="47" applyFont="1" applyBorder="1" applyAlignment="1">
      <alignment horizontal="center" vertical="center" wrapText="1"/>
    </xf>
    <xf numFmtId="0" fontId="6" fillId="0" borderId="16" xfId="47" applyFont="1" applyBorder="1" applyAlignment="1">
      <alignment horizontal="center" vertical="center" wrapText="1"/>
    </xf>
    <xf numFmtId="0" fontId="6" fillId="0" borderId="39" xfId="47" applyFont="1" applyBorder="1" applyAlignment="1">
      <alignment horizontal="center" vertical="center" wrapText="1"/>
    </xf>
    <xf numFmtId="0" fontId="6" fillId="0" borderId="0" xfId="47" applyFont="1" applyAlignment="1">
      <alignment horizontal="center" vertical="center" wrapText="1"/>
    </xf>
    <xf numFmtId="0" fontId="6" fillId="0" borderId="40" xfId="47" applyFont="1" applyBorder="1" applyAlignment="1">
      <alignment horizontal="center" vertical="center" wrapText="1"/>
    </xf>
    <xf numFmtId="0" fontId="6" fillId="0" borderId="18" xfId="47" applyFont="1" applyBorder="1" applyAlignment="1">
      <alignment horizontal="center" vertical="center" wrapText="1"/>
    </xf>
    <xf numFmtId="0" fontId="6" fillId="0" borderId="19" xfId="47" applyFont="1" applyBorder="1" applyAlignment="1">
      <alignment horizontal="center" vertical="center" wrapText="1"/>
    </xf>
    <xf numFmtId="0" fontId="6" fillId="0" borderId="20" xfId="47"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1" xfId="47" applyFont="1" applyBorder="1" applyAlignment="1">
      <alignment horizontal="center" vertical="center"/>
    </xf>
    <xf numFmtId="0" fontId="2" fillId="0" borderId="30" xfId="47" applyFont="1" applyBorder="1" applyAlignment="1">
      <alignment horizontal="center" vertical="center"/>
    </xf>
    <xf numFmtId="0" fontId="2" fillId="0" borderId="25" xfId="47"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3" xfId="47" applyFont="1" applyBorder="1" applyAlignment="1">
      <alignment horizontal="center" vertical="center"/>
    </xf>
    <xf numFmtId="172" fontId="2" fillId="0" borderId="43" xfId="47" applyNumberFormat="1" applyFont="1" applyBorder="1" applyAlignment="1">
      <alignment horizontal="center" vertical="center"/>
    </xf>
    <xf numFmtId="0" fontId="2" fillId="0" borderId="33" xfId="47" applyFont="1" applyBorder="1" applyAlignment="1">
      <alignment horizontal="center"/>
    </xf>
    <xf numFmtId="0" fontId="2" fillId="0" borderId="28" xfId="47" applyFont="1" applyBorder="1" applyAlignment="1">
      <alignment horizontal="center"/>
    </xf>
    <xf numFmtId="0" fontId="2" fillId="0" borderId="32" xfId="47" applyFont="1" applyBorder="1" applyAlignment="1">
      <alignment horizontal="center"/>
    </xf>
    <xf numFmtId="0" fontId="2" fillId="0" borderId="29" xfId="47" applyFont="1" applyBorder="1" applyAlignment="1">
      <alignment horizontal="center"/>
    </xf>
    <xf numFmtId="0" fontId="4" fillId="4" borderId="1"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0" fontId="4" fillId="4" borderId="26" xfId="2" applyFont="1" applyFill="1" applyBorder="1" applyAlignment="1">
      <alignment horizontal="center" vertical="center" wrapText="1"/>
    </xf>
    <xf numFmtId="0" fontId="51" fillId="0" borderId="14" xfId="2" applyFont="1" applyBorder="1" applyAlignment="1">
      <alignment horizontal="center" vertical="center" wrapText="1"/>
    </xf>
    <xf numFmtId="0" fontId="51" fillId="0" borderId="15" xfId="2" applyFont="1" applyBorder="1" applyAlignment="1">
      <alignment horizontal="center" vertical="center" wrapText="1"/>
    </xf>
    <xf numFmtId="0" fontId="51" fillId="0" borderId="16" xfId="2" applyFont="1" applyBorder="1" applyAlignment="1">
      <alignment horizontal="center" vertical="center" wrapText="1"/>
    </xf>
    <xf numFmtId="0" fontId="51" fillId="0" borderId="18" xfId="2" applyFont="1" applyBorder="1" applyAlignment="1">
      <alignment horizontal="center" vertical="center" wrapText="1"/>
    </xf>
    <xf numFmtId="0" fontId="51" fillId="0" borderId="19" xfId="2" applyFont="1" applyBorder="1" applyAlignment="1">
      <alignment horizontal="center" vertical="center" wrapText="1"/>
    </xf>
    <xf numFmtId="0" fontId="51" fillId="0" borderId="20" xfId="2" applyFont="1" applyBorder="1" applyAlignment="1">
      <alignment horizontal="center" vertical="center" wrapText="1"/>
    </xf>
    <xf numFmtId="9" fontId="4" fillId="4" borderId="21" xfId="3" applyNumberFormat="1" applyFont="1" applyFill="1" applyBorder="1" applyAlignment="1">
      <alignment horizontal="center" vertical="center" wrapText="1"/>
    </xf>
    <xf numFmtId="9" fontId="4" fillId="4" borderId="22" xfId="3" applyNumberFormat="1" applyFont="1" applyFill="1" applyBorder="1" applyAlignment="1">
      <alignment horizontal="center" vertical="center" wrapText="1"/>
    </xf>
    <xf numFmtId="9" fontId="4" fillId="4" borderId="23" xfId="3" applyNumberFormat="1" applyFont="1" applyFill="1" applyBorder="1" applyAlignment="1">
      <alignment horizontal="center" vertical="center" wrapText="1"/>
    </xf>
    <xf numFmtId="0" fontId="51" fillId="3" borderId="27" xfId="2" applyFont="1" applyFill="1" applyBorder="1" applyAlignment="1">
      <alignment horizontal="center" vertical="center" wrapText="1"/>
    </xf>
    <xf numFmtId="0" fontId="51" fillId="3" borderId="28" xfId="2" applyFont="1" applyFill="1" applyBorder="1" applyAlignment="1">
      <alignment horizontal="center" vertical="center" wrapText="1"/>
    </xf>
    <xf numFmtId="0" fontId="51" fillId="3" borderId="29" xfId="2" applyFont="1" applyFill="1" applyBorder="1" applyAlignment="1">
      <alignment horizontal="center" vertical="center" wrapText="1"/>
    </xf>
    <xf numFmtId="0" fontId="4" fillId="4" borderId="34" xfId="2" applyFont="1" applyFill="1" applyBorder="1" applyAlignment="1">
      <alignment horizontal="center" vertical="center" wrapText="1"/>
    </xf>
    <xf numFmtId="0" fontId="4" fillId="4" borderId="35" xfId="2" applyFont="1" applyFill="1" applyBorder="1" applyAlignment="1">
      <alignment horizontal="center" vertical="center" wrapText="1"/>
    </xf>
    <xf numFmtId="0" fontId="4" fillId="4" borderId="36" xfId="2" applyFont="1" applyFill="1" applyBorder="1" applyAlignment="1">
      <alignment horizontal="center" vertical="center" wrapText="1"/>
    </xf>
    <xf numFmtId="0" fontId="6" fillId="3" borderId="37" xfId="3" applyFont="1" applyFill="1" applyBorder="1" applyAlignment="1">
      <alignment horizontal="left" vertical="center" wrapText="1"/>
    </xf>
    <xf numFmtId="0" fontId="6" fillId="3" borderId="35" xfId="3" applyFont="1" applyFill="1" applyBorder="1" applyAlignment="1">
      <alignment horizontal="left" vertical="center" wrapText="1"/>
    </xf>
    <xf numFmtId="0" fontId="6" fillId="3" borderId="36" xfId="3" applyFont="1" applyFill="1" applyBorder="1" applyAlignment="1">
      <alignment horizontal="left"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5" xfId="2" applyFont="1" applyBorder="1" applyAlignment="1">
      <alignment vertical="center" wrapText="1"/>
    </xf>
    <xf numFmtId="0" fontId="4" fillId="0" borderId="6" xfId="2" applyFont="1" applyBorder="1" applyAlignment="1">
      <alignment vertical="center" wrapText="1"/>
    </xf>
    <xf numFmtId="0" fontId="4" fillId="0" borderId="8" xfId="2" applyFont="1" applyBorder="1" applyAlignment="1">
      <alignment vertical="center" wrapText="1"/>
    </xf>
    <xf numFmtId="0" fontId="4" fillId="0" borderId="9" xfId="2" applyFont="1" applyBorder="1" applyAlignment="1">
      <alignment vertical="center" wrapText="1"/>
    </xf>
    <xf numFmtId="9" fontId="6" fillId="3" borderId="30" xfId="3" applyNumberFormat="1" applyFont="1" applyFill="1" applyBorder="1" applyAlignment="1">
      <alignment horizontal="justify" vertical="center" wrapText="1"/>
    </xf>
    <xf numFmtId="9" fontId="6" fillId="3" borderId="2" xfId="3" applyNumberFormat="1" applyFont="1" applyFill="1" applyBorder="1" applyAlignment="1">
      <alignment horizontal="justify" vertical="center" wrapText="1"/>
    </xf>
    <xf numFmtId="9" fontId="6" fillId="3" borderId="31" xfId="3" applyNumberFormat="1" applyFont="1" applyFill="1" applyBorder="1" applyAlignment="1">
      <alignment horizontal="justify" vertical="center" wrapText="1"/>
    </xf>
    <xf numFmtId="9" fontId="6" fillId="3" borderId="32" xfId="3" applyNumberFormat="1" applyFont="1" applyFill="1" applyBorder="1" applyAlignment="1">
      <alignment horizontal="justify" vertical="center" wrapText="1"/>
    </xf>
    <xf numFmtId="9" fontId="6" fillId="3" borderId="8" xfId="3" applyNumberFormat="1" applyFont="1" applyFill="1" applyBorder="1" applyAlignment="1">
      <alignment horizontal="justify" vertical="center" wrapText="1"/>
    </xf>
    <xf numFmtId="9" fontId="6" fillId="3" borderId="33" xfId="3" applyNumberFormat="1" applyFont="1" applyFill="1" applyBorder="1" applyAlignment="1">
      <alignment horizontal="justify" vertical="center" wrapText="1"/>
    </xf>
    <xf numFmtId="0" fontId="4" fillId="4" borderId="14" xfId="2" applyFont="1" applyFill="1" applyBorder="1" applyAlignment="1">
      <alignment horizontal="center" vertical="center" wrapText="1"/>
    </xf>
    <xf numFmtId="0" fontId="6" fillId="4" borderId="15"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4" borderId="19" xfId="2" applyFont="1" applyFill="1" applyBorder="1" applyAlignment="1">
      <alignment horizontal="center" vertical="center" wrapText="1"/>
    </xf>
    <xf numFmtId="0" fontId="6" fillId="4" borderId="20" xfId="2" applyFont="1" applyFill="1" applyBorder="1" applyAlignment="1">
      <alignment horizontal="center" vertical="center" wrapText="1"/>
    </xf>
    <xf numFmtId="49" fontId="51" fillId="3" borderId="14" xfId="2" applyNumberFormat="1" applyFont="1" applyFill="1" applyBorder="1" applyAlignment="1">
      <alignment horizontal="center" vertical="center" wrapText="1"/>
    </xf>
    <xf numFmtId="49" fontId="51" fillId="3" borderId="15" xfId="2" applyNumberFormat="1" applyFont="1" applyFill="1" applyBorder="1" applyAlignment="1">
      <alignment horizontal="center" vertical="center" wrapText="1"/>
    </xf>
    <xf numFmtId="49" fontId="51" fillId="3" borderId="16" xfId="2" applyNumberFormat="1" applyFont="1" applyFill="1" applyBorder="1" applyAlignment="1">
      <alignment horizontal="center" vertical="center" wrapText="1"/>
    </xf>
    <xf numFmtId="49" fontId="51" fillId="3" borderId="18" xfId="2" applyNumberFormat="1" applyFont="1" applyFill="1" applyBorder="1" applyAlignment="1">
      <alignment horizontal="center" vertical="center" wrapText="1"/>
    </xf>
    <xf numFmtId="49" fontId="51" fillId="3" borderId="19" xfId="2" applyNumberFormat="1" applyFont="1" applyFill="1" applyBorder="1" applyAlignment="1">
      <alignment horizontal="center" vertical="center" wrapText="1"/>
    </xf>
    <xf numFmtId="49" fontId="51" fillId="3" borderId="20" xfId="2" applyNumberFormat="1" applyFont="1" applyFill="1" applyBorder="1" applyAlignment="1">
      <alignment horizontal="center" vertical="center" wrapText="1"/>
    </xf>
    <xf numFmtId="0" fontId="6" fillId="3" borderId="7" xfId="3" applyFont="1" applyFill="1" applyBorder="1" applyAlignment="1">
      <alignment horizontal="justify" vertical="center" wrapText="1"/>
    </xf>
    <xf numFmtId="0" fontId="6" fillId="3" borderId="8" xfId="3" applyFont="1" applyFill="1" applyBorder="1" applyAlignment="1">
      <alignment horizontal="justify" vertical="center" wrapText="1"/>
    </xf>
    <xf numFmtId="0" fontId="6" fillId="3" borderId="9" xfId="3" applyFont="1" applyFill="1" applyBorder="1" applyAlignment="1">
      <alignment horizontal="justify" vertical="center" wrapText="1"/>
    </xf>
    <xf numFmtId="0" fontId="6" fillId="3" borderId="32"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4" fillId="3" borderId="22" xfId="3" applyFont="1" applyFill="1" applyBorder="1" applyAlignment="1">
      <alignment horizontal="center" vertical="center" wrapText="1"/>
    </xf>
    <xf numFmtId="0" fontId="4" fillId="3" borderId="23" xfId="3" applyFont="1" applyFill="1" applyBorder="1" applyAlignment="1">
      <alignment horizontal="center" vertical="center" wrapText="1"/>
    </xf>
    <xf numFmtId="9" fontId="51" fillId="3" borderId="27" xfId="2" applyNumberFormat="1" applyFont="1" applyFill="1" applyBorder="1" applyAlignment="1">
      <alignment horizontal="center" wrapText="1"/>
    </xf>
    <xf numFmtId="9" fontId="51" fillId="3" borderId="32" xfId="2" applyNumberFormat="1" applyFont="1" applyFill="1" applyBorder="1" applyAlignment="1">
      <alignment horizontal="center" wrapText="1"/>
    </xf>
    <xf numFmtId="9" fontId="51" fillId="3" borderId="28" xfId="2" applyNumberFormat="1" applyFont="1" applyFill="1" applyBorder="1" applyAlignment="1">
      <alignment horizontal="center" wrapText="1"/>
    </xf>
    <xf numFmtId="9" fontId="51" fillId="3" borderId="33" xfId="2" applyNumberFormat="1" applyFont="1" applyFill="1" applyBorder="1" applyAlignment="1">
      <alignment horizontal="center" wrapText="1"/>
    </xf>
    <xf numFmtId="9" fontId="51" fillId="3" borderId="21" xfId="3" applyNumberFormat="1" applyFont="1" applyFill="1" applyBorder="1" applyAlignment="1">
      <alignment horizontal="center" vertical="center" wrapText="1"/>
    </xf>
    <xf numFmtId="0" fontId="51" fillId="3" borderId="37" xfId="3" applyFont="1" applyFill="1" applyBorder="1" applyAlignment="1">
      <alignment horizontal="center" vertical="center" wrapText="1"/>
    </xf>
    <xf numFmtId="0" fontId="4" fillId="4" borderId="21" xfId="2" applyFont="1" applyFill="1" applyBorder="1" applyAlignment="1">
      <alignment horizontal="center" vertical="center" wrapText="1"/>
    </xf>
    <xf numFmtId="0" fontId="4" fillId="4" borderId="23" xfId="2" applyFont="1" applyFill="1" applyBorder="1" applyAlignment="1">
      <alignment horizontal="center" vertical="center" wrapText="1"/>
    </xf>
    <xf numFmtId="0" fontId="4" fillId="4" borderId="22"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39"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0"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4" fillId="5" borderId="24" xfId="2" applyFont="1" applyFill="1" applyBorder="1" applyAlignment="1">
      <alignment horizontal="center" wrapText="1"/>
    </xf>
    <xf numFmtId="0" fontId="4" fillId="5" borderId="25" xfId="2" applyFont="1" applyFill="1" applyBorder="1" applyAlignment="1">
      <alignment horizontal="center" wrapText="1"/>
    </xf>
    <xf numFmtId="0" fontId="4" fillId="5" borderId="30" xfId="2" applyFont="1" applyFill="1" applyBorder="1" applyAlignment="1">
      <alignment horizontal="center" wrapText="1"/>
    </xf>
    <xf numFmtId="0" fontId="4" fillId="6" borderId="31" xfId="2" applyFont="1" applyFill="1" applyBorder="1" applyAlignment="1">
      <alignment horizontal="center" wrapText="1"/>
    </xf>
    <xf numFmtId="0" fontId="4" fillId="6" borderId="25" xfId="2" applyFont="1" applyFill="1" applyBorder="1" applyAlignment="1">
      <alignment horizontal="center" wrapText="1"/>
    </xf>
    <xf numFmtId="0" fontId="4" fillId="6" borderId="30" xfId="2" applyFont="1" applyFill="1" applyBorder="1" applyAlignment="1">
      <alignment horizontal="center" wrapText="1"/>
    </xf>
    <xf numFmtId="0" fontId="4" fillId="7" borderId="31" xfId="2" applyFont="1" applyFill="1" applyBorder="1" applyAlignment="1">
      <alignment horizontal="center" wrapText="1"/>
    </xf>
    <xf numFmtId="0" fontId="4" fillId="7" borderId="26" xfId="2" applyFont="1" applyFill="1" applyBorder="1" applyAlignment="1">
      <alignment horizontal="center" wrapText="1"/>
    </xf>
    <xf numFmtId="0" fontId="4" fillId="5" borderId="56" xfId="2" applyFont="1" applyFill="1" applyBorder="1" applyAlignment="1">
      <alignment horizontal="center" wrapText="1"/>
    </xf>
    <xf numFmtId="0" fontId="4" fillId="5" borderId="48" xfId="2" applyFont="1" applyFill="1" applyBorder="1" applyAlignment="1">
      <alignment horizontal="center" wrapText="1"/>
    </xf>
    <xf numFmtId="0" fontId="4" fillId="5" borderId="57" xfId="2" applyFont="1" applyFill="1" applyBorder="1" applyAlignment="1">
      <alignment horizontal="center" wrapText="1"/>
    </xf>
    <xf numFmtId="0" fontId="4" fillId="5" borderId="52" xfId="2" applyFont="1" applyFill="1" applyBorder="1" applyAlignment="1">
      <alignment horizontal="center" wrapText="1"/>
    </xf>
    <xf numFmtId="0" fontId="4" fillId="6" borderId="52" xfId="2" applyFont="1" applyFill="1" applyBorder="1" applyAlignment="1">
      <alignment horizontal="center" wrapText="1"/>
    </xf>
    <xf numFmtId="0" fontId="4" fillId="6" borderId="48" xfId="2" applyFont="1" applyFill="1" applyBorder="1" applyAlignment="1">
      <alignment horizontal="center" wrapText="1"/>
    </xf>
    <xf numFmtId="0" fontId="4" fillId="6" borderId="57" xfId="2" applyFont="1" applyFill="1" applyBorder="1" applyAlignment="1">
      <alignment horizont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0" xfId="0" applyFont="1" applyFill="1" applyBorder="1" applyAlignment="1">
      <alignment horizontal="center" vertical="center" wrapText="1"/>
    </xf>
    <xf numFmtId="164" fontId="4" fillId="4" borderId="24" xfId="0" applyNumberFormat="1" applyFont="1" applyFill="1" applyBorder="1" applyAlignment="1">
      <alignment horizontal="center" vertical="center" wrapText="1"/>
    </xf>
    <xf numFmtId="164" fontId="4" fillId="4" borderId="25" xfId="0" applyNumberFormat="1" applyFont="1" applyFill="1" applyBorder="1" applyAlignment="1">
      <alignment horizontal="center" vertical="center" wrapText="1"/>
    </xf>
    <xf numFmtId="164" fontId="4" fillId="4" borderId="42" xfId="0" applyNumberFormat="1" applyFont="1" applyFill="1" applyBorder="1" applyAlignment="1">
      <alignment horizontal="center" vertical="center" wrapText="1"/>
    </xf>
    <xf numFmtId="0" fontId="4" fillId="4" borderId="43" xfId="0" applyFont="1" applyFill="1" applyBorder="1" applyAlignment="1">
      <alignment wrapText="1"/>
    </xf>
    <xf numFmtId="0" fontId="4" fillId="4" borderId="34" xfId="2" applyFont="1" applyFill="1" applyBorder="1" applyAlignment="1">
      <alignment horizontal="center" wrapText="1"/>
    </xf>
    <xf numFmtId="0" fontId="4" fillId="4" borderId="35" xfId="2" applyFont="1" applyFill="1" applyBorder="1" applyAlignment="1">
      <alignment horizontal="center" wrapText="1"/>
    </xf>
    <xf numFmtId="0" fontId="6" fillId="4" borderId="21" xfId="2" applyFont="1" applyFill="1" applyBorder="1" applyAlignment="1">
      <alignment horizontal="center" wrapText="1"/>
    </xf>
    <xf numFmtId="0" fontId="6" fillId="4" borderId="22" xfId="2" applyFont="1" applyFill="1" applyBorder="1" applyAlignment="1">
      <alignment horizontal="center" wrapText="1"/>
    </xf>
    <xf numFmtId="0" fontId="6" fillId="4" borderId="23" xfId="2" applyFont="1" applyFill="1" applyBorder="1" applyAlignment="1">
      <alignment horizontal="center" wrapText="1"/>
    </xf>
    <xf numFmtId="0" fontId="6" fillId="0" borderId="43" xfId="2" applyFont="1" applyBorder="1" applyAlignment="1">
      <alignment horizontal="justify" vertical="center" wrapText="1"/>
    </xf>
    <xf numFmtId="0" fontId="6" fillId="0" borderId="44" xfId="2" applyFont="1" applyBorder="1" applyAlignment="1">
      <alignment horizontal="justify"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164" fontId="4" fillId="4" borderId="68" xfId="0" applyNumberFormat="1" applyFont="1" applyFill="1" applyBorder="1" applyAlignment="1">
      <alignment horizontal="center" vertical="center" wrapText="1"/>
    </xf>
    <xf numFmtId="164" fontId="4" fillId="4" borderId="50" xfId="0" applyNumberFormat="1" applyFont="1" applyFill="1" applyBorder="1" applyAlignment="1">
      <alignment horizontal="center" vertical="center" wrapText="1"/>
    </xf>
    <xf numFmtId="9" fontId="2" fillId="0" borderId="43" xfId="1" applyFont="1" applyFill="1" applyBorder="1" applyAlignment="1">
      <alignment horizontal="center" vertical="center" wrapText="1"/>
    </xf>
    <xf numFmtId="10" fontId="2" fillId="0" borderId="43" xfId="2" applyNumberFormat="1" applyFont="1" applyBorder="1" applyAlignment="1">
      <alignment horizontal="center" vertical="center" wrapText="1"/>
    </xf>
    <xf numFmtId="9" fontId="2" fillId="0" borderId="5" xfId="1" applyFont="1" applyFill="1" applyBorder="1" applyAlignment="1">
      <alignment horizontal="center" vertical="center" wrapText="1"/>
    </xf>
    <xf numFmtId="164" fontId="4" fillId="4" borderId="53" xfId="0" applyNumberFormat="1" applyFont="1" applyFill="1" applyBorder="1" applyAlignment="1">
      <alignment horizontal="center" vertical="center" wrapText="1"/>
    </xf>
    <xf numFmtId="0" fontId="4" fillId="4" borderId="54" xfId="0" applyFont="1" applyFill="1" applyBorder="1" applyAlignment="1">
      <alignment wrapText="1"/>
    </xf>
    <xf numFmtId="2" fontId="2" fillId="0" borderId="5" xfId="2" applyNumberFormat="1" applyFont="1" applyBorder="1" applyAlignment="1">
      <alignment horizontal="center" vertical="center" wrapText="1"/>
    </xf>
    <xf numFmtId="0" fontId="6" fillId="0" borderId="52" xfId="2" applyFont="1" applyBorder="1" applyAlignment="1">
      <alignment horizontal="justify" vertical="center" wrapText="1"/>
    </xf>
    <xf numFmtId="0" fontId="6" fillId="0" borderId="57" xfId="2" applyFont="1" applyBorder="1" applyAlignment="1">
      <alignment horizontal="justify" vertical="center" wrapText="1"/>
    </xf>
    <xf numFmtId="0" fontId="6" fillId="0" borderId="58" xfId="2" applyFont="1" applyBorder="1" applyAlignment="1">
      <alignment horizontal="justify" vertical="center" wrapText="1"/>
    </xf>
    <xf numFmtId="164" fontId="4" fillId="24" borderId="42" xfId="0" applyNumberFormat="1" applyFont="1" applyFill="1" applyBorder="1" applyAlignment="1">
      <alignment horizontal="center" vertical="center" wrapText="1"/>
    </xf>
    <xf numFmtId="0" fontId="4" fillId="24" borderId="43" xfId="0" applyFont="1" applyFill="1" applyBorder="1" applyAlignment="1">
      <alignment wrapText="1"/>
    </xf>
    <xf numFmtId="0" fontId="4" fillId="24" borderId="44" xfId="0" applyFont="1" applyFill="1" applyBorder="1" applyAlignment="1">
      <alignment wrapText="1"/>
    </xf>
    <xf numFmtId="164" fontId="4" fillId="24" borderId="53" xfId="0" applyNumberFormat="1" applyFont="1" applyFill="1" applyBorder="1" applyAlignment="1">
      <alignment horizontal="center" vertical="center" wrapText="1"/>
    </xf>
    <xf numFmtId="0" fontId="4" fillId="24" borderId="54" xfId="0" applyFont="1" applyFill="1" applyBorder="1" applyAlignment="1">
      <alignment wrapText="1"/>
    </xf>
    <xf numFmtId="0" fontId="4" fillId="24" borderId="55" xfId="0" applyFont="1" applyFill="1" applyBorder="1" applyAlignment="1">
      <alignment wrapText="1"/>
    </xf>
    <xf numFmtId="171" fontId="2" fillId="0" borderId="8" xfId="2" applyNumberFormat="1" applyFont="1" applyBorder="1" applyAlignment="1">
      <alignment horizontal="center" vertical="center" wrapText="1"/>
    </xf>
    <xf numFmtId="0" fontId="6" fillId="0" borderId="8" xfId="2" applyFont="1" applyBorder="1" applyAlignment="1">
      <alignment horizontal="center" wrapText="1"/>
    </xf>
    <xf numFmtId="0" fontId="6" fillId="0" borderId="9" xfId="2" applyFont="1" applyBorder="1" applyAlignment="1">
      <alignment horizontal="center" wrapText="1"/>
    </xf>
    <xf numFmtId="0" fontId="4" fillId="24" borderId="14" xfId="2" applyFont="1" applyFill="1" applyBorder="1" applyAlignment="1">
      <alignment horizontal="center" vertical="center" wrapText="1"/>
    </xf>
    <xf numFmtId="0" fontId="4" fillId="24" borderId="15" xfId="2" applyFont="1" applyFill="1" applyBorder="1" applyAlignment="1">
      <alignment horizontal="center" vertical="center" wrapText="1"/>
    </xf>
    <xf numFmtId="0" fontId="4" fillId="24" borderId="16" xfId="2" applyFont="1" applyFill="1" applyBorder="1" applyAlignment="1">
      <alignment horizontal="center" vertical="center" wrapText="1"/>
    </xf>
    <xf numFmtId="0" fontId="4" fillId="24" borderId="1" xfId="0" applyFont="1" applyFill="1" applyBorder="1" applyAlignment="1">
      <alignment horizontal="center" vertical="center" wrapText="1"/>
    </xf>
    <xf numFmtId="0" fontId="4" fillId="24" borderId="2" xfId="0" applyFont="1" applyFill="1" applyBorder="1" applyAlignment="1">
      <alignment horizontal="center" vertical="center" wrapText="1"/>
    </xf>
    <xf numFmtId="0" fontId="4" fillId="24" borderId="3" xfId="0" applyFont="1" applyFill="1" applyBorder="1" applyAlignment="1">
      <alignment horizontal="center" vertical="center" wrapText="1"/>
    </xf>
    <xf numFmtId="0" fontId="4" fillId="24" borderId="4" xfId="0" applyFont="1" applyFill="1" applyBorder="1" applyAlignment="1">
      <alignment horizontal="center" vertical="center" wrapText="1"/>
    </xf>
    <xf numFmtId="0" fontId="4" fillId="24" borderId="5" xfId="0" applyFont="1" applyFill="1" applyBorder="1" applyAlignment="1">
      <alignment horizontal="center" vertical="center" wrapText="1"/>
    </xf>
    <xf numFmtId="0" fontId="4" fillId="24" borderId="6" xfId="0" applyFont="1" applyFill="1" applyBorder="1" applyAlignment="1">
      <alignment horizontal="center" vertical="center" wrapText="1"/>
    </xf>
    <xf numFmtId="0" fontId="4" fillId="24" borderId="30" xfId="0" applyFont="1" applyFill="1" applyBorder="1" applyAlignment="1">
      <alignment horizontal="center" vertical="center" wrapText="1"/>
    </xf>
    <xf numFmtId="0" fontId="4" fillId="24" borderId="48" xfId="0" applyFont="1" applyFill="1" applyBorder="1" applyAlignment="1">
      <alignment horizontal="center" vertical="center" wrapText="1"/>
    </xf>
    <xf numFmtId="0" fontId="4" fillId="24" borderId="34" xfId="2" applyFont="1" applyFill="1" applyBorder="1" applyAlignment="1">
      <alignment horizontal="center" wrapText="1"/>
    </xf>
    <xf numFmtId="0" fontId="4" fillId="24" borderId="35" xfId="2" applyFont="1" applyFill="1" applyBorder="1" applyAlignment="1">
      <alignment horizontal="center" wrapText="1"/>
    </xf>
    <xf numFmtId="0" fontId="4" fillId="24" borderId="36" xfId="2" applyFont="1" applyFill="1" applyBorder="1" applyAlignment="1">
      <alignment horizontal="center" wrapText="1"/>
    </xf>
    <xf numFmtId="0" fontId="6" fillId="24" borderId="21" xfId="2" applyFont="1" applyFill="1" applyBorder="1" applyAlignment="1">
      <alignment horizontal="center" wrapText="1"/>
    </xf>
    <xf numFmtId="0" fontId="6" fillId="24" borderId="22" xfId="2" applyFont="1" applyFill="1" applyBorder="1" applyAlignment="1">
      <alignment horizontal="center" wrapText="1"/>
    </xf>
    <xf numFmtId="0" fontId="6" fillId="24" borderId="23" xfId="2" applyFont="1" applyFill="1" applyBorder="1" applyAlignment="1">
      <alignment horizontal="center" wrapText="1"/>
    </xf>
    <xf numFmtId="0" fontId="4" fillId="24" borderId="7" xfId="0" applyFont="1" applyFill="1" applyBorder="1" applyAlignment="1">
      <alignment horizontal="center" vertical="center" wrapText="1"/>
    </xf>
    <xf numFmtId="0" fontId="4" fillId="24" borderId="8" xfId="0" applyFont="1" applyFill="1" applyBorder="1" applyAlignment="1">
      <alignment horizontal="center" vertical="center" wrapText="1"/>
    </xf>
    <xf numFmtId="0" fontId="4" fillId="24" borderId="9" xfId="0" applyFont="1" applyFill="1" applyBorder="1" applyAlignment="1">
      <alignment horizontal="center" vertical="center" wrapText="1"/>
    </xf>
    <xf numFmtId="0" fontId="4" fillId="24" borderId="41" xfId="0" applyFont="1" applyFill="1" applyBorder="1" applyAlignment="1">
      <alignment horizontal="center" vertical="center" wrapText="1"/>
    </xf>
    <xf numFmtId="0" fontId="4" fillId="24" borderId="62" xfId="0" applyFont="1" applyFill="1" applyBorder="1" applyAlignment="1">
      <alignment horizontal="center" vertical="center" wrapText="1"/>
    </xf>
    <xf numFmtId="0" fontId="4" fillId="24" borderId="14"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4" fillId="24" borderId="16" xfId="0" applyFont="1" applyFill="1" applyBorder="1" applyAlignment="1">
      <alignment horizontal="center" vertical="center" wrapText="1"/>
    </xf>
    <xf numFmtId="0" fontId="4" fillId="24" borderId="18" xfId="0" applyFont="1" applyFill="1" applyBorder="1" applyAlignment="1">
      <alignment horizontal="center" vertical="center" wrapText="1"/>
    </xf>
    <xf numFmtId="0" fontId="4" fillId="24" borderId="19" xfId="0" applyFont="1" applyFill="1" applyBorder="1" applyAlignment="1">
      <alignment horizontal="center" vertical="center" wrapText="1"/>
    </xf>
    <xf numFmtId="0" fontId="4" fillId="24" borderId="20" xfId="0" applyFont="1" applyFill="1" applyBorder="1" applyAlignment="1">
      <alignment horizontal="center" vertical="center" wrapText="1"/>
    </xf>
    <xf numFmtId="2" fontId="6" fillId="3" borderId="8" xfId="2" applyNumberFormat="1" applyFont="1" applyFill="1" applyBorder="1" applyAlignment="1">
      <alignment horizontal="center" vertical="center" wrapText="1"/>
    </xf>
    <xf numFmtId="0" fontId="4" fillId="24" borderId="39" xfId="2" applyFont="1" applyFill="1" applyBorder="1" applyAlignment="1">
      <alignment horizontal="center" vertical="center" wrapText="1"/>
    </xf>
    <xf numFmtId="0" fontId="4" fillId="24" borderId="0" xfId="2" applyFont="1" applyFill="1" applyAlignment="1">
      <alignment horizontal="center" vertical="center" wrapText="1"/>
    </xf>
    <xf numFmtId="0" fontId="4" fillId="24" borderId="40" xfId="2" applyFont="1" applyFill="1" applyBorder="1" applyAlignment="1">
      <alignment horizontal="center" vertical="center" wrapText="1"/>
    </xf>
    <xf numFmtId="0" fontId="4" fillId="24" borderId="18" xfId="2" applyFont="1" applyFill="1" applyBorder="1" applyAlignment="1">
      <alignment horizontal="center" vertical="center" wrapText="1"/>
    </xf>
    <xf numFmtId="0" fontId="4" fillId="24" borderId="19" xfId="2" applyFont="1" applyFill="1" applyBorder="1" applyAlignment="1">
      <alignment horizontal="center" vertical="center" wrapText="1"/>
    </xf>
    <xf numFmtId="0" fontId="4" fillId="24" borderId="20" xfId="2" applyFont="1" applyFill="1" applyBorder="1" applyAlignment="1">
      <alignment horizontal="center" vertical="center" wrapText="1"/>
    </xf>
    <xf numFmtId="0" fontId="4" fillId="24" borderId="24" xfId="2" applyFont="1" applyFill="1" applyBorder="1" applyAlignment="1">
      <alignment horizontal="center" wrapText="1"/>
    </xf>
    <xf numFmtId="0" fontId="4" fillId="24" borderId="25" xfId="2" applyFont="1" applyFill="1" applyBorder="1" applyAlignment="1">
      <alignment horizontal="center" wrapText="1"/>
    </xf>
    <xf numFmtId="0" fontId="4" fillId="24" borderId="30" xfId="2" applyFont="1" applyFill="1" applyBorder="1" applyAlignment="1">
      <alignment horizontal="center" wrapText="1"/>
    </xf>
    <xf numFmtId="0" fontId="4" fillId="6" borderId="2" xfId="2" applyFont="1" applyFill="1" applyBorder="1" applyAlignment="1">
      <alignment horizontal="center" wrapText="1"/>
    </xf>
    <xf numFmtId="0" fontId="4" fillId="5" borderId="2" xfId="2" applyFont="1" applyFill="1" applyBorder="1" applyAlignment="1">
      <alignment horizontal="center" wrapText="1"/>
    </xf>
    <xf numFmtId="0" fontId="4" fillId="5" borderId="3" xfId="2" applyFont="1" applyFill="1" applyBorder="1" applyAlignment="1">
      <alignment horizontal="center" wrapText="1"/>
    </xf>
    <xf numFmtId="0" fontId="4" fillId="24" borderId="56" xfId="2" applyFont="1" applyFill="1" applyBorder="1" applyAlignment="1">
      <alignment horizontal="center" wrapText="1"/>
    </xf>
    <xf numFmtId="0" fontId="4" fillId="24" borderId="57" xfId="2" applyFont="1" applyFill="1" applyBorder="1" applyAlignment="1">
      <alignment horizontal="center" wrapText="1"/>
    </xf>
    <xf numFmtId="0" fontId="4" fillId="24" borderId="48" xfId="2" applyFont="1" applyFill="1" applyBorder="1" applyAlignment="1">
      <alignment horizontal="center" wrapText="1"/>
    </xf>
    <xf numFmtId="0" fontId="4" fillId="24" borderId="52" xfId="2" applyFont="1" applyFill="1" applyBorder="1" applyAlignment="1">
      <alignment horizontal="center" wrapText="1"/>
    </xf>
    <xf numFmtId="0" fontId="4" fillId="6" borderId="5" xfId="2" applyFont="1" applyFill="1" applyBorder="1" applyAlignment="1">
      <alignment horizontal="center" wrapText="1"/>
    </xf>
    <xf numFmtId="0" fontId="4" fillId="5" borderId="5" xfId="2" applyFont="1" applyFill="1" applyBorder="1" applyAlignment="1">
      <alignment horizontal="center" wrapText="1"/>
    </xf>
    <xf numFmtId="0" fontId="4" fillId="5" borderId="6" xfId="2" applyFont="1" applyFill="1" applyBorder="1" applyAlignment="1">
      <alignment horizontal="center" wrapText="1"/>
    </xf>
    <xf numFmtId="2" fontId="6" fillId="3" borderId="27" xfId="1" applyNumberFormat="1" applyFont="1" applyFill="1" applyBorder="1" applyAlignment="1">
      <alignment horizontal="center" vertical="center" wrapText="1"/>
    </xf>
    <xf numFmtId="2" fontId="6" fillId="3" borderId="28" xfId="1" applyNumberFormat="1" applyFont="1" applyFill="1" applyBorder="1" applyAlignment="1">
      <alignment horizontal="center" vertical="center" wrapText="1"/>
    </xf>
    <xf numFmtId="2" fontId="6" fillId="3" borderId="32" xfId="1" applyNumberFormat="1" applyFont="1" applyFill="1" applyBorder="1" applyAlignment="1">
      <alignment horizontal="center" vertical="center" wrapText="1"/>
    </xf>
    <xf numFmtId="2" fontId="6" fillId="3" borderId="33" xfId="2" applyNumberFormat="1" applyFont="1" applyFill="1" applyBorder="1" applyAlignment="1">
      <alignment horizontal="center" vertical="center" wrapText="1"/>
    </xf>
    <xf numFmtId="2" fontId="6" fillId="3" borderId="28" xfId="2" applyNumberFormat="1" applyFont="1" applyFill="1" applyBorder="1" applyAlignment="1">
      <alignment horizontal="center" vertical="center" wrapText="1"/>
    </xf>
    <xf numFmtId="2" fontId="6" fillId="3" borderId="32" xfId="2" applyNumberFormat="1" applyFont="1" applyFill="1" applyBorder="1" applyAlignment="1">
      <alignment horizontal="center" vertical="center" wrapText="1"/>
    </xf>
    <xf numFmtId="0" fontId="4" fillId="24" borderId="34" xfId="2" applyFont="1" applyFill="1" applyBorder="1" applyAlignment="1">
      <alignment horizontal="center" vertical="center" wrapText="1"/>
    </xf>
    <xf numFmtId="0" fontId="4" fillId="24" borderId="35" xfId="2" applyFont="1" applyFill="1" applyBorder="1" applyAlignment="1">
      <alignment horizontal="center" vertical="center" wrapText="1"/>
    </xf>
    <xf numFmtId="0" fontId="4" fillId="24" borderId="36" xfId="2" applyFont="1" applyFill="1" applyBorder="1" applyAlignment="1">
      <alignment horizontal="center" vertical="center" wrapText="1"/>
    </xf>
    <xf numFmtId="0" fontId="4" fillId="24" borderId="21" xfId="2" applyFont="1" applyFill="1" applyBorder="1" applyAlignment="1">
      <alignment horizontal="center" vertical="center" wrapText="1"/>
    </xf>
    <xf numFmtId="0" fontId="4" fillId="24" borderId="22" xfId="2" applyFont="1" applyFill="1" applyBorder="1" applyAlignment="1">
      <alignment horizontal="center" vertical="center" wrapText="1"/>
    </xf>
    <xf numFmtId="0" fontId="4" fillId="24" borderId="23" xfId="2" applyFont="1" applyFill="1" applyBorder="1" applyAlignment="1">
      <alignment horizontal="center" vertical="center" wrapText="1"/>
    </xf>
    <xf numFmtId="0" fontId="4" fillId="24" borderId="24" xfId="2" applyFont="1" applyFill="1" applyBorder="1" applyAlignment="1">
      <alignment horizontal="center" vertical="center" wrapText="1"/>
    </xf>
    <xf numFmtId="0" fontId="4" fillId="24" borderId="25" xfId="2" applyFont="1" applyFill="1" applyBorder="1" applyAlignment="1">
      <alignment horizontal="center" vertical="center" wrapText="1"/>
    </xf>
    <xf numFmtId="0" fontId="4" fillId="24" borderId="26" xfId="2" applyFont="1" applyFill="1" applyBorder="1" applyAlignment="1">
      <alignment horizontal="center" vertical="center" wrapText="1"/>
    </xf>
    <xf numFmtId="0" fontId="6" fillId="3" borderId="7" xfId="3" applyFont="1" applyFill="1" applyBorder="1" applyAlignment="1">
      <alignment horizontal="left" vertical="center" wrapText="1"/>
    </xf>
    <xf numFmtId="0" fontId="6" fillId="3" borderId="8" xfId="3" applyFont="1" applyFill="1" applyBorder="1" applyAlignment="1">
      <alignment horizontal="left" vertical="center" wrapText="1"/>
    </xf>
    <xf numFmtId="0" fontId="6" fillId="3" borderId="9" xfId="3" applyFont="1" applyFill="1" applyBorder="1" applyAlignment="1">
      <alignment horizontal="left" vertical="center" wrapText="1"/>
    </xf>
    <xf numFmtId="0" fontId="4" fillId="24" borderId="1" xfId="2" applyFont="1" applyFill="1" applyBorder="1" applyAlignment="1">
      <alignment horizontal="center" vertical="center" wrapText="1"/>
    </xf>
    <xf numFmtId="0" fontId="4" fillId="24" borderId="2" xfId="2" applyFont="1" applyFill="1" applyBorder="1" applyAlignment="1">
      <alignment horizontal="center" vertical="center" wrapText="1"/>
    </xf>
    <xf numFmtId="0" fontId="4" fillId="24" borderId="3" xfId="2" applyFont="1" applyFill="1" applyBorder="1" applyAlignment="1">
      <alignment horizontal="center" vertical="center" wrapText="1"/>
    </xf>
    <xf numFmtId="0" fontId="4" fillId="24" borderId="7" xfId="2" applyFont="1" applyFill="1" applyBorder="1" applyAlignment="1">
      <alignment horizontal="center" vertical="center" wrapText="1"/>
    </xf>
    <xf numFmtId="0" fontId="4" fillId="24" borderId="8" xfId="2" applyFont="1" applyFill="1" applyBorder="1" applyAlignment="1">
      <alignment horizontal="center" vertical="center" wrapText="1"/>
    </xf>
    <xf numFmtId="0" fontId="4" fillId="24" borderId="9" xfId="2" applyFont="1" applyFill="1" applyBorder="1" applyAlignment="1">
      <alignment horizontal="center" vertical="center" wrapText="1"/>
    </xf>
    <xf numFmtId="0" fontId="6" fillId="3" borderId="37" xfId="3" applyFont="1" applyFill="1" applyBorder="1" applyAlignment="1">
      <alignment horizontal="justify" vertical="center" wrapText="1"/>
    </xf>
    <xf numFmtId="0" fontId="6" fillId="3" borderId="35" xfId="3" applyFont="1" applyFill="1" applyBorder="1" applyAlignment="1">
      <alignment horizontal="justify" vertical="center" wrapText="1"/>
    </xf>
    <xf numFmtId="0" fontId="6" fillId="3" borderId="36" xfId="3" applyFont="1" applyFill="1" applyBorder="1" applyAlignment="1">
      <alignment horizontal="justify" vertical="center" wrapText="1"/>
    </xf>
    <xf numFmtId="9" fontId="4" fillId="24" borderId="21" xfId="3" applyNumberFormat="1" applyFont="1" applyFill="1" applyBorder="1" applyAlignment="1">
      <alignment horizontal="center" vertical="center" wrapText="1"/>
    </xf>
    <xf numFmtId="9" fontId="4" fillId="24" borderId="22" xfId="3" applyNumberFormat="1" applyFont="1" applyFill="1" applyBorder="1" applyAlignment="1">
      <alignment horizontal="center" vertical="center" wrapText="1"/>
    </xf>
    <xf numFmtId="9" fontId="4" fillId="24" borderId="23" xfId="3" applyNumberFormat="1" applyFont="1" applyFill="1" applyBorder="1" applyAlignment="1">
      <alignment horizontal="center" vertical="center" wrapText="1"/>
    </xf>
    <xf numFmtId="0" fontId="2" fillId="0" borderId="1" xfId="2" applyFont="1" applyBorder="1" applyAlignment="1">
      <alignment horizontal="center" wrapText="1"/>
    </xf>
    <xf numFmtId="0" fontId="2" fillId="0" borderId="2" xfId="2" applyFont="1" applyBorder="1" applyAlignment="1">
      <alignment horizontal="center" wrapText="1"/>
    </xf>
    <xf numFmtId="0" fontId="2" fillId="0" borderId="4" xfId="2" applyFont="1" applyBorder="1" applyAlignment="1">
      <alignment horizontal="center" wrapText="1"/>
    </xf>
    <xf numFmtId="0" fontId="2" fillId="0" borderId="5" xfId="2" applyFont="1" applyBorder="1" applyAlignment="1">
      <alignment horizontal="center" wrapText="1"/>
    </xf>
    <xf numFmtId="0" fontId="2" fillId="0" borderId="7" xfId="2" applyFont="1" applyBorder="1" applyAlignment="1">
      <alignment horizontal="center" wrapText="1"/>
    </xf>
    <xf numFmtId="0" fontId="2" fillId="0" borderId="8" xfId="2" applyFont="1" applyBorder="1" applyAlignment="1">
      <alignment horizontal="center" wrapText="1"/>
    </xf>
    <xf numFmtId="164" fontId="4" fillId="24" borderId="7" xfId="0" applyNumberFormat="1" applyFont="1" applyFill="1" applyBorder="1" applyAlignment="1">
      <alignment horizontal="center" vertical="center" wrapText="1"/>
    </xf>
    <xf numFmtId="0" fontId="4" fillId="24" borderId="8" xfId="0" applyFont="1" applyFill="1" applyBorder="1" applyAlignment="1">
      <alignment wrapText="1"/>
    </xf>
    <xf numFmtId="0" fontId="4" fillId="24" borderId="9" xfId="0" applyFont="1" applyFill="1" applyBorder="1" applyAlignment="1">
      <alignment wrapText="1"/>
    </xf>
    <xf numFmtId="164" fontId="4" fillId="24" borderId="4" xfId="0" applyNumberFormat="1" applyFont="1" applyFill="1" applyBorder="1" applyAlignment="1">
      <alignment horizontal="center" vertical="center" wrapText="1"/>
    </xf>
    <xf numFmtId="0" fontId="4" fillId="24" borderId="5" xfId="0" applyFont="1" applyFill="1" applyBorder="1" applyAlignment="1">
      <alignment wrapText="1"/>
    </xf>
    <xf numFmtId="0" fontId="4" fillId="24" borderId="6" xfId="0" applyFont="1" applyFill="1" applyBorder="1" applyAlignment="1">
      <alignment wrapText="1"/>
    </xf>
    <xf numFmtId="2" fontId="6" fillId="0" borderId="5" xfId="1" applyNumberFormat="1" applyFont="1" applyFill="1" applyBorder="1" applyAlignment="1">
      <alignment horizontal="center" vertical="center" wrapText="1"/>
    </xf>
    <xf numFmtId="0" fontId="6" fillId="0" borderId="2" xfId="2" applyFont="1" applyBorder="1" applyAlignment="1">
      <alignment horizontal="justify" vertical="center" wrapText="1"/>
    </xf>
    <xf numFmtId="0" fontId="6" fillId="0" borderId="3" xfId="2" applyFont="1" applyBorder="1" applyAlignment="1">
      <alignment horizontal="justify" vertical="center" wrapText="1"/>
    </xf>
    <xf numFmtId="164" fontId="4" fillId="24" borderId="1" xfId="0" applyNumberFormat="1" applyFont="1" applyFill="1" applyBorder="1" applyAlignment="1">
      <alignment horizontal="center" vertical="center" wrapText="1"/>
    </xf>
    <xf numFmtId="0" fontId="4" fillId="24" borderId="2" xfId="0" applyFont="1" applyFill="1" applyBorder="1" applyAlignment="1">
      <alignment wrapText="1"/>
    </xf>
    <xf numFmtId="0" fontId="4" fillId="24" borderId="3" xfId="0" applyFont="1" applyFill="1" applyBorder="1" applyAlignment="1">
      <alignment wrapText="1"/>
    </xf>
    <xf numFmtId="2" fontId="6" fillId="0" borderId="2" xfId="1" applyNumberFormat="1" applyFont="1" applyFill="1" applyBorder="1" applyAlignment="1">
      <alignment horizontal="center" vertical="center" wrapText="1"/>
    </xf>
    <xf numFmtId="2" fontId="51" fillId="3" borderId="33" xfId="2" applyNumberFormat="1" applyFont="1" applyFill="1" applyBorder="1" applyAlignment="1">
      <alignment horizontal="center" wrapText="1"/>
    </xf>
    <xf numFmtId="2" fontId="51" fillId="3" borderId="29" xfId="2" applyNumberFormat="1" applyFont="1" applyFill="1" applyBorder="1" applyAlignment="1">
      <alignment horizontal="center" wrapText="1"/>
    </xf>
    <xf numFmtId="2" fontId="51" fillId="3" borderId="27" xfId="2" applyNumberFormat="1" applyFont="1" applyFill="1" applyBorder="1" applyAlignment="1">
      <alignment horizontal="center" wrapText="1"/>
    </xf>
    <xf numFmtId="2" fontId="51" fillId="3" borderId="28" xfId="2" applyNumberFormat="1" applyFont="1" applyFill="1" applyBorder="1" applyAlignment="1">
      <alignment horizontal="center" wrapText="1"/>
    </xf>
    <xf numFmtId="2" fontId="51" fillId="3" borderId="32" xfId="2" applyNumberFormat="1" applyFont="1" applyFill="1" applyBorder="1" applyAlignment="1">
      <alignment horizontal="center" wrapText="1"/>
    </xf>
    <xf numFmtId="0" fontId="6" fillId="24" borderId="15" xfId="2" applyFont="1" applyFill="1" applyBorder="1" applyAlignment="1">
      <alignment horizontal="center" vertical="center" wrapText="1"/>
    </xf>
    <xf numFmtId="0" fontId="6" fillId="24" borderId="16" xfId="2" applyFont="1" applyFill="1" applyBorder="1" applyAlignment="1">
      <alignment horizontal="center" vertical="center" wrapText="1"/>
    </xf>
    <xf numFmtId="0" fontId="6" fillId="24" borderId="18" xfId="2" applyFont="1" applyFill="1" applyBorder="1" applyAlignment="1">
      <alignment horizontal="center" vertical="center" wrapText="1"/>
    </xf>
    <xf numFmtId="0" fontId="6" fillId="24" borderId="19" xfId="2" applyFont="1" applyFill="1" applyBorder="1" applyAlignment="1">
      <alignment horizontal="center" vertical="center" wrapText="1"/>
    </xf>
    <xf numFmtId="0" fontId="6" fillId="24" borderId="20" xfId="2" applyFont="1" applyFill="1" applyBorder="1" applyAlignment="1">
      <alignment horizontal="center" vertical="center" wrapText="1"/>
    </xf>
    <xf numFmtId="0" fontId="4" fillId="5" borderId="31" xfId="2" applyFont="1" applyFill="1" applyBorder="1" applyAlignment="1">
      <alignment horizontal="center" wrapText="1"/>
    </xf>
    <xf numFmtId="0" fontId="4" fillId="5" borderId="26" xfId="2" applyFont="1" applyFill="1" applyBorder="1" applyAlignment="1">
      <alignment horizontal="center" wrapText="1"/>
    </xf>
    <xf numFmtId="0" fontId="4" fillId="5" borderId="58" xfId="2" applyFont="1" applyFill="1" applyBorder="1" applyAlignment="1">
      <alignment horizontal="center" wrapText="1"/>
    </xf>
    <xf numFmtId="0" fontId="6" fillId="24" borderId="21" xfId="2" applyFont="1" applyFill="1" applyBorder="1" applyAlignment="1">
      <alignment horizontal="center" vertical="center" wrapText="1"/>
    </xf>
    <xf numFmtId="0" fontId="6" fillId="24" borderId="22" xfId="2" applyFont="1" applyFill="1" applyBorder="1" applyAlignment="1">
      <alignment horizontal="center" vertical="center" wrapText="1"/>
    </xf>
    <xf numFmtId="0" fontId="6" fillId="24" borderId="23" xfId="2" applyFont="1" applyFill="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4" fillId="24" borderId="141" xfId="0" applyFont="1" applyFill="1" applyBorder="1" applyAlignment="1">
      <alignment horizontal="center" vertical="center" wrapText="1"/>
    </xf>
    <xf numFmtId="0" fontId="4" fillId="24" borderId="60" xfId="0" applyFont="1" applyFill="1" applyBorder="1" applyAlignment="1">
      <alignment horizontal="center" vertical="center" wrapText="1"/>
    </xf>
    <xf numFmtId="0" fontId="4" fillId="24" borderId="61" xfId="0" applyFont="1" applyFill="1" applyBorder="1" applyAlignment="1">
      <alignment horizontal="center" vertical="center" wrapText="1"/>
    </xf>
    <xf numFmtId="2" fontId="6" fillId="0" borderId="8" xfId="1" applyNumberFormat="1" applyFont="1" applyFill="1" applyBorder="1" applyAlignment="1">
      <alignment horizontal="center" vertical="center" wrapText="1"/>
    </xf>
    <xf numFmtId="0" fontId="4" fillId="7" borderId="25" xfId="2" applyFont="1" applyFill="1" applyBorder="1" applyAlignment="1">
      <alignment horizontal="center" wrapText="1"/>
    </xf>
    <xf numFmtId="0" fontId="4" fillId="5" borderId="56" xfId="2" applyFont="1" applyFill="1" applyBorder="1" applyAlignment="1">
      <alignment horizontal="center" vertical="center" wrapText="1"/>
    </xf>
    <xf numFmtId="0" fontId="4" fillId="5" borderId="57"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52" xfId="2" applyFont="1" applyFill="1" applyBorder="1" applyAlignment="1">
      <alignment horizontal="center" vertical="center" wrapText="1"/>
    </xf>
    <xf numFmtId="0" fontId="4" fillId="6" borderId="52" xfId="2" applyFont="1" applyFill="1" applyBorder="1" applyAlignment="1">
      <alignment horizontal="center" vertical="center" wrapText="1"/>
    </xf>
    <xf numFmtId="0" fontId="4" fillId="6" borderId="48" xfId="2" applyFont="1" applyFill="1" applyBorder="1" applyAlignment="1">
      <alignment horizontal="center" vertical="center" wrapText="1"/>
    </xf>
    <xf numFmtId="0" fontId="4" fillId="6" borderId="57" xfId="2" applyFont="1" applyFill="1" applyBorder="1" applyAlignment="1">
      <alignment horizontal="center" vertical="center" wrapText="1"/>
    </xf>
    <xf numFmtId="0" fontId="4" fillId="7" borderId="52" xfId="2" applyFont="1" applyFill="1" applyBorder="1" applyAlignment="1">
      <alignment horizontal="center" vertical="center" wrapText="1"/>
    </xf>
    <xf numFmtId="0" fontId="4" fillId="7" borderId="48" xfId="2" applyFont="1" applyFill="1" applyBorder="1" applyAlignment="1">
      <alignment horizontal="center" vertical="center" wrapText="1"/>
    </xf>
    <xf numFmtId="0" fontId="4" fillId="7" borderId="58" xfId="2" applyFont="1" applyFill="1" applyBorder="1" applyAlignment="1">
      <alignment horizontal="center" vertical="center" wrapText="1"/>
    </xf>
    <xf numFmtId="9" fontId="6" fillId="3" borderId="27" xfId="2" applyNumberFormat="1" applyFont="1" applyFill="1" applyBorder="1" applyAlignment="1">
      <alignment horizontal="center" vertical="center" wrapText="1"/>
    </xf>
    <xf numFmtId="9" fontId="6" fillId="3" borderId="28" xfId="2" applyNumberFormat="1" applyFont="1" applyFill="1" applyBorder="1" applyAlignment="1">
      <alignment horizontal="center" vertical="center" wrapText="1"/>
    </xf>
    <xf numFmtId="9" fontId="6" fillId="3" borderId="32" xfId="2" applyNumberFormat="1" applyFont="1" applyFill="1" applyBorder="1" applyAlignment="1">
      <alignment horizontal="center" vertical="center" wrapText="1"/>
    </xf>
    <xf numFmtId="9" fontId="6" fillId="3" borderId="33" xfId="2" applyNumberFormat="1" applyFont="1" applyFill="1" applyBorder="1" applyAlignment="1">
      <alignment horizontal="center" vertical="center" wrapText="1"/>
    </xf>
    <xf numFmtId="9" fontId="6" fillId="3" borderId="29" xfId="2" applyNumberFormat="1" applyFont="1" applyFill="1" applyBorder="1" applyAlignment="1">
      <alignment horizontal="center" vertical="center" wrapText="1"/>
    </xf>
    <xf numFmtId="0" fontId="4" fillId="4" borderId="44" xfId="0" applyFont="1" applyFill="1" applyBorder="1" applyAlignment="1">
      <alignment wrapText="1"/>
    </xf>
    <xf numFmtId="10" fontId="2" fillId="0" borderId="46" xfId="2" applyNumberFormat="1" applyFont="1" applyBorder="1" applyAlignment="1">
      <alignment horizontal="center" vertical="center" wrapText="1"/>
    </xf>
    <xf numFmtId="0" fontId="2" fillId="0" borderId="43" xfId="2" applyFont="1" applyBorder="1" applyAlignment="1">
      <alignment horizontal="center" vertical="center" wrapText="1"/>
    </xf>
    <xf numFmtId="10" fontId="2" fillId="0" borderId="43" xfId="1" applyNumberFormat="1" applyFont="1" applyFill="1" applyBorder="1" applyAlignment="1">
      <alignment horizontal="center" vertical="center" wrapText="1"/>
    </xf>
    <xf numFmtId="0" fontId="4" fillId="4" borderId="55" xfId="0" applyFont="1" applyFill="1" applyBorder="1" applyAlignment="1">
      <alignment wrapText="1"/>
    </xf>
    <xf numFmtId="10" fontId="2" fillId="0" borderId="32" xfId="2" applyNumberFormat="1" applyFont="1" applyBorder="1" applyAlignment="1">
      <alignment horizontal="center" wrapText="1"/>
    </xf>
    <xf numFmtId="0" fontId="2" fillId="0" borderId="54" xfId="2" applyFont="1" applyBorder="1" applyAlignment="1">
      <alignment horizontal="center" wrapText="1"/>
    </xf>
    <xf numFmtId="0" fontId="2" fillId="0" borderId="9" xfId="2" applyFont="1" applyBorder="1" applyAlignment="1">
      <alignment horizontal="center" wrapText="1"/>
    </xf>
    <xf numFmtId="0" fontId="4" fillId="4" borderId="30"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36" xfId="2" applyFont="1" applyFill="1" applyBorder="1" applyAlignment="1">
      <alignment horizontal="center" wrapText="1"/>
    </xf>
    <xf numFmtId="172" fontId="2" fillId="0" borderId="5" xfId="2" applyNumberFormat="1" applyFont="1" applyBorder="1" applyAlignment="1">
      <alignment horizontal="center" vertical="center" wrapText="1"/>
    </xf>
    <xf numFmtId="172" fontId="2" fillId="0" borderId="8" xfId="2" applyNumberFormat="1" applyFont="1" applyBorder="1" applyAlignment="1">
      <alignment horizontal="center" vertical="center" wrapText="1"/>
    </xf>
    <xf numFmtId="0" fontId="6" fillId="0" borderId="8" xfId="2" applyFont="1" applyBorder="1" applyAlignment="1">
      <alignment horizontal="justify" vertical="center" wrapText="1"/>
    </xf>
    <xf numFmtId="0" fontId="6" fillId="0" borderId="9" xfId="2" applyFont="1" applyBorder="1" applyAlignment="1">
      <alignment horizontal="justify" vertical="center" wrapText="1"/>
    </xf>
    <xf numFmtId="2" fontId="6" fillId="0" borderId="8" xfId="2" applyNumberFormat="1" applyFont="1" applyBorder="1" applyAlignment="1">
      <alignment horizontal="center" vertical="center" wrapText="1"/>
    </xf>
    <xf numFmtId="0" fontId="5" fillId="0" borderId="8" xfId="2" applyFont="1" applyBorder="1" applyAlignment="1">
      <alignment horizontal="justify" vertical="center" wrapText="1"/>
    </xf>
    <xf numFmtId="0" fontId="5" fillId="0" borderId="9" xfId="2" applyFont="1" applyBorder="1" applyAlignment="1">
      <alignment horizontal="justify" vertical="center" wrapText="1"/>
    </xf>
    <xf numFmtId="0" fontId="6" fillId="0" borderId="24" xfId="4" applyNumberFormat="1" applyFont="1" applyFill="1" applyBorder="1" applyAlignment="1">
      <alignment horizontal="justify" vertical="center" wrapText="1"/>
    </xf>
    <xf numFmtId="0" fontId="6" fillId="0" borderId="25" xfId="4" applyNumberFormat="1" applyFont="1" applyFill="1" applyBorder="1" applyAlignment="1">
      <alignment horizontal="justify" vertical="center" wrapText="1"/>
    </xf>
    <xf numFmtId="0" fontId="6" fillId="0" borderId="26" xfId="4" applyNumberFormat="1" applyFont="1" applyFill="1" applyBorder="1" applyAlignment="1">
      <alignment horizontal="justify" vertical="center" wrapText="1"/>
    </xf>
    <xf numFmtId="0" fontId="6" fillId="0" borderId="68" xfId="4" applyNumberFormat="1" applyFont="1" applyFill="1" applyBorder="1" applyAlignment="1">
      <alignment horizontal="center" vertical="center" wrapText="1"/>
    </xf>
    <xf numFmtId="0" fontId="6" fillId="0" borderId="50" xfId="4" applyNumberFormat="1" applyFont="1" applyFill="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48" xfId="4" applyNumberFormat="1" applyFont="1" applyFill="1" applyBorder="1" applyAlignment="1">
      <alignment horizontal="justify" vertical="center" wrapText="1"/>
    </xf>
    <xf numFmtId="0" fontId="6" fillId="0" borderId="5" xfId="4" applyNumberFormat="1" applyFont="1" applyFill="1" applyBorder="1" applyAlignment="1">
      <alignment horizontal="justify" vertical="center" wrapText="1"/>
    </xf>
    <xf numFmtId="0" fontId="6" fillId="0" borderId="6" xfId="4" applyNumberFormat="1" applyFont="1" applyFill="1" applyBorder="1" applyAlignment="1">
      <alignment horizontal="justify" vertical="center" wrapText="1"/>
    </xf>
    <xf numFmtId="0" fontId="4" fillId="9" borderId="16"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4" fillId="9" borderId="19" xfId="0" applyFont="1" applyFill="1" applyBorder="1" applyAlignment="1">
      <alignment horizontal="center" vertical="center" wrapText="1"/>
    </xf>
    <xf numFmtId="0" fontId="4" fillId="9" borderId="20"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91" fillId="0" borderId="13" xfId="2" applyFont="1" applyBorder="1" applyAlignment="1">
      <alignment horizontal="center" vertical="top" wrapText="1"/>
    </xf>
    <xf numFmtId="49" fontId="6" fillId="0" borderId="14" xfId="0" applyNumberFormat="1" applyFont="1" applyBorder="1" applyAlignment="1">
      <alignment horizontal="center" vertical="center" wrapText="1"/>
    </xf>
    <xf numFmtId="49" fontId="6" fillId="0" borderId="15"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9"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33" xfId="0" applyFont="1" applyBorder="1" applyAlignment="1">
      <alignment horizontal="center"/>
    </xf>
    <xf numFmtId="0" fontId="6" fillId="0" borderId="28" xfId="0" applyFont="1" applyBorder="1" applyAlignment="1">
      <alignment horizontal="center"/>
    </xf>
    <xf numFmtId="0" fontId="6" fillId="3" borderId="66"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0" borderId="68"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7" xfId="0" applyFont="1" applyBorder="1" applyAlignment="1">
      <alignment horizontal="center" vertical="center" wrapText="1"/>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15" fillId="0" borderId="33" xfId="2" applyFont="1" applyBorder="1" applyAlignment="1">
      <alignment horizontal="center" vertical="top" wrapText="1"/>
    </xf>
    <xf numFmtId="0" fontId="15" fillId="0" borderId="28" xfId="2" applyFont="1" applyBorder="1" applyAlignment="1">
      <alignment horizontal="center" vertical="top" wrapText="1"/>
    </xf>
    <xf numFmtId="0" fontId="15" fillId="0" borderId="32" xfId="2" applyFont="1" applyBorder="1" applyAlignment="1">
      <alignment horizontal="center" vertical="top" wrapText="1"/>
    </xf>
    <xf numFmtId="0" fontId="15" fillId="0" borderId="29" xfId="2" applyFont="1" applyBorder="1" applyAlignment="1">
      <alignment horizontal="center" vertical="top" wrapText="1"/>
    </xf>
    <xf numFmtId="0" fontId="15" fillId="0" borderId="33" xfId="2" applyFont="1" applyBorder="1" applyAlignment="1">
      <alignment horizontal="justify" vertical="top" wrapText="1"/>
    </xf>
    <xf numFmtId="0" fontId="15" fillId="0" borderId="28" xfId="2" applyFont="1" applyBorder="1" applyAlignment="1">
      <alignment horizontal="justify" vertical="top" wrapText="1"/>
    </xf>
    <xf numFmtId="0" fontId="15" fillId="0" borderId="32" xfId="2" applyFont="1" applyBorder="1" applyAlignment="1">
      <alignment horizontal="justify" vertical="top" wrapText="1"/>
    </xf>
    <xf numFmtId="0" fontId="15" fillId="0" borderId="29" xfId="2" applyFont="1" applyBorder="1" applyAlignment="1">
      <alignment horizontal="justify" vertical="top" wrapText="1"/>
    </xf>
    <xf numFmtId="0" fontId="24" fillId="0" borderId="21" xfId="3" applyFont="1" applyBorder="1" applyAlignment="1">
      <alignment horizontal="center" vertical="top" wrapText="1"/>
    </xf>
    <xf numFmtId="0" fontId="24" fillId="0" borderId="22" xfId="3" applyFont="1" applyBorder="1" applyAlignment="1">
      <alignment horizontal="center" vertical="top" wrapText="1"/>
    </xf>
    <xf numFmtId="0" fontId="24" fillId="0" borderId="23" xfId="3" applyFont="1" applyBorder="1" applyAlignment="1">
      <alignment horizontal="center" vertical="top"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23" fillId="0" borderId="27" xfId="2" applyFont="1" applyBorder="1" applyAlignment="1">
      <alignment horizontal="center" vertical="center" wrapText="1"/>
    </xf>
    <xf numFmtId="0" fontId="23" fillId="0" borderId="28" xfId="2" applyFont="1" applyBorder="1" applyAlignment="1">
      <alignment horizontal="center" vertical="center" wrapText="1"/>
    </xf>
    <xf numFmtId="0" fontId="23" fillId="0" borderId="29" xfId="2" applyFont="1" applyBorder="1" applyAlignment="1">
      <alignment horizontal="center" vertical="center" wrapText="1"/>
    </xf>
    <xf numFmtId="9" fontId="4" fillId="0" borderId="30" xfId="3" applyNumberFormat="1" applyFont="1" applyBorder="1" applyAlignment="1">
      <alignment horizontal="center" vertical="center" wrapText="1"/>
    </xf>
    <xf numFmtId="0" fontId="5" fillId="0" borderId="7" xfId="3" applyBorder="1" applyAlignment="1">
      <alignment horizontal="left" vertical="center" wrapText="1"/>
    </xf>
    <xf numFmtId="0" fontId="5" fillId="0" borderId="8" xfId="3" applyBorder="1" applyAlignment="1">
      <alignment horizontal="left" vertical="center" wrapText="1"/>
    </xf>
    <xf numFmtId="0" fontId="5" fillId="0" borderId="9" xfId="3" applyBorder="1" applyAlignment="1">
      <alignment horizontal="left" vertical="center" wrapText="1"/>
    </xf>
    <xf numFmtId="0" fontId="17" fillId="3" borderId="4" xfId="2" applyFont="1" applyFill="1" applyBorder="1" applyAlignment="1">
      <alignment horizontal="center" vertical="center"/>
    </xf>
    <xf numFmtId="0" fontId="17" fillId="3" borderId="5" xfId="2" applyFont="1" applyFill="1" applyBorder="1" applyAlignment="1">
      <alignment horizontal="center" vertical="center"/>
    </xf>
    <xf numFmtId="0" fontId="6" fillId="2" borderId="54" xfId="2" applyFont="1" applyFill="1" applyBorder="1" applyAlignment="1">
      <alignment horizontal="center"/>
    </xf>
    <xf numFmtId="0" fontId="6" fillId="2" borderId="55" xfId="2" applyFont="1" applyFill="1" applyBorder="1" applyAlignment="1">
      <alignment horizontal="center"/>
    </xf>
    <xf numFmtId="164" fontId="5" fillId="0" borderId="4" xfId="0" applyNumberFormat="1" applyFont="1" applyBorder="1" applyAlignment="1">
      <alignment horizontal="center" vertical="center" wrapText="1"/>
    </xf>
    <xf numFmtId="0" fontId="5" fillId="0" borderId="5" xfId="0" applyFont="1" applyBorder="1" applyAlignment="1"/>
    <xf numFmtId="0" fontId="6" fillId="3" borderId="48"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164" fontId="5" fillId="0" borderId="142" xfId="0" applyNumberFormat="1" applyFont="1" applyBorder="1" applyAlignment="1">
      <alignment horizontal="center" vertical="center" wrapText="1"/>
    </xf>
    <xf numFmtId="0" fontId="5" fillId="0" borderId="85" xfId="0" applyFont="1" applyBorder="1" applyAlignment="1"/>
    <xf numFmtId="0" fontId="6" fillId="0" borderId="85" xfId="4" applyNumberFormat="1" applyFont="1" applyFill="1" applyBorder="1" applyAlignment="1">
      <alignment horizontal="center" vertical="center" wrapText="1"/>
    </xf>
    <xf numFmtId="0" fontId="6" fillId="0" borderId="143" xfId="4" applyNumberFormat="1" applyFont="1" applyFill="1" applyBorder="1" applyAlignment="1">
      <alignment horizontal="center" vertical="center" wrapText="1"/>
    </xf>
    <xf numFmtId="0" fontId="17" fillId="0" borderId="5" xfId="2" applyFont="1" applyBorder="1" applyAlignment="1">
      <alignment horizontal="justify" vertical="top" wrapText="1"/>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5" fillId="3" borderId="48" xfId="4" applyNumberFormat="1" applyFont="1" applyFill="1" applyBorder="1" applyAlignment="1">
      <alignment horizontal="justify" vertical="center" wrapText="1"/>
    </xf>
    <xf numFmtId="0" fontId="5" fillId="3" borderId="5" xfId="4" applyNumberFormat="1" applyFont="1" applyFill="1" applyBorder="1" applyAlignment="1">
      <alignment horizontal="justify" vertical="center" wrapText="1"/>
    </xf>
    <xf numFmtId="0" fontId="5" fillId="3" borderId="6" xfId="4" applyNumberFormat="1" applyFont="1" applyFill="1" applyBorder="1" applyAlignment="1">
      <alignment horizontal="justify" vertical="center" wrapText="1"/>
    </xf>
    <xf numFmtId="9" fontId="2" fillId="0" borderId="43" xfId="2" applyNumberFormat="1" applyFont="1" applyBorder="1" applyAlignment="1">
      <alignment horizontal="center" vertical="center"/>
    </xf>
    <xf numFmtId="0" fontId="2" fillId="0" borderId="43" xfId="2" applyFont="1" applyBorder="1" applyAlignment="1">
      <alignment horizontal="center" vertical="center"/>
    </xf>
    <xf numFmtId="0" fontId="17" fillId="0" borderId="4" xfId="2" applyFont="1" applyBorder="1" applyAlignment="1">
      <alignment horizontal="center" vertical="center"/>
    </xf>
    <xf numFmtId="0" fontId="17" fillId="0" borderId="5" xfId="2" applyFont="1" applyBorder="1" applyAlignment="1">
      <alignment horizontal="justify" vertical="center" wrapText="1"/>
    </xf>
    <xf numFmtId="0" fontId="17" fillId="0" borderId="6" xfId="2" applyFont="1" applyBorder="1" applyAlignment="1">
      <alignment horizontal="justify" vertical="center" wrapText="1"/>
    </xf>
    <xf numFmtId="0" fontId="17" fillId="0" borderId="7" xfId="2" applyFont="1" applyBorder="1" applyAlignment="1">
      <alignment horizontal="center" vertical="center"/>
    </xf>
    <xf numFmtId="0" fontId="17" fillId="0" borderId="8" xfId="2" applyFont="1" applyBorder="1" applyAlignment="1">
      <alignment horizontal="center" vertical="center"/>
    </xf>
    <xf numFmtId="0" fontId="17" fillId="0" borderId="83" xfId="2" applyFont="1" applyBorder="1" applyAlignment="1">
      <alignment horizontal="justify" vertical="top" wrapText="1"/>
    </xf>
    <xf numFmtId="0" fontId="17" fillId="0" borderId="19" xfId="2" applyFont="1" applyBorder="1" applyAlignment="1">
      <alignment horizontal="justify" vertical="top" wrapText="1"/>
    </xf>
    <xf numFmtId="0" fontId="17" fillId="0" borderId="20" xfId="2" applyFont="1" applyBorder="1" applyAlignment="1">
      <alignment horizontal="justify" vertical="top" wrapText="1"/>
    </xf>
    <xf numFmtId="0" fontId="17" fillId="0" borderId="8" xfId="2" applyFont="1" applyBorder="1" applyAlignment="1">
      <alignment horizontal="justify" vertical="top" wrapText="1"/>
    </xf>
    <xf numFmtId="164" fontId="15" fillId="26" borderId="42" xfId="0" applyNumberFormat="1" applyFont="1" applyFill="1" applyBorder="1" applyAlignment="1">
      <alignment horizontal="center" vertical="center" wrapText="1"/>
    </xf>
    <xf numFmtId="0" fontId="15" fillId="26" borderId="43" xfId="0" applyFont="1" applyFill="1" applyBorder="1" applyAlignment="1"/>
    <xf numFmtId="0" fontId="15" fillId="26" borderId="44" xfId="0" applyFont="1" applyFill="1" applyBorder="1" applyAlignment="1"/>
    <xf numFmtId="0" fontId="15" fillId="26" borderId="48" xfId="4" applyNumberFormat="1" applyFont="1" applyFill="1" applyBorder="1" applyAlignment="1">
      <alignment horizontal="center" vertical="center" wrapText="1"/>
    </xf>
    <xf numFmtId="0" fontId="15" fillId="26" borderId="5" xfId="4" applyNumberFormat="1" applyFont="1" applyFill="1" applyBorder="1" applyAlignment="1">
      <alignment horizontal="center" vertical="center" wrapText="1"/>
    </xf>
    <xf numFmtId="0" fontId="15" fillId="26" borderId="6" xfId="4" applyNumberFormat="1" applyFont="1" applyFill="1" applyBorder="1" applyAlignment="1">
      <alignment horizontal="center" vertical="center" wrapText="1"/>
    </xf>
    <xf numFmtId="164" fontId="15" fillId="3" borderId="42" xfId="0" applyNumberFormat="1" applyFont="1" applyFill="1" applyBorder="1" applyAlignment="1">
      <alignment horizontal="center" vertical="center" wrapText="1"/>
    </xf>
    <xf numFmtId="0" fontId="15" fillId="3" borderId="43" xfId="0" applyFont="1" applyFill="1" applyBorder="1" applyAlignment="1"/>
    <xf numFmtId="0" fontId="15" fillId="3" borderId="44" xfId="0" applyFont="1" applyFill="1" applyBorder="1" applyAlignment="1"/>
    <xf numFmtId="0" fontId="15" fillId="0" borderId="46" xfId="4" applyNumberFormat="1" applyFont="1" applyFill="1" applyBorder="1" applyAlignment="1">
      <alignment horizontal="center" vertical="center" wrapText="1"/>
    </xf>
    <xf numFmtId="0" fontId="15" fillId="0" borderId="43" xfId="4" applyNumberFormat="1" applyFont="1" applyFill="1" applyBorder="1" applyAlignment="1">
      <alignment horizontal="center" vertical="center" wrapText="1"/>
    </xf>
    <xf numFmtId="0" fontId="15" fillId="0" borderId="44" xfId="4" applyNumberFormat="1" applyFont="1" applyFill="1" applyBorder="1" applyAlignment="1">
      <alignment horizontal="center" vertical="center" wrapText="1"/>
    </xf>
    <xf numFmtId="0" fontId="19" fillId="0" borderId="37" xfId="3" applyFont="1" applyBorder="1" applyAlignment="1">
      <alignment horizontal="center" vertical="center" wrapText="1"/>
    </xf>
    <xf numFmtId="0" fontId="19" fillId="0" borderId="35" xfId="3" applyFont="1" applyBorder="1" applyAlignment="1">
      <alignment horizontal="center" vertical="center" wrapText="1"/>
    </xf>
    <xf numFmtId="0" fontId="19" fillId="0" borderId="36" xfId="3" applyFont="1" applyBorder="1" applyAlignment="1">
      <alignment horizontal="center" vertical="center" wrapText="1"/>
    </xf>
    <xf numFmtId="0" fontId="17" fillId="3" borderId="1" xfId="2" applyFont="1" applyFill="1" applyBorder="1" applyAlignment="1">
      <alignment horizontal="center" vertical="center"/>
    </xf>
    <xf numFmtId="0" fontId="17" fillId="3" borderId="2" xfId="2" applyFont="1" applyFill="1" applyBorder="1" applyAlignment="1">
      <alignment horizontal="center" vertical="center"/>
    </xf>
    <xf numFmtId="9" fontId="17" fillId="3" borderId="2" xfId="2" applyNumberFormat="1" applyFont="1" applyFill="1" applyBorder="1" applyAlignment="1">
      <alignment horizontal="center" vertical="center"/>
    </xf>
    <xf numFmtId="9" fontId="17" fillId="3" borderId="5" xfId="2" applyNumberFormat="1" applyFont="1" applyFill="1" applyBorder="1" applyAlignment="1">
      <alignment horizontal="center" vertical="center"/>
    </xf>
    <xf numFmtId="9" fontId="17" fillId="0" borderId="52" xfId="2" applyNumberFormat="1" applyFont="1" applyBorder="1" applyAlignment="1">
      <alignment horizontal="center" vertical="center"/>
    </xf>
    <xf numFmtId="9" fontId="17" fillId="0" borderId="57" xfId="2" applyNumberFormat="1" applyFont="1" applyBorder="1" applyAlignment="1">
      <alignment horizontal="center" vertical="center"/>
    </xf>
    <xf numFmtId="9" fontId="17" fillId="0" borderId="48" xfId="2" applyNumberFormat="1" applyFont="1" applyBorder="1" applyAlignment="1">
      <alignment horizontal="center" vertical="center"/>
    </xf>
    <xf numFmtId="0" fontId="17" fillId="0" borderId="66"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37" xfId="2" applyFont="1" applyBorder="1" applyAlignment="1">
      <alignment horizontal="center" vertical="center" wrapText="1"/>
    </xf>
    <xf numFmtId="9" fontId="2" fillId="26" borderId="5" xfId="2" applyNumberFormat="1" applyFont="1" applyFill="1" applyBorder="1" applyAlignment="1">
      <alignment horizontal="center" vertical="center"/>
    </xf>
    <xf numFmtId="0" fontId="2" fillId="26" borderId="5" xfId="2" applyFont="1" applyFill="1" applyBorder="1" applyAlignment="1">
      <alignment horizontal="center" vertical="center"/>
    </xf>
    <xf numFmtId="0" fontId="17" fillId="3" borderId="145" xfId="2" applyFont="1" applyFill="1" applyBorder="1" applyAlignment="1">
      <alignment horizontal="center" vertical="center"/>
    </xf>
    <xf numFmtId="0" fontId="17" fillId="3" borderId="146" xfId="2" applyFont="1" applyFill="1" applyBorder="1" applyAlignment="1">
      <alignment horizontal="center" vertical="center"/>
    </xf>
    <xf numFmtId="0" fontId="17" fillId="0" borderId="146" xfId="2" applyFont="1" applyBorder="1" applyAlignment="1">
      <alignment horizontal="center" vertical="center"/>
    </xf>
    <xf numFmtId="0" fontId="2" fillId="3" borderId="146" xfId="2" applyFont="1" applyFill="1" applyBorder="1" applyAlignment="1">
      <alignment horizontal="center" vertical="center"/>
    </xf>
    <xf numFmtId="0" fontId="17" fillId="0" borderId="146" xfId="2" applyFont="1" applyBorder="1" applyAlignment="1">
      <alignment horizontal="center" vertical="center" wrapText="1"/>
    </xf>
    <xf numFmtId="0" fontId="17" fillId="0" borderId="147" xfId="2" applyFont="1" applyBorder="1" applyAlignment="1">
      <alignment horizontal="center" vertical="center" wrapText="1"/>
    </xf>
    <xf numFmtId="0" fontId="15" fillId="3" borderId="46" xfId="4" applyNumberFormat="1" applyFont="1" applyFill="1" applyBorder="1" applyAlignment="1">
      <alignment horizontal="center" vertical="center" wrapText="1"/>
    </xf>
    <xf numFmtId="0" fontId="15" fillId="3" borderId="43" xfId="4" applyNumberFormat="1" applyFont="1" applyFill="1" applyBorder="1" applyAlignment="1">
      <alignment horizontal="center" vertical="center" wrapText="1"/>
    </xf>
    <xf numFmtId="0" fontId="15" fillId="3" borderId="44" xfId="4" applyNumberFormat="1" applyFont="1" applyFill="1" applyBorder="1" applyAlignment="1">
      <alignment horizontal="center" vertical="center" wrapText="1"/>
    </xf>
    <xf numFmtId="1" fontId="17" fillId="0" borderId="146" xfId="2" applyNumberFormat="1" applyFont="1" applyBorder="1" applyAlignment="1">
      <alignment horizontal="center" vertical="center"/>
    </xf>
    <xf numFmtId="16" fontId="6" fillId="0" borderId="37" xfId="3" applyNumberFormat="1" applyFont="1" applyBorder="1" applyAlignment="1">
      <alignment horizontal="center" vertical="center" wrapText="1"/>
    </xf>
    <xf numFmtId="0" fontId="15" fillId="26" borderId="48" xfId="4" applyNumberFormat="1" applyFont="1" applyFill="1" applyBorder="1" applyAlignment="1">
      <alignment horizontal="left" vertical="center" wrapText="1"/>
    </xf>
    <xf numFmtId="0" fontId="15" fillId="26" borderId="5" xfId="4" applyNumberFormat="1" applyFont="1" applyFill="1" applyBorder="1" applyAlignment="1">
      <alignment horizontal="left" vertical="center" wrapText="1"/>
    </xf>
    <xf numFmtId="0" fontId="15" fillId="26" borderId="6" xfId="4" applyNumberFormat="1" applyFont="1" applyFill="1" applyBorder="1" applyAlignment="1">
      <alignment horizontal="left" vertical="center" wrapText="1"/>
    </xf>
    <xf numFmtId="164" fontId="15" fillId="0" borderId="144" xfId="0" applyNumberFormat="1" applyFont="1" applyBorder="1" applyAlignment="1">
      <alignment horizontal="center" vertical="center" wrapText="1"/>
    </xf>
    <xf numFmtId="0" fontId="15" fillId="0" borderId="63" xfId="0" applyFont="1" applyBorder="1" applyAlignment="1"/>
    <xf numFmtId="0" fontId="15" fillId="0" borderId="64" xfId="0" applyFont="1" applyBorder="1" applyAlignment="1"/>
    <xf numFmtId="0" fontId="15" fillId="0" borderId="12" xfId="4" applyNumberFormat="1" applyFont="1" applyFill="1" applyBorder="1" applyAlignment="1">
      <alignment horizontal="center" vertical="center" wrapText="1"/>
    </xf>
    <xf numFmtId="0" fontId="15" fillId="0" borderId="60" xfId="4" applyNumberFormat="1" applyFont="1" applyFill="1" applyBorder="1" applyAlignment="1">
      <alignment horizontal="center" vertical="center" wrapText="1"/>
    </xf>
    <xf numFmtId="0" fontId="15" fillId="0" borderId="61" xfId="4" applyNumberFormat="1" applyFont="1" applyFill="1" applyBorder="1" applyAlignment="1">
      <alignment horizontal="center" vertical="center" wrapText="1"/>
    </xf>
    <xf numFmtId="0" fontId="16" fillId="2" borderId="5" xfId="2" applyFont="1" applyFill="1" applyBorder="1" applyAlignment="1">
      <alignment horizontal="center"/>
    </xf>
    <xf numFmtId="0" fontId="17" fillId="0" borderId="79"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8" fillId="4" borderId="73" xfId="0"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4" borderId="80" xfId="0" applyFont="1" applyFill="1" applyBorder="1" applyAlignment="1">
      <alignment horizontal="center" vertical="center" wrapText="1"/>
    </xf>
    <xf numFmtId="0" fontId="18" fillId="4" borderId="87" xfId="0" applyFont="1" applyFill="1" applyBorder="1" applyAlignment="1">
      <alignment horizontal="center" vertical="center" wrapText="1"/>
    </xf>
    <xf numFmtId="0" fontId="18" fillId="4" borderId="75" xfId="0" applyFont="1" applyFill="1" applyBorder="1" applyAlignment="1">
      <alignment horizontal="center" vertical="center" wrapText="1"/>
    </xf>
    <xf numFmtId="0" fontId="18" fillId="4" borderId="74" xfId="0" applyFont="1" applyFill="1" applyBorder="1" applyAlignment="1">
      <alignment horizontal="center" vertical="center"/>
    </xf>
    <xf numFmtId="0" fontId="18" fillId="4" borderId="107" xfId="0" applyFont="1" applyFill="1" applyBorder="1" applyAlignment="1">
      <alignment horizontal="center" vertical="center"/>
    </xf>
    <xf numFmtId="0" fontId="18" fillId="4" borderId="108" xfId="0" applyFont="1" applyFill="1" applyBorder="1" applyAlignment="1">
      <alignment horizontal="center" vertical="center"/>
    </xf>
    <xf numFmtId="168" fontId="17" fillId="0" borderId="52" xfId="2" applyNumberFormat="1" applyFont="1" applyBorder="1" applyAlignment="1">
      <alignment horizontal="center" vertical="center"/>
    </xf>
    <xf numFmtId="168" fontId="17" fillId="0" borderId="57" xfId="2" applyNumberFormat="1" applyFont="1" applyBorder="1" applyAlignment="1">
      <alignment horizontal="center" vertical="center"/>
    </xf>
    <xf numFmtId="168" fontId="17" fillId="0" borderId="48" xfId="2" applyNumberFormat="1" applyFont="1" applyBorder="1" applyAlignment="1">
      <alignment horizontal="center" vertical="center"/>
    </xf>
    <xf numFmtId="0" fontId="17" fillId="3" borderId="31" xfId="2" applyFont="1" applyFill="1" applyBorder="1" applyAlignment="1">
      <alignment horizontal="center" vertical="center" wrapText="1"/>
    </xf>
    <xf numFmtId="0" fontId="17" fillId="3" borderId="25" xfId="2" applyFont="1" applyFill="1" applyBorder="1" applyAlignment="1">
      <alignment horizontal="center" vertical="center" wrapText="1"/>
    </xf>
    <xf numFmtId="0" fontId="17" fillId="3" borderId="30" xfId="2" applyFont="1" applyFill="1" applyBorder="1" applyAlignment="1">
      <alignment horizontal="center" vertical="center" wrapText="1"/>
    </xf>
    <xf numFmtId="0" fontId="17" fillId="3" borderId="26" xfId="2" applyFont="1" applyFill="1" applyBorder="1" applyAlignment="1">
      <alignment horizontal="center" vertical="center" wrapText="1"/>
    </xf>
    <xf numFmtId="168" fontId="6" fillId="0" borderId="7" xfId="2" applyNumberFormat="1" applyFont="1" applyBorder="1" applyAlignment="1">
      <alignment horizontal="center"/>
    </xf>
    <xf numFmtId="168" fontId="6" fillId="0" borderId="8" xfId="2" applyNumberFormat="1" applyFont="1" applyBorder="1" applyAlignment="1">
      <alignment horizontal="center"/>
    </xf>
    <xf numFmtId="168" fontId="17" fillId="3" borderId="2" xfId="2" applyNumberFormat="1" applyFont="1" applyFill="1" applyBorder="1" applyAlignment="1">
      <alignment horizontal="center" vertical="center"/>
    </xf>
    <xf numFmtId="0" fontId="17" fillId="0" borderId="52" xfId="2" applyFont="1" applyBorder="1" applyAlignment="1">
      <alignment horizontal="center"/>
    </xf>
    <xf numFmtId="0" fontId="17" fillId="0" borderId="57" xfId="2" applyFont="1" applyBorder="1" applyAlignment="1">
      <alignment horizontal="center"/>
    </xf>
    <xf numFmtId="0" fontId="17" fillId="0" borderId="48" xfId="2" applyFont="1" applyBorder="1" applyAlignment="1">
      <alignment horizontal="center"/>
    </xf>
    <xf numFmtId="0" fontId="17" fillId="0" borderId="58" xfId="2" applyFont="1" applyBorder="1" applyAlignment="1">
      <alignment horizontal="center"/>
    </xf>
    <xf numFmtId="0" fontId="13" fillId="0" borderId="4" xfId="2" applyFont="1" applyBorder="1" applyAlignment="1">
      <alignment horizontal="center" vertical="center"/>
    </xf>
    <xf numFmtId="0" fontId="13" fillId="0" borderId="5" xfId="2" applyFont="1" applyBorder="1" applyAlignment="1">
      <alignment horizontal="center" vertical="center"/>
    </xf>
    <xf numFmtId="9" fontId="13" fillId="0" borderId="5" xfId="2" applyNumberFormat="1" applyFont="1" applyBorder="1" applyAlignment="1">
      <alignment horizontal="center" vertical="center"/>
    </xf>
    <xf numFmtId="0" fontId="13" fillId="0" borderId="5" xfId="2" applyFont="1" applyBorder="1" applyAlignment="1">
      <alignment horizontal="center" vertical="center" wrapText="1"/>
    </xf>
    <xf numFmtId="0" fontId="16" fillId="4" borderId="14"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40" xfId="0" applyFont="1" applyFill="1" applyBorder="1" applyAlignment="1">
      <alignment horizontal="center" vertical="center" wrapText="1"/>
    </xf>
    <xf numFmtId="0" fontId="5" fillId="0" borderId="48"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0" fontId="5" fillId="0" borderId="46" xfId="4" applyNumberFormat="1" applyFont="1" applyFill="1" applyBorder="1" applyAlignment="1">
      <alignment horizontal="justify" vertical="center" wrapText="1"/>
    </xf>
    <xf numFmtId="0" fontId="5" fillId="0" borderId="43" xfId="4" applyNumberFormat="1" applyFont="1" applyFill="1" applyBorder="1" applyAlignment="1">
      <alignment horizontal="justify" vertical="center" wrapText="1"/>
    </xf>
    <xf numFmtId="0" fontId="5" fillId="0" borderId="44" xfId="4" applyNumberFormat="1" applyFont="1" applyFill="1" applyBorder="1" applyAlignment="1">
      <alignment horizontal="justify" vertical="center" wrapText="1"/>
    </xf>
    <xf numFmtId="9" fontId="6" fillId="0" borderId="7" xfId="2" applyNumberFormat="1" applyFont="1" applyBorder="1" applyAlignment="1">
      <alignment horizontal="center" vertical="center"/>
    </xf>
    <xf numFmtId="9" fontId="6" fillId="0" borderId="8" xfId="2" applyNumberFormat="1" applyFont="1" applyBorder="1" applyAlignment="1">
      <alignment horizontal="center" vertical="center"/>
    </xf>
    <xf numFmtId="9" fontId="5" fillId="0" borderId="21" xfId="3" applyNumberFormat="1" applyBorder="1" applyAlignment="1">
      <alignment horizontal="center" vertical="center" wrapText="1"/>
    </xf>
    <xf numFmtId="0" fontId="5" fillId="0" borderId="21" xfId="3" applyBorder="1" applyAlignment="1">
      <alignment horizontal="center" vertical="center" wrapText="1"/>
    </xf>
    <xf numFmtId="0" fontId="5" fillId="0" borderId="22" xfId="3" applyBorder="1" applyAlignment="1">
      <alignment horizontal="center" vertical="center" wrapText="1"/>
    </xf>
    <xf numFmtId="0" fontId="5" fillId="0" borderId="23" xfId="3" applyBorder="1" applyAlignment="1">
      <alignment horizontal="center" vertical="center" wrapText="1"/>
    </xf>
    <xf numFmtId="0" fontId="5" fillId="3" borderId="21" xfId="3" applyFill="1" applyBorder="1" applyAlignment="1">
      <alignment horizontal="center" vertical="center" wrapText="1"/>
    </xf>
    <xf numFmtId="0" fontId="5" fillId="3" borderId="22" xfId="3" applyFill="1" applyBorder="1" applyAlignment="1">
      <alignment horizontal="center" vertical="center" wrapText="1"/>
    </xf>
    <xf numFmtId="0" fontId="5" fillId="3" borderId="23" xfId="3" applyFill="1" applyBorder="1" applyAlignment="1">
      <alignment horizontal="center" vertical="center" wrapText="1"/>
    </xf>
    <xf numFmtId="49" fontId="5" fillId="0" borderId="14" xfId="2" applyNumberFormat="1" applyFont="1" applyBorder="1" applyAlignment="1">
      <alignment horizontal="center" vertical="center" wrapText="1"/>
    </xf>
    <xf numFmtId="49" fontId="5" fillId="0" borderId="15"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49" fontId="5" fillId="0" borderId="19" xfId="2" applyNumberFormat="1" applyFont="1" applyBorder="1" applyAlignment="1">
      <alignment horizontal="center" vertical="center" wrapText="1"/>
    </xf>
    <xf numFmtId="49" fontId="5" fillId="0" borderId="20" xfId="2" applyNumberFormat="1" applyFont="1" applyBorder="1" applyAlignment="1">
      <alignment horizontal="center" vertical="center" wrapText="1"/>
    </xf>
    <xf numFmtId="0" fontId="5" fillId="0" borderId="27" xfId="2" applyFont="1" applyBorder="1" applyAlignment="1">
      <alignment horizontal="center" vertical="center"/>
    </xf>
    <xf numFmtId="0" fontId="13" fillId="0" borderId="14" xfId="2" applyFont="1" applyBorder="1" applyAlignment="1">
      <alignment horizontal="center" vertical="center" wrapText="1"/>
    </xf>
    <xf numFmtId="0" fontId="13" fillId="0" borderId="15" xfId="2" applyFont="1" applyBorder="1" applyAlignment="1">
      <alignment horizontal="center" vertical="center"/>
    </xf>
    <xf numFmtId="0" fontId="13" fillId="0" borderId="16" xfId="2" applyFont="1" applyBorder="1" applyAlignment="1">
      <alignment horizontal="center" vertical="center"/>
    </xf>
    <xf numFmtId="0" fontId="13" fillId="0" borderId="18" xfId="2" applyFont="1" applyBorder="1" applyAlignment="1">
      <alignment horizontal="center" vertical="center"/>
    </xf>
    <xf numFmtId="0" fontId="13" fillId="0" borderId="19" xfId="2" applyFont="1" applyBorder="1" applyAlignment="1">
      <alignment horizontal="center" vertical="center"/>
    </xf>
    <xf numFmtId="0" fontId="13" fillId="0" borderId="20" xfId="2" applyFont="1" applyBorder="1" applyAlignment="1">
      <alignment horizontal="center" vertical="center"/>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0" fontId="7" fillId="3" borderId="14" xfId="2" applyFont="1" applyFill="1" applyBorder="1" applyAlignment="1">
      <alignment horizontal="center" vertical="center" wrapText="1"/>
    </xf>
    <xf numFmtId="0" fontId="7" fillId="3" borderId="15"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8"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20" xfId="2" applyFont="1" applyFill="1" applyBorder="1" applyAlignment="1">
      <alignment horizontal="center" vertical="center" wrapText="1"/>
    </xf>
    <xf numFmtId="9" fontId="2" fillId="0" borderId="2" xfId="2" applyNumberFormat="1" applyFont="1" applyBorder="1" applyAlignment="1">
      <alignment horizontal="center" vertical="center"/>
    </xf>
    <xf numFmtId="9" fontId="2" fillId="3" borderId="2" xfId="2" applyNumberFormat="1" applyFont="1" applyFill="1" applyBorder="1" applyAlignment="1">
      <alignment horizontal="center" vertical="center"/>
    </xf>
    <xf numFmtId="0" fontId="2" fillId="3" borderId="2" xfId="2" applyFont="1" applyFill="1" applyBorder="1" applyAlignment="1">
      <alignment horizontal="center" vertical="center"/>
    </xf>
    <xf numFmtId="0" fontId="2" fillId="3" borderId="31"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0" xfId="2" applyFont="1" applyFill="1" applyBorder="1" applyAlignment="1">
      <alignment horizontal="center" vertical="center" wrapText="1"/>
    </xf>
    <xf numFmtId="0" fontId="2" fillId="3" borderId="26" xfId="2" applyFont="1" applyFill="1" applyBorder="1" applyAlignment="1">
      <alignment horizontal="center" vertical="center" wrapText="1"/>
    </xf>
    <xf numFmtId="9" fontId="2" fillId="0" borderId="5" xfId="2" applyNumberFormat="1" applyFont="1" applyBorder="1" applyAlignment="1">
      <alignment horizontal="center"/>
    </xf>
    <xf numFmtId="0" fontId="15" fillId="0" borderId="48" xfId="4" applyNumberFormat="1" applyFont="1" applyFill="1" applyBorder="1" applyAlignment="1">
      <alignment horizontal="center" vertical="center" wrapText="1"/>
    </xf>
    <xf numFmtId="0" fontId="15" fillId="0" borderId="5" xfId="4" applyNumberFormat="1" applyFont="1" applyFill="1" applyBorder="1" applyAlignment="1">
      <alignment horizontal="center" vertical="center" wrapText="1"/>
    </xf>
    <xf numFmtId="0" fontId="15" fillId="0" borderId="6" xfId="4" applyNumberFormat="1" applyFont="1" applyFill="1" applyBorder="1" applyAlignment="1">
      <alignment horizontal="center" vertical="center" wrapText="1"/>
    </xf>
    <xf numFmtId="9" fontId="6" fillId="23" borderId="7" xfId="2" applyNumberFormat="1" applyFont="1" applyFill="1" applyBorder="1" applyAlignment="1">
      <alignment horizontal="center"/>
    </xf>
    <xf numFmtId="0" fontId="6" fillId="23" borderId="8" xfId="2" applyFont="1" applyFill="1" applyBorder="1" applyAlignment="1">
      <alignment horizontal="center"/>
    </xf>
    <xf numFmtId="9" fontId="6" fillId="23" borderId="8" xfId="2" applyNumberFormat="1" applyFont="1" applyFill="1" applyBorder="1" applyAlignment="1">
      <alignment horizontal="center"/>
    </xf>
    <xf numFmtId="0" fontId="6" fillId="23" borderId="9" xfId="2" applyFont="1" applyFill="1" applyBorder="1" applyAlignment="1">
      <alignment horizontal="center"/>
    </xf>
    <xf numFmtId="0" fontId="56" fillId="0" borderId="37" xfId="3" applyFont="1" applyBorder="1" applyAlignment="1">
      <alignment horizontal="center" vertical="center" wrapText="1"/>
    </xf>
    <xf numFmtId="0" fontId="56" fillId="0" borderId="35" xfId="3" applyFont="1" applyBorder="1" applyAlignment="1">
      <alignment horizontal="center" vertical="center" wrapText="1"/>
    </xf>
    <xf numFmtId="0" fontId="56" fillId="0" borderId="36" xfId="3" applyFont="1" applyBorder="1" applyAlignment="1">
      <alignment horizontal="center" vertical="center" wrapText="1"/>
    </xf>
    <xf numFmtId="0" fontId="6" fillId="23" borderId="27" xfId="2" applyFont="1" applyFill="1" applyBorder="1" applyAlignment="1">
      <alignment horizontal="center" vertical="center"/>
    </xf>
    <xf numFmtId="0" fontId="6" fillId="23" borderId="28" xfId="2" applyFont="1" applyFill="1" applyBorder="1" applyAlignment="1">
      <alignment horizontal="center" vertical="center"/>
    </xf>
    <xf numFmtId="0" fontId="6" fillId="23" borderId="29" xfId="2" applyFont="1" applyFill="1" applyBorder="1" applyAlignment="1">
      <alignment horizontal="center" vertical="center"/>
    </xf>
    <xf numFmtId="0" fontId="8" fillId="0" borderId="27" xfId="2" applyFont="1" applyBorder="1" applyAlignment="1">
      <alignment horizontal="center" vertical="center" wrapText="1"/>
    </xf>
    <xf numFmtId="0" fontId="8" fillId="0" borderId="28" xfId="2" applyFont="1" applyBorder="1" applyAlignment="1">
      <alignment horizontal="center" vertical="center"/>
    </xf>
    <xf numFmtId="0" fontId="8" fillId="0" borderId="29" xfId="2" applyFont="1" applyBorder="1" applyAlignment="1">
      <alignment horizontal="center" vertical="center"/>
    </xf>
    <xf numFmtId="9" fontId="6" fillId="23" borderId="30" xfId="3" applyNumberFormat="1" applyFont="1" applyFill="1" applyBorder="1" applyAlignment="1">
      <alignment horizontal="center" vertical="center" wrapText="1"/>
    </xf>
    <xf numFmtId="9" fontId="6" fillId="23" borderId="2" xfId="3" applyNumberFormat="1" applyFont="1" applyFill="1" applyBorder="1" applyAlignment="1">
      <alignment horizontal="center" vertical="center" wrapText="1"/>
    </xf>
    <xf numFmtId="9" fontId="6" fillId="23" borderId="31" xfId="3" applyNumberFormat="1" applyFont="1" applyFill="1" applyBorder="1" applyAlignment="1">
      <alignment horizontal="center" vertical="center" wrapText="1"/>
    </xf>
    <xf numFmtId="9" fontId="6" fillId="23" borderId="32" xfId="3" applyNumberFormat="1" applyFont="1" applyFill="1" applyBorder="1" applyAlignment="1">
      <alignment horizontal="center" vertical="center" wrapText="1"/>
    </xf>
    <xf numFmtId="9" fontId="6" fillId="23" borderId="8" xfId="3" applyNumberFormat="1" applyFont="1" applyFill="1" applyBorder="1" applyAlignment="1">
      <alignment horizontal="center" vertical="center" wrapText="1"/>
    </xf>
    <xf numFmtId="9" fontId="6" fillId="23" borderId="33" xfId="3" applyNumberFormat="1" applyFont="1" applyFill="1" applyBorder="1" applyAlignment="1">
      <alignment horizontal="center" vertical="center" wrapText="1"/>
    </xf>
    <xf numFmtId="164" fontId="6" fillId="3" borderId="5" xfId="0" applyNumberFormat="1" applyFont="1" applyFill="1" applyBorder="1" applyAlignment="1">
      <alignment horizontal="center" vertical="center" wrapText="1"/>
    </xf>
    <xf numFmtId="0" fontId="6" fillId="3" borderId="5" xfId="0" applyFont="1" applyFill="1" applyBorder="1" applyAlignment="1"/>
    <xf numFmtId="2" fontId="13" fillId="0" borderId="5" xfId="2" applyNumberFormat="1" applyFont="1" applyBorder="1" applyAlignment="1">
      <alignment horizontal="center" vertical="center"/>
    </xf>
    <xf numFmtId="164" fontId="6" fillId="3" borderId="42" xfId="0" applyNumberFormat="1" applyFont="1" applyFill="1" applyBorder="1" applyAlignment="1">
      <alignment horizontal="center" vertical="center" wrapText="1"/>
    </xf>
    <xf numFmtId="0" fontId="6" fillId="3" borderId="43" xfId="0" applyFont="1" applyFill="1" applyBorder="1" applyAlignment="1"/>
    <xf numFmtId="0" fontId="6" fillId="3" borderId="44" xfId="0" applyFont="1" applyFill="1" applyBorder="1" applyAlignment="1"/>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0" fontId="4" fillId="2" borderId="5" xfId="0" applyFont="1" applyFill="1" applyBorder="1" applyAlignment="1">
      <alignment horizontal="center" vertical="center" wrapText="1"/>
    </xf>
    <xf numFmtId="10" fontId="2" fillId="0" borderId="2" xfId="1" applyNumberFormat="1" applyFont="1" applyBorder="1" applyAlignment="1">
      <alignment horizontal="center" vertical="center"/>
    </xf>
    <xf numFmtId="0" fontId="2" fillId="0" borderId="31" xfId="2" applyFont="1" applyBorder="1" applyAlignment="1">
      <alignment horizontal="center" wrapText="1"/>
    </xf>
    <xf numFmtId="0" fontId="2" fillId="0" borderId="25" xfId="2" applyFont="1" applyBorder="1" applyAlignment="1">
      <alignment horizontal="center" wrapText="1"/>
    </xf>
    <xf numFmtId="0" fontId="2" fillId="0" borderId="30" xfId="2" applyFont="1" applyBorder="1" applyAlignment="1">
      <alignment horizontal="center" wrapText="1"/>
    </xf>
    <xf numFmtId="0" fontId="6" fillId="3" borderId="7" xfId="2" applyFont="1" applyFill="1" applyBorder="1" applyAlignment="1">
      <alignment horizontal="center"/>
    </xf>
    <xf numFmtId="0" fontId="6" fillId="3" borderId="8" xfId="2" applyFont="1" applyFill="1" applyBorder="1" applyAlignment="1">
      <alignment horizontal="center"/>
    </xf>
    <xf numFmtId="0" fontId="2" fillId="0" borderId="1" xfId="2" applyFont="1" applyBorder="1" applyAlignment="1">
      <alignment horizontal="center" vertical="center"/>
    </xf>
    <xf numFmtId="2" fontId="6" fillId="0" borderId="68" xfId="1" applyNumberFormat="1" applyFont="1" applyFill="1" applyBorder="1" applyAlignment="1">
      <alignment horizontal="center" vertical="center" wrapText="1"/>
    </xf>
    <xf numFmtId="2" fontId="6" fillId="0" borderId="50" xfId="1" applyNumberFormat="1" applyFont="1" applyFill="1" applyBorder="1" applyAlignment="1">
      <alignment horizontal="center" vertical="center" wrapText="1"/>
    </xf>
    <xf numFmtId="2" fontId="6" fillId="0" borderId="51" xfId="1" applyNumberFormat="1" applyFont="1" applyFill="1" applyBorder="1" applyAlignment="1">
      <alignment horizontal="center" vertical="center" wrapText="1"/>
    </xf>
    <xf numFmtId="0" fontId="13" fillId="0" borderId="31" xfId="2" applyFont="1" applyBorder="1" applyAlignment="1">
      <alignment horizontal="center" vertical="center" wrapText="1"/>
    </xf>
    <xf numFmtId="0" fontId="13" fillId="0" borderId="25" xfId="2" applyFont="1" applyBorder="1" applyAlignment="1">
      <alignment horizontal="center" vertical="center" wrapText="1"/>
    </xf>
    <xf numFmtId="0" fontId="13" fillId="0" borderId="30" xfId="2" applyFont="1" applyBorder="1" applyAlignment="1">
      <alignment horizontal="center" vertical="center" wrapText="1"/>
    </xf>
    <xf numFmtId="0" fontId="13" fillId="3" borderId="5" xfId="2" applyFont="1" applyFill="1" applyBorder="1" applyAlignment="1">
      <alignment horizontal="center" vertical="center" wrapText="1"/>
    </xf>
    <xf numFmtId="0" fontId="13" fillId="3" borderId="6" xfId="2" applyFont="1" applyFill="1" applyBorder="1" applyAlignment="1">
      <alignment horizontal="center" vertical="center" wrapText="1"/>
    </xf>
    <xf numFmtId="0" fontId="6" fillId="3" borderId="46" xfId="4" applyNumberFormat="1" applyFont="1" applyFill="1" applyBorder="1" applyAlignment="1">
      <alignment horizontal="center" vertical="center" wrapText="1"/>
    </xf>
    <xf numFmtId="0" fontId="6" fillId="3" borderId="43" xfId="4" applyNumberFormat="1" applyFont="1" applyFill="1" applyBorder="1" applyAlignment="1">
      <alignment horizontal="center" vertical="center" wrapText="1"/>
    </xf>
    <xf numFmtId="0" fontId="6" fillId="3" borderId="44" xfId="4" applyNumberFormat="1" applyFont="1" applyFill="1" applyBorder="1" applyAlignment="1">
      <alignment horizontal="center" vertical="center" wrapText="1"/>
    </xf>
    <xf numFmtId="0" fontId="2" fillId="0" borderId="9" xfId="2" applyFont="1" applyBorder="1" applyAlignment="1">
      <alignment horizontal="center"/>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19" fillId="0" borderId="48" xfId="4" applyNumberFormat="1" applyFont="1" applyFill="1" applyBorder="1" applyAlignment="1">
      <alignment horizontal="center" vertical="center" wrapText="1"/>
    </xf>
    <xf numFmtId="0" fontId="2" fillId="0" borderId="52" xfId="2" applyFont="1" applyBorder="1" applyAlignment="1">
      <alignment horizontal="left" wrapText="1"/>
    </xf>
    <xf numFmtId="0" fontId="2" fillId="0" borderId="57" xfId="2" applyFont="1" applyBorder="1" applyAlignment="1">
      <alignment horizontal="left" wrapText="1"/>
    </xf>
    <xf numFmtId="0" fontId="2" fillId="0" borderId="48" xfId="2" applyFont="1" applyBorder="1" applyAlignment="1">
      <alignment horizontal="left" wrapText="1"/>
    </xf>
    <xf numFmtId="9" fontId="2" fillId="0" borderId="31" xfId="2" applyNumberFormat="1" applyFont="1" applyBorder="1" applyAlignment="1">
      <alignment horizontal="left" vertical="center" wrapText="1"/>
    </xf>
    <xf numFmtId="0" fontId="2" fillId="0" borderId="25" xfId="2" applyFont="1" applyBorder="1" applyAlignment="1">
      <alignment horizontal="left" vertical="center" wrapText="1"/>
    </xf>
    <xf numFmtId="0" fontId="2" fillId="0" borderId="30" xfId="2" applyFont="1" applyBorder="1" applyAlignment="1">
      <alignment horizontal="left" vertical="center" wrapText="1"/>
    </xf>
    <xf numFmtId="9" fontId="20" fillId="0" borderId="5" xfId="2" applyNumberFormat="1" applyFont="1" applyBorder="1" applyAlignment="1">
      <alignment horizontal="center"/>
    </xf>
    <xf numFmtId="0" fontId="20" fillId="0" borderId="5" xfId="2" applyFont="1" applyBorder="1" applyAlignment="1">
      <alignment horizontal="center"/>
    </xf>
    <xf numFmtId="0" fontId="21" fillId="0" borderId="31" xfId="2" applyFont="1" applyBorder="1" applyAlignment="1">
      <alignment horizontal="center" vertical="center" wrapText="1"/>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164" fontId="4" fillId="0" borderId="53" xfId="0" applyNumberFormat="1" applyFont="1" applyBorder="1" applyAlignment="1">
      <alignment horizontal="center" vertical="center" wrapText="1"/>
    </xf>
    <xf numFmtId="0" fontId="4" fillId="0" borderId="54" xfId="0" applyFont="1" applyBorder="1" applyAlignment="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0" fontId="4" fillId="3" borderId="14" xfId="13" applyFont="1" applyFill="1" applyBorder="1" applyAlignment="1">
      <alignment horizontal="center" vertical="center" wrapText="1"/>
    </xf>
    <xf numFmtId="0" fontId="4" fillId="3" borderId="15" xfId="13" applyFont="1" applyFill="1" applyBorder="1" applyAlignment="1">
      <alignment horizontal="center" vertical="center" wrapText="1"/>
    </xf>
    <xf numFmtId="0" fontId="4" fillId="3" borderId="16" xfId="13" applyFont="1" applyFill="1" applyBorder="1" applyAlignment="1">
      <alignment horizontal="center" vertical="center" wrapText="1"/>
    </xf>
    <xf numFmtId="0" fontId="4" fillId="3" borderId="18" xfId="13" applyFont="1" applyFill="1" applyBorder="1" applyAlignment="1">
      <alignment horizontal="center" vertical="center" wrapText="1"/>
    </xf>
    <xf numFmtId="0" fontId="4" fillId="3" borderId="19" xfId="13" applyFont="1" applyFill="1" applyBorder="1" applyAlignment="1">
      <alignment horizontal="center" vertical="center" wrapText="1"/>
    </xf>
    <xf numFmtId="0" fontId="4" fillId="3" borderId="20" xfId="13" applyFont="1" applyFill="1" applyBorder="1" applyAlignment="1">
      <alignment horizontal="center" vertical="center" wrapText="1"/>
    </xf>
    <xf numFmtId="0" fontId="2" fillId="0" borderId="0" xfId="2" applyFont="1" applyBorder="1" applyAlignment="1">
      <alignment horizontal="center"/>
    </xf>
    <xf numFmtId="0" fontId="35" fillId="0" borderId="31" xfId="2" applyFont="1" applyBorder="1" applyAlignment="1">
      <alignment horizontal="center" vertical="center" wrapText="1"/>
    </xf>
    <xf numFmtId="0" fontId="35" fillId="0" borderId="25" xfId="2" applyFont="1" applyBorder="1" applyAlignment="1">
      <alignment horizontal="center" vertical="center" wrapText="1"/>
    </xf>
    <xf numFmtId="0" fontId="35" fillId="0" borderId="26" xfId="2" applyFont="1" applyBorder="1" applyAlignment="1">
      <alignment horizontal="center" vertical="center" wrapText="1"/>
    </xf>
    <xf numFmtId="0" fontId="4" fillId="0" borderId="52" xfId="2" applyFont="1" applyBorder="1" applyAlignment="1">
      <alignment horizontal="left" vertical="center" wrapText="1"/>
    </xf>
    <xf numFmtId="0" fontId="4" fillId="0" borderId="57" xfId="2" applyFont="1" applyBorder="1" applyAlignment="1">
      <alignment horizontal="left" vertical="center" wrapText="1"/>
    </xf>
    <xf numFmtId="0" fontId="4" fillId="0" borderId="48" xfId="2" applyFont="1" applyBorder="1" applyAlignment="1">
      <alignment horizontal="left" vertical="center" wrapText="1"/>
    </xf>
    <xf numFmtId="0" fontId="4" fillId="0" borderId="58" xfId="2" applyFont="1" applyBorder="1" applyAlignment="1">
      <alignment horizontal="left" vertical="center" wrapText="1"/>
    </xf>
    <xf numFmtId="0" fontId="4" fillId="0" borderId="33" xfId="2" applyFont="1" applyBorder="1" applyAlignment="1">
      <alignment horizontal="left" vertical="center" wrapText="1"/>
    </xf>
    <xf numFmtId="0" fontId="4" fillId="0" borderId="28" xfId="2" applyFont="1" applyBorder="1" applyAlignment="1">
      <alignment horizontal="left" vertical="center" wrapText="1"/>
    </xf>
    <xf numFmtId="0" fontId="4" fillId="0" borderId="29" xfId="2" applyFont="1" applyBorder="1" applyAlignment="1">
      <alignment horizontal="left"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24" xfId="13" applyFont="1" applyFill="1" applyBorder="1" applyAlignment="1">
      <alignment horizontal="center" vertical="center" wrapText="1"/>
    </xf>
    <xf numFmtId="0" fontId="7" fillId="2" borderId="25" xfId="13" applyFont="1" applyFill="1" applyBorder="1" applyAlignment="1">
      <alignment horizontal="center" vertical="center" wrapText="1"/>
    </xf>
    <xf numFmtId="0" fontId="7" fillId="2" borderId="26" xfId="13" applyFont="1" applyFill="1" applyBorder="1" applyAlignment="1">
      <alignment horizontal="center" vertical="center" wrapText="1"/>
    </xf>
    <xf numFmtId="0" fontId="6" fillId="0" borderId="27" xfId="13" applyFont="1" applyBorder="1" applyAlignment="1">
      <alignment horizontal="center" vertical="center" wrapText="1"/>
    </xf>
    <xf numFmtId="0" fontId="6" fillId="0" borderId="28" xfId="13" applyFont="1" applyBorder="1" applyAlignment="1">
      <alignment horizontal="center" vertical="center" wrapText="1"/>
    </xf>
    <xf numFmtId="0" fontId="6" fillId="0" borderId="29" xfId="13" applyFont="1" applyBorder="1" applyAlignment="1">
      <alignment horizontal="center" vertical="center" wrapText="1"/>
    </xf>
    <xf numFmtId="164" fontId="6" fillId="0" borderId="7" xfId="0" applyNumberFormat="1" applyFont="1" applyBorder="1" applyAlignment="1">
      <alignment horizontal="center" vertical="center" wrapText="1"/>
    </xf>
    <xf numFmtId="9" fontId="2" fillId="0" borderId="8" xfId="2" applyNumberFormat="1" applyFont="1" applyBorder="1" applyAlignment="1">
      <alignment horizontal="center"/>
    </xf>
    <xf numFmtId="0" fontId="2" fillId="0" borderId="5" xfId="2" applyFont="1" applyBorder="1" applyAlignment="1">
      <alignment horizontal="left" wrapText="1"/>
    </xf>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164" fontId="6" fillId="0" borderId="4" xfId="0" applyNumberFormat="1" applyFont="1" applyBorder="1" applyAlignment="1">
      <alignment horizontal="center" vertical="center" wrapText="1"/>
    </xf>
    <xf numFmtId="0" fontId="6" fillId="0" borderId="5" xfId="0" applyFont="1" applyBorder="1" applyAlignment="1"/>
    <xf numFmtId="9" fontId="2" fillId="0" borderId="5" xfId="1" applyFont="1" applyBorder="1" applyAlignment="1">
      <alignment horizontal="left" vertical="center" wrapText="1"/>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0" fontId="6" fillId="0" borderId="5" xfId="0" applyFont="1" applyBorder="1" applyAlignment="1">
      <alignment vertical="center"/>
    </xf>
    <xf numFmtId="164" fontId="4" fillId="0" borderId="4" xfId="0" applyNumberFormat="1" applyFont="1" applyBorder="1" applyAlignment="1">
      <alignment horizontal="center" vertical="center" wrapText="1"/>
    </xf>
    <xf numFmtId="0" fontId="4" fillId="0" borderId="5" xfId="0" applyFont="1" applyBorder="1" applyAlignment="1"/>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16" fillId="2" borderId="56"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48"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58" xfId="0" applyFont="1" applyFill="1" applyBorder="1" applyAlignment="1">
      <alignment horizontal="center" vertical="center" wrapText="1"/>
    </xf>
    <xf numFmtId="164" fontId="4" fillId="0" borderId="56" xfId="0" applyNumberFormat="1" applyFont="1" applyBorder="1" applyAlignment="1">
      <alignment horizontal="center" vertical="center" wrapText="1"/>
    </xf>
    <xf numFmtId="164" fontId="4" fillId="0" borderId="57" xfId="0" applyNumberFormat="1" applyFont="1" applyBorder="1" applyAlignment="1">
      <alignment horizontal="center" vertical="center" wrapText="1"/>
    </xf>
    <xf numFmtId="164" fontId="4" fillId="0" borderId="48" xfId="0" applyNumberFormat="1" applyFont="1" applyBorder="1" applyAlignment="1">
      <alignment horizontal="center" vertical="center" wrapText="1"/>
    </xf>
    <xf numFmtId="0" fontId="6" fillId="0" borderId="52" xfId="4" applyNumberFormat="1" applyFont="1" applyFill="1" applyBorder="1" applyAlignment="1">
      <alignment horizontal="left" vertical="center" wrapText="1"/>
    </xf>
    <xf numFmtId="0" fontId="6" fillId="0" borderId="57" xfId="4" applyNumberFormat="1" applyFont="1" applyFill="1" applyBorder="1" applyAlignment="1">
      <alignment horizontal="left" vertical="center" wrapText="1"/>
    </xf>
    <xf numFmtId="0" fontId="6" fillId="0" borderId="58" xfId="4" applyNumberFormat="1" applyFont="1" applyFill="1" applyBorder="1" applyAlignment="1">
      <alignment horizontal="left" vertical="center" wrapText="1"/>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9" fontId="6" fillId="0" borderId="33" xfId="13" applyNumberFormat="1" applyFont="1" applyBorder="1" applyAlignment="1">
      <alignment horizontal="center"/>
    </xf>
    <xf numFmtId="9" fontId="6" fillId="0" borderId="29" xfId="13" applyNumberFormat="1" applyFont="1" applyBorder="1" applyAlignment="1">
      <alignment horizontal="center"/>
    </xf>
    <xf numFmtId="0" fontId="4" fillId="5" borderId="24" xfId="2" applyFont="1" applyFill="1" applyBorder="1" applyAlignment="1">
      <alignment horizontal="center"/>
    </xf>
    <xf numFmtId="0" fontId="4" fillId="5" borderId="25" xfId="2" applyFont="1" applyFill="1" applyBorder="1" applyAlignment="1">
      <alignment horizontal="center"/>
    </xf>
    <xf numFmtId="0" fontId="4" fillId="5" borderId="30" xfId="2" applyFont="1" applyFill="1" applyBorder="1" applyAlignment="1">
      <alignment horizontal="center"/>
    </xf>
    <xf numFmtId="0" fontId="4" fillId="6" borderId="31" xfId="2" applyFont="1" applyFill="1" applyBorder="1" applyAlignment="1">
      <alignment horizontal="center"/>
    </xf>
    <xf numFmtId="0" fontId="4" fillId="6" borderId="25" xfId="2" applyFont="1" applyFill="1" applyBorder="1" applyAlignment="1">
      <alignment horizontal="center"/>
    </xf>
    <xf numFmtId="0" fontId="4" fillId="6" borderId="30" xfId="2" applyFont="1" applyFill="1" applyBorder="1" applyAlignment="1">
      <alignment horizontal="center"/>
    </xf>
    <xf numFmtId="0" fontId="4" fillId="7" borderId="31"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56" xfId="2" applyFont="1" applyBorder="1" applyAlignment="1">
      <alignment horizontal="center"/>
    </xf>
    <xf numFmtId="0" fontId="6" fillId="0" borderId="57" xfId="2" applyFont="1" applyBorder="1" applyAlignment="1">
      <alignment horizontal="center"/>
    </xf>
    <xf numFmtId="0" fontId="6" fillId="0" borderId="48" xfId="2" applyFont="1" applyBorder="1" applyAlignment="1">
      <alignment horizontal="center"/>
    </xf>
    <xf numFmtId="0" fontId="6" fillId="0" borderId="52" xfId="2" applyFont="1" applyBorder="1" applyAlignment="1">
      <alignment horizontal="center"/>
    </xf>
    <xf numFmtId="0" fontId="6" fillId="0" borderId="58" xfId="2" applyFont="1" applyBorder="1" applyAlignment="1">
      <alignment horizontal="center"/>
    </xf>
    <xf numFmtId="9" fontId="6" fillId="0" borderId="27" xfId="13" applyNumberFormat="1" applyFont="1" applyBorder="1" applyAlignment="1">
      <alignment horizontal="center"/>
    </xf>
    <xf numFmtId="9" fontId="6" fillId="0" borderId="28" xfId="13" applyNumberFormat="1" applyFont="1" applyBorder="1" applyAlignment="1">
      <alignment horizontal="center"/>
    </xf>
    <xf numFmtId="9" fontId="6" fillId="0" borderId="32" xfId="13" applyNumberFormat="1" applyFont="1" applyBorder="1" applyAlignment="1">
      <alignment horizontal="center"/>
    </xf>
    <xf numFmtId="10" fontId="6" fillId="0" borderId="33" xfId="13" applyNumberFormat="1" applyFont="1" applyBorder="1" applyAlignment="1">
      <alignment horizontal="center"/>
    </xf>
    <xf numFmtId="10" fontId="6" fillId="0" borderId="28" xfId="13" applyNumberFormat="1" applyFont="1" applyBorder="1" applyAlignment="1">
      <alignment horizontal="center"/>
    </xf>
    <xf numFmtId="10" fontId="6" fillId="0" borderId="32" xfId="13" applyNumberFormat="1" applyFont="1" applyBorder="1" applyAlignment="1">
      <alignment horizontal="center"/>
    </xf>
    <xf numFmtId="0" fontId="35" fillId="0" borderId="14" xfId="13" applyFont="1" applyBorder="1" applyAlignment="1">
      <alignment horizontal="center" vertical="center" wrapText="1"/>
    </xf>
    <xf numFmtId="0" fontId="35" fillId="0" borderId="15" xfId="13" applyFont="1" applyBorder="1" applyAlignment="1">
      <alignment horizontal="center" vertical="center" wrapText="1"/>
    </xf>
    <xf numFmtId="0" fontId="35" fillId="0" borderId="16" xfId="13" applyFont="1" applyBorder="1" applyAlignment="1">
      <alignment horizontal="center" vertical="center" wrapText="1"/>
    </xf>
    <xf numFmtId="0" fontId="35" fillId="0" borderId="18" xfId="13" applyFont="1" applyBorder="1" applyAlignment="1">
      <alignment horizontal="center" vertical="center" wrapText="1"/>
    </xf>
    <xf numFmtId="0" fontId="35" fillId="0" borderId="19" xfId="13" applyFont="1" applyBorder="1" applyAlignment="1">
      <alignment horizontal="center" vertical="center" wrapText="1"/>
    </xf>
    <xf numFmtId="0" fontId="35" fillId="0" borderId="20" xfId="13" applyFont="1" applyBorder="1" applyAlignment="1">
      <alignment horizontal="center" vertical="center" wrapText="1"/>
    </xf>
    <xf numFmtId="0" fontId="6" fillId="0" borderId="29" xfId="3" applyFont="1" applyBorder="1" applyAlignment="1">
      <alignment horizontal="center" vertical="center" wrapText="1"/>
    </xf>
    <xf numFmtId="164" fontId="6" fillId="0" borderId="48" xfId="0" applyNumberFormat="1" applyFont="1" applyBorder="1" applyAlignment="1">
      <alignment horizontal="center" vertical="center" wrapText="1"/>
    </xf>
    <xf numFmtId="9" fontId="2" fillId="0" borderId="52" xfId="2" applyNumberFormat="1" applyFont="1" applyBorder="1" applyAlignment="1">
      <alignment horizontal="center" vertical="center" wrapText="1"/>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13" fillId="0" borderId="52" xfId="2" applyFont="1" applyBorder="1" applyAlignment="1">
      <alignment horizontal="justify" vertical="center" wrapText="1"/>
    </xf>
    <xf numFmtId="0" fontId="13" fillId="0" borderId="57" xfId="2" applyFont="1" applyBorder="1" applyAlignment="1">
      <alignment horizontal="justify" vertical="center" wrapText="1"/>
    </xf>
    <xf numFmtId="0" fontId="13" fillId="0" borderId="48" xfId="2" applyFont="1" applyBorder="1" applyAlignment="1">
      <alignment horizontal="justify" vertical="center" wrapText="1"/>
    </xf>
    <xf numFmtId="0" fontId="13" fillId="0" borderId="58" xfId="2" applyFont="1" applyBorder="1" applyAlignment="1">
      <alignment horizontal="justify" vertical="center" wrapText="1"/>
    </xf>
    <xf numFmtId="0" fontId="15" fillId="0" borderId="5" xfId="4" applyNumberFormat="1" applyFont="1" applyFill="1" applyBorder="1" applyAlignment="1">
      <alignment horizontal="justify" vertical="center" wrapText="1"/>
    </xf>
    <xf numFmtId="0" fontId="15" fillId="0" borderId="6" xfId="4" applyNumberFormat="1" applyFont="1" applyFill="1" applyBorder="1" applyAlignment="1">
      <alignment horizontal="justify" vertical="center" wrapText="1"/>
    </xf>
    <xf numFmtId="0" fontId="16" fillId="0" borderId="5" xfId="4" applyNumberFormat="1" applyFont="1" applyFill="1" applyBorder="1" applyAlignment="1">
      <alignment horizontal="justify" vertical="center" wrapText="1"/>
    </xf>
    <xf numFmtId="0" fontId="6" fillId="0" borderId="5" xfId="0" applyFont="1" applyBorder="1"/>
    <xf numFmtId="9" fontId="6" fillId="0" borderId="8" xfId="18" applyNumberFormat="1" applyFont="1" applyBorder="1" applyAlignment="1">
      <alignment horizontal="center"/>
    </xf>
    <xf numFmtId="0" fontId="6" fillId="0" borderId="9" xfId="18" applyFont="1" applyBorder="1" applyAlignment="1">
      <alignment horizontal="center"/>
    </xf>
    <xf numFmtId="9" fontId="6" fillId="0" borderId="7" xfId="18" applyNumberFormat="1" applyFont="1" applyBorder="1" applyAlignment="1">
      <alignment horizontal="center"/>
    </xf>
    <xf numFmtId="0" fontId="6" fillId="0" borderId="8" xfId="18" applyFont="1" applyBorder="1" applyAlignment="1">
      <alignment horizontal="center"/>
    </xf>
    <xf numFmtId="10" fontId="6" fillId="0" borderId="8" xfId="18" applyNumberFormat="1" applyFont="1" applyBorder="1" applyAlignment="1">
      <alignment horizontal="center"/>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7" fillId="2" borderId="3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7" fillId="2" borderId="36"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1" xfId="18" applyFont="1" applyFill="1" applyBorder="1" applyAlignment="1">
      <alignment horizontal="center" vertical="center" wrapText="1"/>
    </xf>
    <xf numFmtId="0" fontId="7" fillId="2" borderId="2" xfId="18" applyFont="1" applyFill="1" applyBorder="1" applyAlignment="1">
      <alignment horizontal="center" vertical="center" wrapText="1"/>
    </xf>
    <xf numFmtId="0" fontId="7" fillId="2" borderId="3" xfId="18" applyFont="1" applyFill="1" applyBorder="1" applyAlignment="1">
      <alignment horizontal="center" vertical="center" wrapText="1"/>
    </xf>
    <xf numFmtId="0" fontId="6" fillId="0" borderId="7" xfId="18" applyFont="1" applyBorder="1" applyAlignment="1">
      <alignment horizontal="center" vertical="center" wrapText="1"/>
    </xf>
    <xf numFmtId="0" fontId="6" fillId="0" borderId="8" xfId="18" applyFont="1" applyBorder="1" applyAlignment="1">
      <alignment horizontal="center" vertical="center" wrapText="1"/>
    </xf>
    <xf numFmtId="0" fontId="6" fillId="0" borderId="9" xfId="18" applyFont="1" applyBorder="1" applyAlignment="1">
      <alignment horizontal="center" vertical="center" wrapText="1"/>
    </xf>
    <xf numFmtId="0" fontId="4" fillId="3" borderId="14" xfId="18" applyFont="1" applyFill="1" applyBorder="1" applyAlignment="1">
      <alignment horizontal="center" vertical="center" wrapText="1"/>
    </xf>
    <xf numFmtId="0" fontId="4" fillId="3" borderId="15" xfId="18" applyFont="1" applyFill="1" applyBorder="1" applyAlignment="1">
      <alignment horizontal="center" vertical="center" wrapText="1"/>
    </xf>
    <xf numFmtId="0" fontId="4" fillId="3" borderId="16" xfId="18" applyFont="1" applyFill="1" applyBorder="1" applyAlignment="1">
      <alignment horizontal="center" vertical="center" wrapText="1"/>
    </xf>
    <xf numFmtId="0" fontId="4" fillId="3" borderId="18" xfId="18" applyFont="1" applyFill="1" applyBorder="1" applyAlignment="1">
      <alignment horizontal="center" vertical="center" wrapText="1"/>
    </xf>
    <xf numFmtId="0" fontId="4" fillId="3" borderId="19" xfId="18" applyFont="1" applyFill="1" applyBorder="1" applyAlignment="1">
      <alignment horizontal="center" vertical="center" wrapText="1"/>
    </xf>
    <xf numFmtId="0" fontId="4" fillId="3" borderId="20" xfId="18" applyFont="1" applyFill="1" applyBorder="1" applyAlignment="1">
      <alignment horizontal="center" vertical="center" wrapText="1"/>
    </xf>
    <xf numFmtId="0" fontId="35" fillId="0" borderId="14" xfId="18" applyFont="1" applyBorder="1" applyAlignment="1">
      <alignment horizontal="center" vertical="center" wrapText="1"/>
    </xf>
    <xf numFmtId="0" fontId="35" fillId="0" borderId="15" xfId="18" applyFont="1" applyBorder="1" applyAlignment="1">
      <alignment horizontal="center" vertical="center"/>
    </xf>
    <xf numFmtId="0" fontId="35" fillId="0" borderId="16" xfId="18" applyFont="1" applyBorder="1" applyAlignment="1">
      <alignment horizontal="center" vertical="center"/>
    </xf>
    <xf numFmtId="0" fontId="35" fillId="0" borderId="18" xfId="18" applyFont="1" applyBorder="1" applyAlignment="1">
      <alignment horizontal="center" vertical="center"/>
    </xf>
    <xf numFmtId="0" fontId="35" fillId="0" borderId="19" xfId="18" applyFont="1" applyBorder="1" applyAlignment="1">
      <alignment horizontal="center" vertical="center"/>
    </xf>
    <xf numFmtId="0" fontId="35" fillId="0" borderId="20" xfId="18" applyFont="1" applyBorder="1" applyAlignment="1">
      <alignment horizontal="center" vertical="center"/>
    </xf>
    <xf numFmtId="0" fontId="4" fillId="0" borderId="27" xfId="18" applyFont="1" applyBorder="1" applyAlignment="1">
      <alignment horizontal="center" vertical="center" wrapText="1"/>
    </xf>
    <xf numFmtId="0" fontId="4" fillId="0" borderId="28" xfId="18" applyFont="1" applyBorder="1" applyAlignment="1">
      <alignment horizontal="center" vertical="center" wrapText="1"/>
    </xf>
    <xf numFmtId="0" fontId="4" fillId="0" borderId="29" xfId="18" applyFont="1" applyBorder="1" applyAlignment="1">
      <alignment horizontal="center" vertical="center" wrapText="1"/>
    </xf>
    <xf numFmtId="0" fontId="8" fillId="0" borderId="0" xfId="0" applyFont="1" applyAlignment="1">
      <alignment horizontal="center"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0" fontId="48" fillId="0" borderId="37" xfId="3" applyFont="1" applyBorder="1" applyAlignment="1">
      <alignment horizontal="center" vertical="center" wrapText="1"/>
    </xf>
    <xf numFmtId="0" fontId="48" fillId="0" borderId="35" xfId="3" applyFont="1" applyBorder="1" applyAlignment="1">
      <alignment horizontal="center" vertical="center" wrapText="1"/>
    </xf>
    <xf numFmtId="0" fontId="48" fillId="0" borderId="36" xfId="3" applyFont="1" applyBorder="1" applyAlignment="1">
      <alignment horizontal="center" vertical="center" wrapText="1"/>
    </xf>
    <xf numFmtId="0" fontId="48" fillId="0" borderId="27"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29" xfId="3" applyFont="1" applyBorder="1" applyAlignment="1">
      <alignment horizontal="center" vertical="center" wrapText="1"/>
    </xf>
    <xf numFmtId="164" fontId="15" fillId="0" borderId="48" xfId="0" applyNumberFormat="1" applyFont="1" applyBorder="1" applyAlignment="1">
      <alignment horizontal="center" vertical="center" wrapText="1"/>
    </xf>
    <xf numFmtId="0" fontId="28" fillId="0" borderId="5" xfId="4" applyNumberFormat="1" applyFont="1" applyFill="1" applyBorder="1" applyAlignment="1">
      <alignment horizontal="justify" vertical="top" wrapText="1"/>
    </xf>
    <xf numFmtId="0" fontId="28" fillId="0" borderId="52" xfId="4" applyNumberFormat="1" applyFont="1" applyFill="1" applyBorder="1" applyAlignment="1">
      <alignment horizontal="justify" vertical="top" wrapText="1"/>
    </xf>
    <xf numFmtId="0" fontId="28" fillId="0" borderId="57" xfId="4" applyNumberFormat="1" applyFont="1" applyFill="1" applyBorder="1" applyAlignment="1">
      <alignment horizontal="justify" vertical="top" wrapText="1"/>
    </xf>
    <xf numFmtId="0" fontId="28" fillId="0" borderId="58" xfId="4" applyNumberFormat="1" applyFont="1" applyFill="1" applyBorder="1" applyAlignment="1">
      <alignment horizontal="justify" vertical="top" wrapText="1"/>
    </xf>
    <xf numFmtId="168" fontId="15" fillId="0" borderId="52" xfId="2" applyNumberFormat="1" applyFont="1" applyBorder="1" applyAlignment="1">
      <alignment horizontal="center" vertical="center" wrapText="1"/>
    </xf>
    <xf numFmtId="168" fontId="15" fillId="0" borderId="48" xfId="2" applyNumberFormat="1" applyFont="1" applyBorder="1" applyAlignment="1">
      <alignment horizontal="center" vertical="center" wrapText="1"/>
    </xf>
    <xf numFmtId="168" fontId="15" fillId="0" borderId="33" xfId="2" applyNumberFormat="1" applyFont="1" applyBorder="1" applyAlignment="1">
      <alignment horizontal="center" vertical="center" wrapText="1"/>
    </xf>
    <xf numFmtId="168" fontId="15" fillId="0" borderId="32" xfId="2" applyNumberFormat="1" applyFont="1" applyBorder="1" applyAlignment="1">
      <alignment horizontal="center" vertical="center" wrapText="1"/>
    </xf>
    <xf numFmtId="0" fontId="48" fillId="0" borderId="27" xfId="2" applyFont="1" applyBorder="1" applyAlignment="1">
      <alignment horizontal="center"/>
    </xf>
    <xf numFmtId="0" fontId="48" fillId="0" borderId="28" xfId="2" applyFont="1" applyBorder="1" applyAlignment="1">
      <alignment horizontal="center"/>
    </xf>
    <xf numFmtId="0" fontId="48" fillId="0" borderId="29" xfId="2" applyFont="1" applyBorder="1" applyAlignment="1">
      <alignment horizontal="center"/>
    </xf>
    <xf numFmtId="0" fontId="48" fillId="0" borderId="27" xfId="2" applyFont="1" applyBorder="1" applyAlignment="1">
      <alignment horizontal="center" wrapText="1"/>
    </xf>
    <xf numFmtId="164" fontId="15" fillId="0" borderId="27" xfId="2" applyNumberFormat="1" applyFont="1" applyBorder="1" applyAlignment="1">
      <alignment horizontal="center" vertical="center"/>
    </xf>
    <xf numFmtId="164" fontId="15" fillId="0" borderId="28" xfId="2" applyNumberFormat="1" applyFont="1" applyBorder="1" applyAlignment="1">
      <alignment horizontal="center" vertical="center"/>
    </xf>
    <xf numFmtId="164" fontId="15" fillId="0" borderId="32" xfId="2" applyNumberFormat="1" applyFont="1" applyBorder="1" applyAlignment="1">
      <alignment horizontal="center" vertical="center"/>
    </xf>
    <xf numFmtId="0" fontId="15" fillId="0" borderId="5" xfId="2" applyFont="1" applyBorder="1" applyAlignment="1">
      <alignment horizontal="center" vertical="center" wrapText="1"/>
    </xf>
    <xf numFmtId="0" fontId="16" fillId="2" borderId="27" xfId="2" applyFont="1" applyFill="1" applyBorder="1" applyAlignment="1">
      <alignment horizontal="center" vertical="center"/>
    </xf>
    <xf numFmtId="0" fontId="16" fillId="2" borderId="28" xfId="2" applyFont="1" applyFill="1" applyBorder="1" applyAlignment="1">
      <alignment horizontal="center" vertical="center"/>
    </xf>
    <xf numFmtId="0" fontId="16" fillId="2" borderId="29" xfId="2" applyFont="1" applyFill="1" applyBorder="1" applyAlignment="1">
      <alignment horizontal="center" vertical="center"/>
    </xf>
    <xf numFmtId="9" fontId="15" fillId="2" borderId="27" xfId="2" applyNumberFormat="1" applyFont="1" applyFill="1" applyBorder="1" applyAlignment="1">
      <alignment vertical="center"/>
    </xf>
    <xf numFmtId="9" fontId="15" fillId="2" borderId="28" xfId="2" applyNumberFormat="1" applyFont="1" applyFill="1" applyBorder="1" applyAlignment="1">
      <alignment vertical="center"/>
    </xf>
    <xf numFmtId="9" fontId="15" fillId="2" borderId="29" xfId="2" applyNumberFormat="1" applyFont="1" applyFill="1" applyBorder="1" applyAlignment="1">
      <alignment vertical="center"/>
    </xf>
    <xf numFmtId="0" fontId="48" fillId="0" borderId="37" xfId="3" applyFont="1" applyBorder="1" applyAlignment="1">
      <alignment horizontal="left" vertical="center" wrapText="1"/>
    </xf>
    <xf numFmtId="0" fontId="48" fillId="0" borderId="35" xfId="3" applyFont="1" applyBorder="1" applyAlignment="1">
      <alignment horizontal="left" vertical="center" wrapText="1"/>
    </xf>
    <xf numFmtId="0" fontId="48" fillId="0" borderId="36" xfId="3" applyFont="1" applyBorder="1" applyAlignment="1">
      <alignment horizontal="left" vertical="center" wrapText="1"/>
    </xf>
    <xf numFmtId="0" fontId="0" fillId="0" borderId="0" xfId="0" applyAlignment="1">
      <alignment horizontal="center"/>
    </xf>
    <xf numFmtId="0" fontId="0" fillId="0" borderId="40" xfId="0" applyBorder="1" applyAlignment="1">
      <alignment horizontal="center"/>
    </xf>
    <xf numFmtId="0" fontId="0" fillId="0" borderId="39" xfId="0" applyBorder="1" applyAlignment="1">
      <alignment horizontal="center"/>
    </xf>
    <xf numFmtId="10" fontId="81" fillId="7" borderId="6" xfId="0" applyNumberFormat="1" applyFont="1" applyFill="1" applyBorder="1" applyAlignment="1">
      <alignment horizontal="center" vertical="center"/>
    </xf>
    <xf numFmtId="0" fontId="81" fillId="7" borderId="6" xfId="0" applyFont="1" applyFill="1" applyBorder="1" applyAlignment="1">
      <alignment horizontal="center" vertical="center"/>
    </xf>
    <xf numFmtId="0" fontId="81" fillId="7" borderId="9" xfId="0" applyFont="1" applyFill="1" applyBorder="1" applyAlignment="1">
      <alignment horizontal="center" vertical="center"/>
    </xf>
    <xf numFmtId="0" fontId="9" fillId="19" borderId="2" xfId="0" applyFont="1" applyFill="1" applyBorder="1" applyAlignment="1">
      <alignment horizontal="center" vertical="center" wrapText="1"/>
    </xf>
    <xf numFmtId="0" fontId="9" fillId="19" borderId="52" xfId="0" applyFont="1" applyFill="1" applyBorder="1" applyAlignment="1">
      <alignment horizontal="center" vertical="center" wrapText="1"/>
    </xf>
    <xf numFmtId="0" fontId="7" fillId="4" borderId="126" xfId="2" applyFont="1" applyFill="1" applyBorder="1" applyAlignment="1">
      <alignment horizontal="center" vertical="center"/>
    </xf>
    <xf numFmtId="0" fontId="7" fillId="4" borderId="2" xfId="2" applyFont="1" applyFill="1" applyBorder="1" applyAlignment="1">
      <alignment horizontal="center" vertical="center"/>
    </xf>
    <xf numFmtId="0" fontId="7" fillId="4" borderId="3" xfId="2" applyFont="1" applyFill="1" applyBorder="1" applyAlignment="1">
      <alignment horizontal="center" vertical="center"/>
    </xf>
    <xf numFmtId="0" fontId="9" fillId="19" borderId="134" xfId="0" applyFont="1" applyFill="1" applyBorder="1" applyAlignment="1">
      <alignment horizontal="center" vertical="center" wrapText="1"/>
    </xf>
    <xf numFmtId="0" fontId="9" fillId="19" borderId="137" xfId="0" applyFont="1" applyFill="1" applyBorder="1" applyAlignment="1">
      <alignment horizontal="center" vertical="center" wrapText="1"/>
    </xf>
    <xf numFmtId="0" fontId="9" fillId="19" borderId="135" xfId="0" applyFont="1" applyFill="1" applyBorder="1" applyAlignment="1">
      <alignment horizontal="center" vertical="center" wrapText="1"/>
    </xf>
    <xf numFmtId="0" fontId="9" fillId="19" borderId="138" xfId="0" applyFont="1" applyFill="1" applyBorder="1" applyAlignment="1">
      <alignment horizontal="center" vertical="center" wrapText="1"/>
    </xf>
    <xf numFmtId="0" fontId="7" fillId="7" borderId="48" xfId="2" applyFont="1" applyFill="1" applyBorder="1" applyAlignment="1">
      <alignment horizontal="center" vertical="center"/>
    </xf>
    <xf numFmtId="0" fontId="7" fillId="7" borderId="6" xfId="2" applyFont="1" applyFill="1" applyBorder="1" applyAlignment="1">
      <alignment horizontal="center" vertical="center"/>
    </xf>
    <xf numFmtId="0" fontId="9" fillId="19" borderId="5" xfId="0" applyFont="1" applyFill="1" applyBorder="1" applyAlignment="1">
      <alignment horizontal="center" vertical="center" wrapText="1"/>
    </xf>
    <xf numFmtId="0" fontId="9" fillId="19" borderId="1" xfId="0" applyFont="1" applyFill="1" applyBorder="1" applyAlignment="1">
      <alignment horizontal="center" vertical="center" wrapText="1"/>
    </xf>
    <xf numFmtId="0" fontId="9" fillId="19" borderId="4" xfId="0" applyFont="1" applyFill="1" applyBorder="1" applyAlignment="1">
      <alignment horizontal="center" vertical="center" wrapText="1"/>
    </xf>
    <xf numFmtId="0" fontId="7" fillId="5" borderId="1" xfId="2" applyFont="1" applyFill="1" applyBorder="1" applyAlignment="1">
      <alignment horizontal="center" vertical="center"/>
    </xf>
    <xf numFmtId="0" fontId="7" fillId="5" borderId="3" xfId="2" applyFont="1" applyFill="1" applyBorder="1" applyAlignment="1">
      <alignment horizontal="center" vertical="center"/>
    </xf>
    <xf numFmtId="0" fontId="7" fillId="6" borderId="1" xfId="2" applyFont="1" applyFill="1" applyBorder="1" applyAlignment="1">
      <alignment horizontal="center" vertical="center"/>
    </xf>
    <xf numFmtId="0" fontId="7" fillId="6" borderId="3" xfId="2" applyFont="1" applyFill="1" applyBorder="1" applyAlignment="1">
      <alignment horizontal="center" vertical="center"/>
    </xf>
    <xf numFmtId="0" fontId="9" fillId="19" borderId="133" xfId="0" applyFont="1" applyFill="1" applyBorder="1" applyAlignment="1">
      <alignment horizontal="center" vertical="center" wrapText="1"/>
    </xf>
    <xf numFmtId="0" fontId="9" fillId="19" borderId="136" xfId="0" applyFont="1" applyFill="1" applyBorder="1" applyAlignment="1">
      <alignment horizontal="center" vertical="center" wrapText="1"/>
    </xf>
    <xf numFmtId="0" fontId="19" fillId="0" borderId="0" xfId="0" applyFont="1" applyBorder="1" applyAlignment="1">
      <alignment horizontal="center" vertical="center" wrapText="1"/>
    </xf>
    <xf numFmtId="1" fontId="48" fillId="0" borderId="102" xfId="0" applyNumberFormat="1" applyFont="1" applyBorder="1" applyAlignment="1">
      <alignment horizontal="center" vertical="center" wrapText="1"/>
    </xf>
    <xf numFmtId="0" fontId="48" fillId="0" borderId="77" xfId="0" applyFont="1" applyBorder="1" applyAlignment="1">
      <alignment horizontal="left" vertical="center" wrapText="1"/>
    </xf>
    <xf numFmtId="0" fontId="15" fillId="0" borderId="77" xfId="0" applyFont="1" applyBorder="1" applyAlignment="1">
      <alignment horizontal="left"/>
    </xf>
    <xf numFmtId="0" fontId="15" fillId="0" borderId="116" xfId="0" applyFont="1" applyBorder="1" applyAlignment="1">
      <alignment horizontal="left"/>
    </xf>
    <xf numFmtId="0" fontId="47" fillId="0" borderId="153" xfId="0" applyFont="1" applyBorder="1" applyAlignment="1">
      <alignment horizontal="center" vertical="center"/>
    </xf>
    <xf numFmtId="0" fontId="15" fillId="0" borderId="154" xfId="0" applyFont="1" applyBorder="1" applyAlignment="1">
      <alignment horizontal="center" vertical="center"/>
    </xf>
    <xf numFmtId="10" fontId="41" fillId="0" borderId="154" xfId="0" applyNumberFormat="1" applyFont="1" applyBorder="1" applyAlignment="1">
      <alignment horizontal="center" vertical="center"/>
    </xf>
    <xf numFmtId="9" fontId="41" fillId="0" borderId="154" xfId="0" applyNumberFormat="1" applyFont="1" applyBorder="1" applyAlignment="1">
      <alignment horizontal="center" vertical="center"/>
    </xf>
    <xf numFmtId="0" fontId="41" fillId="0" borderId="154" xfId="0" applyFont="1" applyBorder="1" applyAlignment="1">
      <alignment horizontal="center" vertical="center" wrapText="1"/>
    </xf>
    <xf numFmtId="0" fontId="41" fillId="26" borderId="154" xfId="0" applyFont="1" applyFill="1" applyBorder="1" applyAlignment="1">
      <alignment horizontal="center" vertical="center" wrapText="1"/>
    </xf>
    <xf numFmtId="0" fontId="41" fillId="26" borderId="155" xfId="0" applyFont="1" applyFill="1" applyBorder="1" applyAlignment="1">
      <alignment horizontal="center" vertical="center" wrapText="1"/>
    </xf>
    <xf numFmtId="0" fontId="47" fillId="0" borderId="145" xfId="0" applyFont="1" applyBorder="1" applyAlignment="1">
      <alignment horizontal="center" vertical="center"/>
    </xf>
    <xf numFmtId="0" fontId="15" fillId="0" borderId="146" xfId="0" applyFont="1" applyBorder="1" applyAlignment="1"/>
    <xf numFmtId="10" fontId="41" fillId="0" borderId="146" xfId="0" applyNumberFormat="1" applyFont="1" applyBorder="1" applyAlignment="1">
      <alignment horizontal="center" vertical="center"/>
    </xf>
    <xf numFmtId="9" fontId="41" fillId="0" borderId="146" xfId="0" applyNumberFormat="1" applyFont="1" applyBorder="1" applyAlignment="1">
      <alignment horizontal="center" vertical="center"/>
    </xf>
    <xf numFmtId="0" fontId="41" fillId="0" borderId="146" xfId="0" applyFont="1" applyBorder="1" applyAlignment="1">
      <alignment horizontal="center" vertical="center" wrapText="1"/>
    </xf>
    <xf numFmtId="0" fontId="41" fillId="26" borderId="146" xfId="0" applyFont="1" applyFill="1" applyBorder="1" applyAlignment="1">
      <alignment horizontal="center" vertical="center" wrapText="1"/>
    </xf>
    <xf numFmtId="0" fontId="41" fillId="26" borderId="147" xfId="0" applyFont="1" applyFill="1" applyBorder="1" applyAlignment="1">
      <alignment horizontal="center" vertical="center" wrapText="1"/>
    </xf>
    <xf numFmtId="0" fontId="41" fillId="0" borderId="147" xfId="0" applyFont="1" applyBorder="1" applyAlignment="1">
      <alignment horizontal="center" vertical="center" wrapText="1"/>
    </xf>
    <xf numFmtId="0" fontId="47" fillId="0" borderId="156" xfId="0" applyFont="1" applyBorder="1" applyAlignment="1">
      <alignment horizontal="center" vertical="center"/>
    </xf>
    <xf numFmtId="0" fontId="15" fillId="0" borderId="157" xfId="0" applyFont="1" applyBorder="1" applyAlignment="1"/>
    <xf numFmtId="10" fontId="47" fillId="0" borderId="157" xfId="0" applyNumberFormat="1" applyFont="1" applyBorder="1" applyAlignment="1">
      <alignment horizontal="center" vertical="center"/>
    </xf>
    <xf numFmtId="9" fontId="47" fillId="0" borderId="157" xfId="0" applyNumberFormat="1" applyFont="1" applyBorder="1" applyAlignment="1">
      <alignment horizontal="center" vertical="center"/>
    </xf>
    <xf numFmtId="0" fontId="47" fillId="0" borderId="157" xfId="0" applyFont="1" applyBorder="1" applyAlignment="1">
      <alignment horizontal="center" vertical="center" wrapText="1"/>
    </xf>
    <xf numFmtId="0" fontId="15" fillId="0" borderId="157" xfId="0" applyFont="1" applyBorder="1" applyAlignment="1">
      <alignment vertical="center" wrapText="1"/>
    </xf>
    <xf numFmtId="0" fontId="47" fillId="0" borderId="157" xfId="0" applyFont="1" applyBorder="1" applyAlignment="1">
      <alignment horizontal="center" vertical="top" wrapText="1"/>
    </xf>
    <xf numFmtId="0" fontId="15" fillId="0" borderId="157" xfId="0" applyFont="1" applyBorder="1" applyAlignment="1">
      <alignment vertical="top" wrapText="1"/>
    </xf>
    <xf numFmtId="0" fontId="15" fillId="0" borderId="158" xfId="0" applyFont="1" applyBorder="1" applyAlignment="1">
      <alignment vertical="top" wrapText="1"/>
    </xf>
    <xf numFmtId="9" fontId="96" fillId="7" borderId="5" xfId="0" applyNumberFormat="1" applyFont="1" applyFill="1" applyBorder="1" applyAlignment="1">
      <alignment horizontal="center" vertical="center"/>
    </xf>
    <xf numFmtId="0" fontId="95" fillId="0" borderId="5" xfId="0" applyFont="1" applyBorder="1" applyAlignment="1">
      <alignment horizontal="center" vertical="center" wrapText="1"/>
    </xf>
    <xf numFmtId="0" fontId="9" fillId="24" borderId="1" xfId="0" applyFont="1" applyFill="1" applyBorder="1" applyAlignment="1">
      <alignment horizontal="center" vertical="center" wrapText="1"/>
    </xf>
    <xf numFmtId="0" fontId="9" fillId="24" borderId="2" xfId="0" applyFont="1" applyFill="1" applyBorder="1" applyAlignment="1">
      <alignment horizontal="center" vertical="center" wrapText="1"/>
    </xf>
    <xf numFmtId="0" fontId="9" fillId="24" borderId="4" xfId="0" applyFont="1" applyFill="1" applyBorder="1" applyAlignment="1">
      <alignment horizontal="center" vertical="center" wrapText="1"/>
    </xf>
    <xf numFmtId="0" fontId="9" fillId="24" borderId="5" xfId="0" applyFont="1" applyFill="1" applyBorder="1" applyAlignment="1">
      <alignment horizontal="center" vertical="center" wrapText="1"/>
    </xf>
    <xf numFmtId="0" fontId="97" fillId="24" borderId="4" xfId="0" applyFont="1" applyFill="1" applyBorder="1" applyAlignment="1">
      <alignment horizontal="center" vertical="center"/>
    </xf>
    <xf numFmtId="0" fontId="9" fillId="24" borderId="4" xfId="0" applyFont="1" applyFill="1" applyBorder="1" applyAlignment="1">
      <alignment horizontal="center" vertical="center"/>
    </xf>
  </cellXfs>
  <cellStyles count="168">
    <cellStyle name="Euro" xfId="26"/>
    <cellStyle name="Hipervínculo" xfId="19" builtinId="8"/>
    <cellStyle name="Hipervínculo 2" xfId="27"/>
    <cellStyle name="Hipervínculo 2 2" xfId="28"/>
    <cellStyle name="Hipervínculo 2 3" xfId="29"/>
    <cellStyle name="Hipervínculo 2 4" xfId="30"/>
    <cellStyle name="Hipervínculo 3" xfId="31"/>
    <cellStyle name="Hipervínculo 3 2" xfId="32"/>
    <cellStyle name="Hipervínculo 4" xfId="33"/>
    <cellStyle name="Hipervínculo 4 2" xfId="34"/>
    <cellStyle name="Hipervínculo 4 3" xfId="35"/>
    <cellStyle name="Hipervínculo 5" xfId="36"/>
    <cellStyle name="Hipervínculo 5 2" xfId="37"/>
    <cellStyle name="Hipervínculo 6" xfId="38"/>
    <cellStyle name="Hipervínculo 6 2" xfId="39"/>
    <cellStyle name="Hipervínculo 7" xfId="40"/>
    <cellStyle name="Hyperlink" xfId="7"/>
    <cellStyle name="Millares" xfId="6" builtinId="3"/>
    <cellStyle name="Millares [0]" xfId="21" builtinId="6"/>
    <cellStyle name="Millares 2" xfId="22"/>
    <cellStyle name="Moneda" xfId="5" builtinId="4"/>
    <cellStyle name="Moneda 2" xfId="4"/>
    <cellStyle name="Moneda 2 2" xfId="14"/>
    <cellStyle name="Normal" xfId="0" builtinId="0"/>
    <cellStyle name="Normal 10" xfId="41"/>
    <cellStyle name="Normal 10 2" xfId="42"/>
    <cellStyle name="Normal 11" xfId="43"/>
    <cellStyle name="Normal 12" xfId="24"/>
    <cellStyle name="Normal 13" xfId="166"/>
    <cellStyle name="Normal 14" xfId="167"/>
    <cellStyle name="Normal 15" xfId="23"/>
    <cellStyle name="Normal 2" xfId="2"/>
    <cellStyle name="Normal 2 10" xfId="44"/>
    <cellStyle name="Normal 2 2" xfId="3"/>
    <cellStyle name="Normal 2 2 2" xfId="20"/>
    <cellStyle name="Normal 2 2 2 2" xfId="47"/>
    <cellStyle name="Normal 2 2 2 3" xfId="48"/>
    <cellStyle name="Normal 2 2 2 4" xfId="49"/>
    <cellStyle name="Normal 2 2 2 4 2" xfId="50"/>
    <cellStyle name="Normal 2 2 2 5" xfId="51"/>
    <cellStyle name="Normal 2 2 2 5 2" xfId="52"/>
    <cellStyle name="Normal 2 2 2 6" xfId="53"/>
    <cellStyle name="Normal 2 2 2 7" xfId="46"/>
    <cellStyle name="Normal 2 2 3" xfId="54"/>
    <cellStyle name="Normal 2 2 3 2" xfId="55"/>
    <cellStyle name="Normal 2 2 4" xfId="56"/>
    <cellStyle name="Normal 2 2 4 2" xfId="57"/>
    <cellStyle name="Normal 2 2 4 2 2" xfId="58"/>
    <cellStyle name="Normal 2 2 5" xfId="59"/>
    <cellStyle name="Normal 2 2 6" xfId="45"/>
    <cellStyle name="Normal 2 3" xfId="13"/>
    <cellStyle name="Normal 2 3 10" xfId="60"/>
    <cellStyle name="Normal 2 3 10 2" xfId="61"/>
    <cellStyle name="Normal 2 3 10 2 2" xfId="62"/>
    <cellStyle name="Normal 2 3 11" xfId="63"/>
    <cellStyle name="Normal 2 3 12" xfId="64"/>
    <cellStyle name="Normal 2 3 13" xfId="65"/>
    <cellStyle name="Normal 2 3 14" xfId="66"/>
    <cellStyle name="Normal 2 3 15" xfId="67"/>
    <cellStyle name="Normal 2 3 16" xfId="68"/>
    <cellStyle name="Normal 2 3 17" xfId="69"/>
    <cellStyle name="Normal 2 3 17 2" xfId="70"/>
    <cellStyle name="Normal 2 3 17 3" xfId="71"/>
    <cellStyle name="Normal 2 3 18" xfId="72"/>
    <cellStyle name="Normal 2 3 2" xfId="18"/>
    <cellStyle name="Normal 2 3 3" xfId="16"/>
    <cellStyle name="Normal 2 3 3 2" xfId="73"/>
    <cellStyle name="Normal 2 3 4" xfId="74"/>
    <cellStyle name="Normal 2 3 5" xfId="75"/>
    <cellStyle name="Normal 2 3 5 2" xfId="76"/>
    <cellStyle name="Normal 2 3 5 2 2" xfId="77"/>
    <cellStyle name="Normal 2 3 5 2 2 2" xfId="78"/>
    <cellStyle name="Normal 2 3 5 3" xfId="79"/>
    <cellStyle name="Normal 2 3 5 4" xfId="80"/>
    <cellStyle name="Normal 2 3 5 5" xfId="81"/>
    <cellStyle name="Normal 2 3 5 6" xfId="82"/>
    <cellStyle name="Normal 2 3 5 7" xfId="83"/>
    <cellStyle name="Normal 2 3 5 7 2" xfId="84"/>
    <cellStyle name="Normal 2 3 5 7 2 2" xfId="85"/>
    <cellStyle name="Normal 2 3 5 7 2 2 2" xfId="86"/>
    <cellStyle name="Normal 2 3 5 7 2 2 3" xfId="87"/>
    <cellStyle name="Normal 2 3 5 7 3" xfId="88"/>
    <cellStyle name="Normal 2 3 5 7 4" xfId="89"/>
    <cellStyle name="Normal 2 3 5 7 5" xfId="90"/>
    <cellStyle name="Normal 2 3 5 7 6" xfId="91"/>
    <cellStyle name="Normal 2 3 5 7 7" xfId="92"/>
    <cellStyle name="Normal 2 3 5 7 8" xfId="93"/>
    <cellStyle name="Normal 2 3 5 7 8 2" xfId="94"/>
    <cellStyle name="Normal 2 3 5 7 8 3" xfId="95"/>
    <cellStyle name="Normal 2 3 5 7 8 4" xfId="96"/>
    <cellStyle name="Normal 2 3 5 7 8 4 2" xfId="97"/>
    <cellStyle name="Normal 2 3 5 7 8 4 3" xfId="98"/>
    <cellStyle name="Normal 2 3 5 7 8 4 3 2" xfId="99"/>
    <cellStyle name="Normal 2 3 5 7 8 4 3 3" xfId="100"/>
    <cellStyle name="Normal 2 3 5 7 8 4 3 3 2" xfId="101"/>
    <cellStyle name="Normal 2 3 5 7 8 4 4" xfId="102"/>
    <cellStyle name="Normal 2 3 6" xfId="103"/>
    <cellStyle name="Normal 2 3 7" xfId="104"/>
    <cellStyle name="Normal 2 3 8" xfId="105"/>
    <cellStyle name="Normal 2 3 9" xfId="106"/>
    <cellStyle name="Normal 2 4" xfId="25"/>
    <cellStyle name="Normal 2 4 2" xfId="107"/>
    <cellStyle name="Normal 2 4 3" xfId="108"/>
    <cellStyle name="Normal 2 4 4" xfId="109"/>
    <cellStyle name="Normal 2 5" xfId="110"/>
    <cellStyle name="Normal 2 5 2" xfId="111"/>
    <cellStyle name="Normal 2 5 2 2" xfId="112"/>
    <cellStyle name="Normal 2 6" xfId="113"/>
    <cellStyle name="Normal 2 6 2" xfId="114"/>
    <cellStyle name="Normal 2 6 2 2" xfId="115"/>
    <cellStyle name="Normal 2 6 3" xfId="116"/>
    <cellStyle name="Normal 2 6 3 2" xfId="117"/>
    <cellStyle name="Normal 2 6 3 2 2" xfId="118"/>
    <cellStyle name="Normal 2 6 3 2 3" xfId="119"/>
    <cellStyle name="Normal 2 6 3 2 3 2" xfId="120"/>
    <cellStyle name="Normal 2 6 3 2 3 2 2" xfId="121"/>
    <cellStyle name="Normal 2 6 3 2 4" xfId="122"/>
    <cellStyle name="Normal 2 6 3 2 4 2" xfId="123"/>
    <cellStyle name="Normal 2 6 4" xfId="124"/>
    <cellStyle name="Normal 2 6 5" xfId="125"/>
    <cellStyle name="Normal 2 6 5 2" xfId="126"/>
    <cellStyle name="Normal 2 6 6" xfId="127"/>
    <cellStyle name="Normal 2 6 7" xfId="128"/>
    <cellStyle name="Normal 2 6 7 2" xfId="129"/>
    <cellStyle name="Normal 2 6 7 3" xfId="130"/>
    <cellStyle name="Normal 2 6 8" xfId="131"/>
    <cellStyle name="Normal 2 6 8 2" xfId="132"/>
    <cellStyle name="Normal 2 6 8 2 2" xfId="133"/>
    <cellStyle name="Normal 2 6 8 2 3" xfId="134"/>
    <cellStyle name="Normal 2 6 8 2 4" xfId="135"/>
    <cellStyle name="Normal 2 6 8 3" xfId="136"/>
    <cellStyle name="Normal 2 7" xfId="137"/>
    <cellStyle name="Normal 2 7 2" xfId="138"/>
    <cellStyle name="Normal 2 7 3" xfId="139"/>
    <cellStyle name="Normal 2 7 4" xfId="140"/>
    <cellStyle name="Normal 2 8" xfId="141"/>
    <cellStyle name="Normal 2 9" xfId="142"/>
    <cellStyle name="Normal 3" xfId="8"/>
    <cellStyle name="Normal 3 2" xfId="10"/>
    <cellStyle name="Normal 3 2 2" xfId="144"/>
    <cellStyle name="Normal 3 3" xfId="145"/>
    <cellStyle name="Normal 3 4" xfId="143"/>
    <cellStyle name="Normal 4" xfId="9"/>
    <cellStyle name="Normal 4 2" xfId="147"/>
    <cellStyle name="Normal 4 3" xfId="146"/>
    <cellStyle name="Normal 5" xfId="148"/>
    <cellStyle name="Normal 6" xfId="149"/>
    <cellStyle name="Normal 6 2" xfId="150"/>
    <cellStyle name="Normal 6 2 2" xfId="151"/>
    <cellStyle name="Normal 6 3" xfId="152"/>
    <cellStyle name="Normal 7" xfId="153"/>
    <cellStyle name="Normal 8" xfId="15"/>
    <cellStyle name="Normal 8 2" xfId="155"/>
    <cellStyle name="Normal 8 3" xfId="156"/>
    <cellStyle name="Normal 8 4" xfId="157"/>
    <cellStyle name="Normal 8 4 2" xfId="158"/>
    <cellStyle name="Normal 8 5" xfId="159"/>
    <cellStyle name="Normal 8 6" xfId="160"/>
    <cellStyle name="Normal 8 7" xfId="154"/>
    <cellStyle name="Normal 9" xfId="17"/>
    <cellStyle name="Normal 9 2" xfId="161"/>
    <cellStyle name="Porcentaje" xfId="1" builtinId="5"/>
    <cellStyle name="Porcentaje 2" xfId="11"/>
    <cellStyle name="Porcentaje 3" xfId="12"/>
    <cellStyle name="Porcentual 2" xfId="162"/>
    <cellStyle name="Porcentual 3" xfId="163"/>
    <cellStyle name="Porcentual 3 2" xfId="164"/>
    <cellStyle name="Porcentual 4" xfId="165"/>
  </cellStyles>
  <dxfs count="1">
    <dxf>
      <fill>
        <patternFill patternType="solid">
          <fgColor rgb="FFFFFF00"/>
          <bgColor rgb="FF000000"/>
        </patternFill>
      </fill>
    </dxf>
  </dxfs>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8.xml"/><Relationship Id="rId84" Type="http://schemas.openxmlformats.org/officeDocument/2006/relationships/externalLink" Target="externalLinks/externalLink29.xml"/><Relationship Id="rId138" Type="http://schemas.openxmlformats.org/officeDocument/2006/relationships/externalLink" Target="externalLinks/externalLink83.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9.xml"/><Relationship Id="rId128"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34" Type="http://schemas.openxmlformats.org/officeDocument/2006/relationships/externalLink" Target="externalLinks/externalLink79.xml"/><Relationship Id="rId139" Type="http://schemas.openxmlformats.org/officeDocument/2006/relationships/theme" Target="theme/theme1.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externalLink" Target="externalLinks/externalLink74.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externalLink" Target="externalLinks/externalLink75.xml"/><Relationship Id="rId135" Type="http://schemas.openxmlformats.org/officeDocument/2006/relationships/externalLink" Target="externalLinks/externalLink8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141" Type="http://schemas.openxmlformats.org/officeDocument/2006/relationships/sharedStrings" Target="sharedStrings.xml"/><Relationship Id="rId146" Type="http://schemas.microsoft.com/office/2017/06/relationships/rdRichValueStructure" Target="richData/rdrichvaluestructure.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externalLink" Target="externalLinks/externalLink76.xml"/><Relationship Id="rId136" Type="http://schemas.openxmlformats.org/officeDocument/2006/relationships/externalLink" Target="externalLinks/externalLink81.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147"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137" Type="http://schemas.openxmlformats.org/officeDocument/2006/relationships/externalLink" Target="externalLinks/externalLink8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externalLink" Target="externalLinks/externalLink7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43" Type="http://schemas.openxmlformats.org/officeDocument/2006/relationships/customXml" Target="../customXml/item1.xml"/><Relationship Id="rId148"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3.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externalLink" Target="externalLinks/externalLink7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3.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4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80.xml"/><Relationship Id="rId1" Type="http://schemas.microsoft.com/office/2011/relationships/chartStyle" Target="style80.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81.xml"/><Relationship Id="rId1" Type="http://schemas.microsoft.com/office/2011/relationships/chartStyle" Target="style81.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82.xml"/><Relationship Id="rId1" Type="http://schemas.microsoft.com/office/2011/relationships/chartStyle" Target="style82.xml"/></Relationships>
</file>

<file path=xl/charts/_rels/chart8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3186954530195E-2"/>
          <c:y val="5.4041893581250985E-2"/>
          <c:w val="0.89681985450909985"/>
          <c:h val="0.75715902819856373"/>
        </c:manualLayout>
      </c:layout>
      <c:barChart>
        <c:barDir val="col"/>
        <c:grouping val="clustered"/>
        <c:varyColors val="0"/>
        <c:ser>
          <c:idx val="4"/>
          <c:order val="4"/>
          <c:tx>
            <c:strRef>
              <c:f>'[1]DES-FM-001'!$H$35</c:f>
              <c:strCache>
                <c:ptCount val="1"/>
                <c:pt idx="0">
                  <c:v>Número de productos entregados en los términos de tiempos establecidos</c:v>
                </c:pt>
              </c:strCache>
            </c:strRef>
          </c:tx>
          <c:spPr>
            <a:solidFill>
              <a:schemeClr val="accent5"/>
            </a:solidFill>
            <a:ln>
              <a:noFill/>
            </a:ln>
            <a:effectLst/>
          </c:spPr>
          <c:invertIfNegative val="0"/>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'[1]DES-FM-001'!$H$36:$H$39</c:f>
              <c:numCache>
                <c:formatCode>General</c:formatCode>
                <c:ptCount val="4"/>
                <c:pt idx="0">
                  <c:v>9</c:v>
                </c:pt>
                <c:pt idx="1">
                  <c:v>8</c:v>
                </c:pt>
                <c:pt idx="2">
                  <c:v>0</c:v>
                </c:pt>
                <c:pt idx="3">
                  <c:v>0</c:v>
                </c:pt>
              </c:numCache>
            </c:numRef>
          </c:val>
          <c:extLst>
            <c:ext xmlns:c16="http://schemas.microsoft.com/office/drawing/2014/chart" uri="{C3380CC4-5D6E-409C-BE32-E72D297353CC}">
              <c16:uniqueId val="{00000000-2090-408D-9F64-93D9533EA1CE}"/>
            </c:ext>
          </c:extLst>
        </c:ser>
        <c:ser>
          <c:idx val="5"/>
          <c:order val="5"/>
          <c:tx>
            <c:strRef>
              <c:f>'[1]DES-FM-001'!$I$35</c:f>
              <c:strCache>
                <c:ptCount val="1"/>
                <c:pt idx="0">
                  <c:v>Número de productos definidos para el periodo</c:v>
                </c:pt>
              </c:strCache>
            </c:strRef>
          </c:tx>
          <c:spPr>
            <a:solidFill>
              <a:schemeClr val="accent6"/>
            </a:solidFill>
            <a:ln>
              <a:noFill/>
            </a:ln>
            <a:effectLst/>
          </c:spPr>
          <c:invertIfNegative val="0"/>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'[1]DES-FM-001'!$I$36:$I$39</c:f>
              <c:numCache>
                <c:formatCode>General</c:formatCode>
                <c:ptCount val="4"/>
                <c:pt idx="0">
                  <c:v>9</c:v>
                </c:pt>
                <c:pt idx="1">
                  <c:v>8</c:v>
                </c:pt>
                <c:pt idx="2">
                  <c:v>0</c:v>
                </c:pt>
                <c:pt idx="3">
                  <c:v>0</c:v>
                </c:pt>
              </c:numCache>
            </c:numRef>
          </c:val>
          <c:extLst>
            <c:ext xmlns:c16="http://schemas.microsoft.com/office/drawing/2014/chart" uri="{C3380CC4-5D6E-409C-BE32-E72D297353CC}">
              <c16:uniqueId val="{00000001-2090-408D-9F64-93D9533EA1CE}"/>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'[1]DES-FM-001'!$D$35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c:ext uri="{02D57815-91ED-43cb-92C2-25804820EDAC}">
                        <c15:formulaRef>
                          <c15:sqref>'[1]DES-FM-001'!$D$36:$D$40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2090-408D-9F64-93D9533EA1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2090-408D-9F64-93D9533EA1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2090-408D-9F64-93D9533EA1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2090-408D-9F64-93D9533EA1CE}"/>
                  </c:ext>
                </c:extLst>
              </c15:ser>
            </c15:filteredBarSeries>
          </c:ext>
        </c:extLst>
      </c:barChart>
      <c:lineChart>
        <c:grouping val="standard"/>
        <c:varyColors val="0"/>
        <c:ser>
          <c:idx val="6"/>
          <c:order val="6"/>
          <c:tx>
            <c:strRef>
              <c:f>'[1]DES-FM-001'!$J$35</c:f>
              <c:strCache>
                <c:ptCount val="1"/>
                <c:pt idx="0">
                  <c:v>RESULTADO</c:v>
                </c:pt>
              </c:strCache>
            </c:strRef>
          </c:tx>
          <c:spPr>
            <a:ln w="28575" cap="rnd">
              <a:solidFill>
                <a:schemeClr val="accent1">
                  <a:lumMod val="60000"/>
                </a:schemeClr>
              </a:solidFill>
              <a:round/>
            </a:ln>
            <a:effectLst/>
          </c:spPr>
          <c:marker>
            <c:symbol val="none"/>
          </c:marker>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'[1]DES-FM-001'!$J$36:$J$40</c:f>
              <c:numCache>
                <c:formatCode>General</c:formatCode>
                <c:ptCount val="5"/>
                <c:pt idx="0">
                  <c:v>1</c:v>
                </c:pt>
                <c:pt idx="1">
                  <c:v>1</c:v>
                </c:pt>
                <c:pt idx="2">
                  <c:v>0</c:v>
                </c:pt>
                <c:pt idx="3">
                  <c:v>0</c:v>
                </c:pt>
                <c:pt idx="4">
                  <c:v>1</c:v>
                </c:pt>
              </c:numCache>
            </c:numRef>
          </c:val>
          <c:smooth val="0"/>
          <c:extLst>
            <c:ext xmlns:c16="http://schemas.microsoft.com/office/drawing/2014/chart" uri="{C3380CC4-5D6E-409C-BE32-E72D297353CC}">
              <c16:uniqueId val="{00000002-2090-408D-9F64-93D9533EA1CE}"/>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layout>
        <c:manualLayout>
          <c:xMode val="edge"/>
          <c:yMode val="edge"/>
          <c:x val="2.962479554966092E-2"/>
          <c:y val="0.96153086756581141"/>
          <c:w val="0.97037520445033909"/>
          <c:h val="3.84691324341885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2025</a:t>
            </a:r>
            <a:endParaRPr lang="es-CO"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'[3]SRPI-IND-004'!$C$36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'[3]SRPI-IND-004'!$J$36</c:f>
              <c:numCache>
                <c:formatCode>General</c:formatCode>
                <c:ptCount val="1"/>
                <c:pt idx="0">
                  <c:v>4.1928721174004195E-3</c:v>
                </c:pt>
              </c:numCache>
            </c:numRef>
          </c:val>
          <c:extLst>
            <c:ext xmlns:c16="http://schemas.microsoft.com/office/drawing/2014/chart" uri="{C3380CC4-5D6E-409C-BE32-E72D297353CC}">
              <c16:uniqueId val="{00000000-D113-461F-86BA-D9326C53FE92}"/>
            </c:ext>
          </c:extLst>
        </c:ser>
        <c:dLbls>
          <c:dLblPos val="outEnd"/>
          <c:showLegendKey val="0"/>
          <c:showVal val="1"/>
          <c:showCatName val="0"/>
          <c:showSerName val="0"/>
          <c:showPercent val="0"/>
          <c:showBubbleSize val="0"/>
        </c:dLbls>
        <c:gapWidth val="219"/>
        <c:overlap val="-27"/>
        <c:axId val="777268191"/>
        <c:axId val="688964415"/>
      </c:barChart>
      <c:catAx>
        <c:axId val="77726819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8964415"/>
        <c:crosses val="autoZero"/>
        <c:auto val="1"/>
        <c:lblAlgn val="ctr"/>
        <c:lblOffset val="100"/>
        <c:noMultiLvlLbl val="0"/>
      </c:catAx>
      <c:valAx>
        <c:axId val="688964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726819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2025</a:t>
            </a:r>
            <a:endParaRPr lang="es-CO"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'[78]SRPI-IND-004'!$C$36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'[78]SRPI-IND-004'!$J$36</c:f>
              <c:numCache>
                <c:formatCode>General</c:formatCode>
                <c:ptCount val="1"/>
                <c:pt idx="0">
                  <c:v>4.1928721174004195E-3</c:v>
                </c:pt>
              </c:numCache>
            </c:numRef>
          </c:val>
          <c:extLst>
            <c:ext xmlns:c16="http://schemas.microsoft.com/office/drawing/2014/chart" uri="{C3380CC4-5D6E-409C-BE32-E72D297353CC}">
              <c16:uniqueId val="{00000000-3065-481E-9371-44B72BDEF585}"/>
            </c:ext>
          </c:extLst>
        </c:ser>
        <c:ser>
          <c:idx val="1"/>
          <c:order val="1"/>
          <c:tx>
            <c:strRef>
              <c:f>'[78]SRPI-IND-004'!$C$37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'[78]SRPI-IND-004'!$J$37</c:f>
              <c:numCache>
                <c:formatCode>General</c:formatCode>
                <c:ptCount val="1"/>
                <c:pt idx="0">
                  <c:v>6.7189249720044789E-3</c:v>
                </c:pt>
              </c:numCache>
            </c:numRef>
          </c:val>
          <c:extLst>
            <c:ext xmlns:c16="http://schemas.microsoft.com/office/drawing/2014/chart" uri="{C3380CC4-5D6E-409C-BE32-E72D297353CC}">
              <c16:uniqueId val="{00000001-3065-481E-9371-44B72BDEF585}"/>
            </c:ext>
          </c:extLst>
        </c:ser>
        <c:dLbls>
          <c:dLblPos val="outEnd"/>
          <c:showLegendKey val="0"/>
          <c:showVal val="1"/>
          <c:showCatName val="0"/>
          <c:showSerName val="0"/>
          <c:showPercent val="0"/>
          <c:showBubbleSize val="0"/>
        </c:dLbls>
        <c:gapWidth val="219"/>
        <c:overlap val="-27"/>
        <c:axId val="777268191"/>
        <c:axId val="688964415"/>
      </c:barChart>
      <c:catAx>
        <c:axId val="77726819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8964415"/>
        <c:crosses val="autoZero"/>
        <c:auto val="1"/>
        <c:lblAlgn val="ctr"/>
        <c:lblOffset val="100"/>
        <c:noMultiLvlLbl val="0"/>
      </c:catAx>
      <c:valAx>
        <c:axId val="688964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726819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Satisfacción de actividades de responsabilidad social en la entidad.</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solidFill>
                <a:schemeClr val="accent2">
                  <a:lumMod val="60000"/>
                  <a:lumOff val="40000"/>
                </a:schemeClr>
              </a:solidFill>
              <a:ln>
                <a:solidFill>
                  <a:schemeClr val="accent2">
                    <a:lumMod val="75000"/>
                  </a:schemeClr>
                </a:solidFill>
              </a:ln>
              <a:effectLst>
                <a:innerShdw blurRad="114300">
                  <a:schemeClr val="accent1"/>
                </a:innerShdw>
              </a:effectLst>
            </c:spPr>
            <c:extLst>
              <c:ext xmlns:c16="http://schemas.microsoft.com/office/drawing/2014/chart" uri="{C3380CC4-5D6E-409C-BE32-E72D297353CC}">
                <c16:uniqueId val="{00000001-5EA0-43C6-900C-1899883F85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'[79] SRPI-IND-005'!$C$37:$G$38</c:f>
              <c:multiLvlStrCache>
                <c:ptCount val="2"/>
                <c:lvl/>
                <c:lvl/>
                <c:lvl/>
                <c:lvl/>
                <c:lvl>
                  <c:pt idx="0">
                    <c:v>Semestre 1</c:v>
                  </c:pt>
                  <c:pt idx="1">
                    <c:v>Semestre  2</c:v>
                  </c:pt>
                </c:lvl>
              </c:multiLvlStrCache>
            </c:multiLvlStrRef>
          </c:cat>
          <c:val>
            <c:numRef>
              <c:f>'[79] SRPI-IND-005'!$J$37:$J$38</c:f>
              <c:numCache>
                <c:formatCode>General</c:formatCode>
                <c:ptCount val="2"/>
                <c:pt idx="0">
                  <c:v>4.6500000000000004</c:v>
                </c:pt>
              </c:numCache>
            </c:numRef>
          </c:val>
          <c:extLst xmlns:c15="http://schemas.microsoft.com/office/drawing/2012/chart">
            <c:ext xmlns:c16="http://schemas.microsoft.com/office/drawing/2014/chart" uri="{C3380CC4-5D6E-409C-BE32-E72D297353CC}">
              <c16:uniqueId val="{00000002-5EA0-43C6-900C-1899883F8511}"/>
            </c:ext>
          </c:extLst>
        </c:ser>
        <c:dLbls>
          <c:dLblPos val="outEnd"/>
          <c:showLegendKey val="0"/>
          <c:showVal val="1"/>
          <c:showCatName val="0"/>
          <c:showSerName val="0"/>
          <c:showPercent val="0"/>
          <c:showBubbleSize val="0"/>
        </c:dLbls>
        <c:gapWidth val="164"/>
        <c:overlap val="-22"/>
        <c:axId val="340652560"/>
        <c:axId val="340653344"/>
        <c:extLst/>
      </c:barChart>
      <c:catAx>
        <c:axId val="3406525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3344"/>
        <c:crosses val="autoZero"/>
        <c:auto val="1"/>
        <c:lblAlgn val="ctr"/>
        <c:lblOffset val="100"/>
        <c:noMultiLvlLbl val="0"/>
      </c:catAx>
      <c:valAx>
        <c:axId val="340653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Satisfacción de Participación Ciudadana</a:t>
            </a:r>
          </a:p>
        </c:rich>
      </c:tx>
      <c:layout/>
      <c:overlay val="0"/>
      <c:spPr>
        <a:noFill/>
        <a:ln w="25400">
          <a:noFill/>
        </a:ln>
      </c:spPr>
    </c:title>
    <c:autoTitleDeleted val="0"/>
    <c:plotArea>
      <c:layout/>
      <c:barChart>
        <c:barDir val="col"/>
        <c:grouping val="clustered"/>
        <c:varyColors val="0"/>
        <c:ser>
          <c:idx val="4"/>
          <c:order val="0"/>
          <c:tx>
            <c:strRef>
              <c:f>'[80]SRPI-IND-006'!$J$35:$J$36</c:f>
              <c:strCache>
                <c:ptCount val="1"/>
                <c:pt idx="0">
                  <c:v>% de personas satisfecha 0,928571429</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'[80]SRPI-IND-006'!$C$36</c:f>
              <c:strCache>
                <c:ptCount val="1"/>
                <c:pt idx="0">
                  <c:v>I Semestre</c:v>
                </c:pt>
              </c:strCache>
            </c:strRef>
          </c:cat>
          <c:val>
            <c:numRef>
              <c:f>'[80]SRPI-IND-006'!$J$36</c:f>
              <c:numCache>
                <c:formatCode>General</c:formatCode>
                <c:ptCount val="1"/>
                <c:pt idx="0">
                  <c:v>0.9285714285714286</c:v>
                </c:pt>
              </c:numCache>
            </c:numRef>
          </c:val>
          <c:extLst>
            <c:ext xmlns:c16="http://schemas.microsoft.com/office/drawing/2014/chart" uri="{C3380CC4-5D6E-409C-BE32-E72D297353CC}">
              <c16:uniqueId val="{00000000-1E59-4E67-8594-AF44D4EFCBFD}"/>
            </c:ext>
          </c:extLst>
        </c:ser>
        <c:dLbls>
          <c:showLegendKey val="0"/>
          <c:showVal val="0"/>
          <c:showCatName val="0"/>
          <c:showSerName val="0"/>
          <c:showPercent val="0"/>
          <c:showBubbleSize val="0"/>
        </c:dLbls>
        <c:gapWidth val="219"/>
        <c:overlap val="-27"/>
        <c:axId val="2012957680"/>
        <c:axId val="1"/>
      </c:barChart>
      <c:catAx>
        <c:axId val="201295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29576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'[7]PES-FM-001'!$H$35</c:f>
              <c:strCache>
                <c:ptCount val="1"/>
                <c:pt idx="0">
                  <c:v>ACTIVIDADES EJECUTADAS</c:v>
                </c:pt>
              </c:strCache>
            </c:strRef>
          </c:tx>
          <c:spPr>
            <a:solidFill>
              <a:schemeClr val="accent5"/>
            </a:solidFill>
            <a:ln>
              <a:noFill/>
            </a:ln>
            <a:effectLst/>
          </c:spPr>
          <c:invertIfNegative val="0"/>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'[7]PES-FM-001'!$H$36:$H$39</c:f>
              <c:numCache>
                <c:formatCode>General</c:formatCode>
                <c:ptCount val="4"/>
                <c:pt idx="0">
                  <c:v>3</c:v>
                </c:pt>
                <c:pt idx="1">
                  <c:v>0</c:v>
                </c:pt>
                <c:pt idx="2">
                  <c:v>0</c:v>
                </c:pt>
                <c:pt idx="3">
                  <c:v>0</c:v>
                </c:pt>
              </c:numCache>
            </c:numRef>
          </c:val>
          <c:extLst>
            <c:ext xmlns:c16="http://schemas.microsoft.com/office/drawing/2014/chart" uri="{C3380CC4-5D6E-409C-BE32-E72D297353CC}">
              <c16:uniqueId val="{00000000-5BFE-49FE-A319-72D47D67B013}"/>
            </c:ext>
          </c:extLst>
        </c:ser>
        <c:ser>
          <c:idx val="5"/>
          <c:order val="1"/>
          <c:tx>
            <c:strRef>
              <c:f>'[7]PES-FM-001'!$I$35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'[7]PES-FM-001'!$I$36:$I$39</c:f>
              <c:numCache>
                <c:formatCode>General</c:formatCode>
                <c:ptCount val="4"/>
                <c:pt idx="0">
                  <c:v>3</c:v>
                </c:pt>
                <c:pt idx="1">
                  <c:v>0</c:v>
                </c:pt>
                <c:pt idx="2">
                  <c:v>0</c:v>
                </c:pt>
                <c:pt idx="3">
                  <c:v>0</c:v>
                </c:pt>
              </c:numCache>
            </c:numRef>
          </c:val>
          <c:extLst>
            <c:ext xmlns:c16="http://schemas.microsoft.com/office/drawing/2014/chart" uri="{C3380CC4-5D6E-409C-BE32-E72D297353CC}">
              <c16:uniqueId val="{00000001-5BFE-49FE-A319-72D47D67B013}"/>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'[7]PES-FM-001'!$J$35</c:f>
              <c:strCache>
                <c:ptCount val="1"/>
                <c:pt idx="0">
                  <c:v>RESULTADO</c:v>
                </c:pt>
              </c:strCache>
            </c:strRef>
          </c:tx>
          <c:spPr>
            <a:ln w="28575" cap="rnd">
              <a:solidFill>
                <a:schemeClr val="accent1"/>
              </a:solidFill>
              <a:round/>
            </a:ln>
            <a:effectLst/>
          </c:spPr>
          <c:marker>
            <c:symbol val="none"/>
          </c:marker>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'[7]PES-FM-001'!$J$36:$J$39</c:f>
              <c:numCache>
                <c:formatCode>General</c:formatCode>
                <c:ptCount val="4"/>
                <c:pt idx="0">
                  <c:v>1</c:v>
                </c:pt>
                <c:pt idx="1">
                  <c:v>0</c:v>
                </c:pt>
                <c:pt idx="2">
                  <c:v>0</c:v>
                </c:pt>
                <c:pt idx="3">
                  <c:v>0</c:v>
                </c:pt>
              </c:numCache>
            </c:numRef>
          </c:val>
          <c:smooth val="0"/>
          <c:extLst>
            <c:ext xmlns:c16="http://schemas.microsoft.com/office/drawing/2014/chart" uri="{C3380CC4-5D6E-409C-BE32-E72D297353CC}">
              <c16:uniqueId val="{00000002-5BFE-49FE-A319-72D47D67B013}"/>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'[74]PES-FM-001'!$H$35</c:f>
              <c:strCache>
                <c:ptCount val="1"/>
                <c:pt idx="0">
                  <c:v>ACTIVIDADES EJECUTADAS</c:v>
                </c:pt>
              </c:strCache>
            </c:strRef>
          </c:tx>
          <c:spPr>
            <a:solidFill>
              <a:schemeClr val="accent5"/>
            </a:solidFill>
            <a:ln>
              <a:noFill/>
            </a:ln>
            <a:effectLst/>
          </c:spPr>
          <c:invertIfNegative val="0"/>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'[74]PES-FM-001'!$H$36:$H$39</c:f>
              <c:numCache>
                <c:formatCode>General</c:formatCode>
                <c:ptCount val="4"/>
                <c:pt idx="0">
                  <c:v>3</c:v>
                </c:pt>
                <c:pt idx="1">
                  <c:v>11</c:v>
                </c:pt>
              </c:numCache>
            </c:numRef>
          </c:val>
          <c:extLst>
            <c:ext xmlns:c16="http://schemas.microsoft.com/office/drawing/2014/chart" uri="{C3380CC4-5D6E-409C-BE32-E72D297353CC}">
              <c16:uniqueId val="{00000000-2C4D-41DE-A24F-E4646B567B3B}"/>
            </c:ext>
          </c:extLst>
        </c:ser>
        <c:ser>
          <c:idx val="5"/>
          <c:order val="1"/>
          <c:tx>
            <c:strRef>
              <c:f>'[74]PES-FM-001'!$I$35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'[74]PES-FM-001'!$I$36:$I$39</c:f>
              <c:numCache>
                <c:formatCode>General</c:formatCode>
                <c:ptCount val="4"/>
                <c:pt idx="0">
                  <c:v>3</c:v>
                </c:pt>
                <c:pt idx="1">
                  <c:v>13</c:v>
                </c:pt>
              </c:numCache>
            </c:numRef>
          </c:val>
          <c:extLst>
            <c:ext xmlns:c16="http://schemas.microsoft.com/office/drawing/2014/chart" uri="{C3380CC4-5D6E-409C-BE32-E72D297353CC}">
              <c16:uniqueId val="{00000001-2C4D-41DE-A24F-E4646B567B3B}"/>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'[74]PES-FM-001'!$J$35</c:f>
              <c:strCache>
                <c:ptCount val="1"/>
                <c:pt idx="0">
                  <c:v>RESULTADO</c:v>
                </c:pt>
              </c:strCache>
            </c:strRef>
          </c:tx>
          <c:spPr>
            <a:ln w="28575" cap="rnd">
              <a:solidFill>
                <a:schemeClr val="accent1"/>
              </a:solidFill>
              <a:round/>
            </a:ln>
            <a:effectLst/>
          </c:spPr>
          <c:marker>
            <c:symbol val="none"/>
          </c:marker>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'[74]PES-FM-001'!$J$36:$J$39</c:f>
              <c:numCache>
                <c:formatCode>General</c:formatCode>
                <c:ptCount val="4"/>
                <c:pt idx="0">
                  <c:v>1</c:v>
                </c:pt>
                <c:pt idx="1">
                  <c:v>0.84615384615384615</c:v>
                </c:pt>
                <c:pt idx="2">
                  <c:v>0</c:v>
                </c:pt>
                <c:pt idx="3">
                  <c:v>0</c:v>
                </c:pt>
              </c:numCache>
            </c:numRef>
          </c:val>
          <c:smooth val="0"/>
          <c:extLst>
            <c:ext xmlns:c16="http://schemas.microsoft.com/office/drawing/2014/chart" uri="{C3380CC4-5D6E-409C-BE32-E72D297353CC}">
              <c16:uniqueId val="{00000002-2C4D-41DE-A24F-E4646B567B3B}"/>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'[8]PES-FM-001'!$H$35</c:f>
              <c:strCache>
                <c:ptCount val="1"/>
                <c:pt idx="0">
                  <c:v>CIRI</c:v>
                </c:pt>
              </c:strCache>
            </c:strRef>
          </c:tx>
          <c:spPr>
            <a:solidFill>
              <a:schemeClr val="accent5"/>
            </a:solidFill>
            <a:ln>
              <a:noFill/>
            </a:ln>
            <a:effectLst/>
          </c:spPr>
          <c:invertIfNegative val="0"/>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'[8]PES-FM-001'!$H$36:$H$40</c:f>
              <c:numCache>
                <c:formatCode>General</c:formatCode>
                <c:ptCount val="5"/>
                <c:pt idx="0">
                  <c:v>4149</c:v>
                </c:pt>
                <c:pt idx="1">
                  <c:v>0</c:v>
                </c:pt>
                <c:pt idx="2">
                  <c:v>0</c:v>
                </c:pt>
                <c:pt idx="3">
                  <c:v>0</c:v>
                </c:pt>
                <c:pt idx="4">
                  <c:v>0</c:v>
                </c:pt>
              </c:numCache>
            </c:numRef>
          </c:val>
          <c:extLst>
            <c:ext xmlns:c16="http://schemas.microsoft.com/office/drawing/2014/chart" uri="{C3380CC4-5D6E-409C-BE32-E72D297353CC}">
              <c16:uniqueId val="{00000000-DB2E-49D5-9CC2-176790B834A7}"/>
            </c:ext>
          </c:extLst>
        </c:ser>
        <c:ser>
          <c:idx val="5"/>
          <c:order val="1"/>
          <c:tx>
            <c:strRef>
              <c:f>'[8]PES-FM-001'!$I$35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'[8]PES-FM-001'!$I$36:$I$40</c:f>
              <c:numCache>
                <c:formatCode>General</c:formatCode>
                <c:ptCount val="5"/>
                <c:pt idx="0">
                  <c:v>4450</c:v>
                </c:pt>
                <c:pt idx="1">
                  <c:v>0</c:v>
                </c:pt>
                <c:pt idx="2">
                  <c:v>0</c:v>
                </c:pt>
                <c:pt idx="3">
                  <c:v>0</c:v>
                </c:pt>
                <c:pt idx="4">
                  <c:v>0</c:v>
                </c:pt>
              </c:numCache>
            </c:numRef>
          </c:val>
          <c:extLst>
            <c:ext xmlns:c16="http://schemas.microsoft.com/office/drawing/2014/chart" uri="{C3380CC4-5D6E-409C-BE32-E72D297353CC}">
              <c16:uniqueId val="{00000001-DB2E-49D5-9CC2-176790B834A7}"/>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'[8]PES-FM-001'!$J$35</c:f>
              <c:strCache>
                <c:ptCount val="1"/>
                <c:pt idx="0">
                  <c:v>RESULTADO</c:v>
                </c:pt>
              </c:strCache>
            </c:strRef>
          </c:tx>
          <c:spPr>
            <a:ln w="28575" cap="rnd">
              <a:solidFill>
                <a:schemeClr val="accent1"/>
              </a:solidFill>
              <a:round/>
            </a:ln>
            <a:effectLst/>
          </c:spPr>
          <c:marker>
            <c:symbol val="none"/>
          </c:marker>
          <c:cat>
            <c:multiLvlStrRef>
              <c:f>'[6]PES-FM-001'!$C$34:$G$38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'[8]PES-FM-001'!$J$36:$J$40</c:f>
              <c:numCache>
                <c:formatCode>General</c:formatCode>
                <c:ptCount val="5"/>
                <c:pt idx="0">
                  <c:v>0.93235955056179776</c:v>
                </c:pt>
                <c:pt idx="1">
                  <c:v>0</c:v>
                </c:pt>
                <c:pt idx="2">
                  <c:v>0</c:v>
                </c:pt>
                <c:pt idx="3">
                  <c:v>0</c:v>
                </c:pt>
                <c:pt idx="4">
                  <c:v>0</c:v>
                </c:pt>
              </c:numCache>
            </c:numRef>
          </c:val>
          <c:smooth val="0"/>
          <c:extLst>
            <c:ext xmlns:c16="http://schemas.microsoft.com/office/drawing/2014/chart" uri="{C3380CC4-5D6E-409C-BE32-E72D297353CC}">
              <c16:uniqueId val="{00000002-DB2E-49D5-9CC2-176790B834A7}"/>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'[9]PCI-IND-001'!$AN$49:$AN$53</c:f>
              <c:numCache>
                <c:formatCode>General</c:formatCode>
                <c:ptCount val="5"/>
                <c:pt idx="0">
                  <c:v>84.59</c:v>
                </c:pt>
                <c:pt idx="1">
                  <c:v>0</c:v>
                </c:pt>
                <c:pt idx="2">
                  <c:v>0</c:v>
                </c:pt>
                <c:pt idx="3">
                  <c:v>0</c:v>
                </c:pt>
                <c:pt idx="4">
                  <c:v>84.59</c:v>
                </c:pt>
              </c:numCache>
            </c:numRef>
          </c:val>
          <c:extLst>
            <c:ext xmlns:c16="http://schemas.microsoft.com/office/drawing/2014/chart" uri="{C3380CC4-5D6E-409C-BE32-E72D297353CC}">
              <c16:uniqueId val="{00000000-D201-4119-A57A-826DFB6F5C57}"/>
            </c:ext>
          </c:extLst>
        </c:ser>
        <c:ser>
          <c:idx val="1"/>
          <c:order val="1"/>
          <c:tx>
            <c:strRef>
              <c:f>'[9]PCI-IND-001'!$AO$48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'[9]PCI-IND-001'!$AO$49:$AO$53</c:f>
              <c:numCache>
                <c:formatCode>General</c:formatCode>
                <c:ptCount val="5"/>
                <c:pt idx="0">
                  <c:v>84.59</c:v>
                </c:pt>
                <c:pt idx="1">
                  <c:v>84.59</c:v>
                </c:pt>
                <c:pt idx="2">
                  <c:v>84.59</c:v>
                </c:pt>
                <c:pt idx="3">
                  <c:v>84.59</c:v>
                </c:pt>
                <c:pt idx="4">
                  <c:v>84.59</c:v>
                </c:pt>
              </c:numCache>
            </c:numRef>
          </c:val>
          <c:extLst>
            <c:ext xmlns:c16="http://schemas.microsoft.com/office/drawing/2014/chart" uri="{C3380CC4-5D6E-409C-BE32-E72D297353CC}">
              <c16:uniqueId val="{00000001-D201-4119-A57A-826DFB6F5C57}"/>
            </c:ext>
          </c:extLst>
        </c:ser>
        <c:ser>
          <c:idx val="2"/>
          <c:order val="2"/>
          <c:tx>
            <c:strRef>
              <c:f>'[9]PCI-IND-001'!$AP$48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'[9]PCI-IND-001'!$AP$49:$AP$53</c:f>
              <c:numCache>
                <c:formatCode>General</c:formatCode>
                <c:ptCount val="5"/>
                <c:pt idx="0">
                  <c:v>76.87</c:v>
                </c:pt>
                <c:pt idx="1">
                  <c:v>76.25</c:v>
                </c:pt>
                <c:pt idx="2">
                  <c:v>76.25</c:v>
                </c:pt>
                <c:pt idx="3">
                  <c:v>76.25</c:v>
                </c:pt>
                <c:pt idx="4">
                  <c:v>305.62</c:v>
                </c:pt>
              </c:numCache>
            </c:numRef>
          </c:val>
          <c:extLst>
            <c:ext xmlns:c16="http://schemas.microsoft.com/office/drawing/2014/chart" uri="{C3380CC4-5D6E-409C-BE32-E72D297353CC}">
              <c16:uniqueId val="{00000002-D201-4119-A57A-826DFB6F5C57}"/>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'[10]PCI-IND-001'!$AM$49:$AM$53</c:f>
              <c:strCache>
                <c:ptCount val="5"/>
                <c:pt idx="0">
                  <c:v>TRIM1</c:v>
                </c:pt>
                <c:pt idx="1">
                  <c:v>TRIM2</c:v>
                </c:pt>
                <c:pt idx="2">
                  <c:v>TRIM3</c:v>
                </c:pt>
                <c:pt idx="3">
                  <c:v>TRIM4</c:v>
                </c:pt>
                <c:pt idx="4">
                  <c:v>TOTAL</c:v>
                </c:pt>
              </c:strCache>
            </c:strRef>
          </c:cat>
          <c:val>
            <c:numRef>
              <c:f>'[10]PCI-IND-001'!$AN$49:$AN$53</c:f>
              <c:numCache>
                <c:formatCode>General</c:formatCode>
                <c:ptCount val="5"/>
                <c:pt idx="0">
                  <c:v>83.529999999999916</c:v>
                </c:pt>
                <c:pt idx="1">
                  <c:v>84.16</c:v>
                </c:pt>
                <c:pt idx="2">
                  <c:v>0</c:v>
                </c:pt>
                <c:pt idx="3">
                  <c:v>0</c:v>
                </c:pt>
                <c:pt idx="4">
                  <c:v>167.68999999999991</c:v>
                </c:pt>
              </c:numCache>
            </c:numRef>
          </c:val>
          <c:extLst>
            <c:ext xmlns:c16="http://schemas.microsoft.com/office/drawing/2014/chart" uri="{C3380CC4-5D6E-409C-BE32-E72D297353CC}">
              <c16:uniqueId val="{00000000-0EF0-4A11-8C84-4AEEF2045616}"/>
            </c:ext>
          </c:extLst>
        </c:ser>
        <c:ser>
          <c:idx val="1"/>
          <c:order val="1"/>
          <c:tx>
            <c:strRef>
              <c:f>'[10]PCI-IND-001'!$AO$48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'[10]PCI-IND-001'!$AM$49:$AM$53</c:f>
              <c:strCache>
                <c:ptCount val="5"/>
                <c:pt idx="0">
                  <c:v>TRIM1</c:v>
                </c:pt>
                <c:pt idx="1">
                  <c:v>TRIM2</c:v>
                </c:pt>
                <c:pt idx="2">
                  <c:v>TRIM3</c:v>
                </c:pt>
                <c:pt idx="3">
                  <c:v>TRIM4</c:v>
                </c:pt>
                <c:pt idx="4">
                  <c:v>TOTAL</c:v>
                </c:pt>
              </c:strCache>
            </c:strRef>
          </c:cat>
          <c:val>
            <c:numRef>
              <c:f>'[10]PCI-IND-001'!$AO$49:$AO$53</c:f>
              <c:numCache>
                <c:formatCode>General</c:formatCode>
                <c:ptCount val="5"/>
                <c:pt idx="0">
                  <c:v>83.529999999999916</c:v>
                </c:pt>
                <c:pt idx="1">
                  <c:v>167.68999999999991</c:v>
                </c:pt>
                <c:pt idx="2">
                  <c:v>167.68999999999991</c:v>
                </c:pt>
                <c:pt idx="3">
                  <c:v>167.68999999999991</c:v>
                </c:pt>
                <c:pt idx="4">
                  <c:v>167.68999999999991</c:v>
                </c:pt>
              </c:numCache>
            </c:numRef>
          </c:val>
          <c:extLst>
            <c:ext xmlns:c16="http://schemas.microsoft.com/office/drawing/2014/chart" uri="{C3380CC4-5D6E-409C-BE32-E72D297353CC}">
              <c16:uniqueId val="{00000001-0EF0-4A11-8C84-4AEEF2045616}"/>
            </c:ext>
          </c:extLst>
        </c:ser>
        <c:ser>
          <c:idx val="2"/>
          <c:order val="2"/>
          <c:tx>
            <c:strRef>
              <c:f>'[10]PCI-IND-001'!$AP$48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'[10]PCI-IND-001'!$AM$49:$AM$53</c:f>
              <c:strCache>
                <c:ptCount val="5"/>
                <c:pt idx="0">
                  <c:v>TRIM1</c:v>
                </c:pt>
                <c:pt idx="1">
                  <c:v>TRIM2</c:v>
                </c:pt>
                <c:pt idx="2">
                  <c:v>TRIM3</c:v>
                </c:pt>
                <c:pt idx="3">
                  <c:v>TRIM4</c:v>
                </c:pt>
                <c:pt idx="4">
                  <c:v>TOTAL</c:v>
                </c:pt>
              </c:strCache>
            </c:strRef>
          </c:cat>
          <c:val>
            <c:numRef>
              <c:f>'[10]PCI-IND-001'!$AP$49:$AP$53</c:f>
              <c:numCache>
                <c:formatCode>General</c:formatCode>
                <c:ptCount val="5"/>
                <c:pt idx="0">
                  <c:v>76.87</c:v>
                </c:pt>
                <c:pt idx="1">
                  <c:v>76.25</c:v>
                </c:pt>
                <c:pt idx="2">
                  <c:v>76.25</c:v>
                </c:pt>
                <c:pt idx="3">
                  <c:v>76.25</c:v>
                </c:pt>
                <c:pt idx="4">
                  <c:v>305.62</c:v>
                </c:pt>
              </c:numCache>
            </c:numRef>
          </c:val>
          <c:extLst>
            <c:ext xmlns:c16="http://schemas.microsoft.com/office/drawing/2014/chart" uri="{C3380CC4-5D6E-409C-BE32-E72D297353CC}">
              <c16:uniqueId val="{00000002-0EF0-4A11-8C84-4AEEF2045616}"/>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'[11]PES-FM-001'!$AS$45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'[11]PES-FM-001'!$AR$46:$AR$50</c:f>
              <c:strCache>
                <c:ptCount val="5"/>
                <c:pt idx="0">
                  <c:v>TRIM1</c:v>
                </c:pt>
                <c:pt idx="1">
                  <c:v>TRIM2</c:v>
                </c:pt>
                <c:pt idx="2">
                  <c:v>TRIM3</c:v>
                </c:pt>
                <c:pt idx="3">
                  <c:v>TRIM4</c:v>
                </c:pt>
                <c:pt idx="4">
                  <c:v>TOTAL</c:v>
                </c:pt>
              </c:strCache>
            </c:strRef>
          </c:cat>
          <c:val>
            <c:numRef>
              <c:f>'[11]PES-FM-001'!$AS$46:$AS$50</c:f>
              <c:numCache>
                <c:formatCode>General</c:formatCode>
                <c:ptCount val="5"/>
                <c:pt idx="0">
                  <c:v>803</c:v>
                </c:pt>
                <c:pt idx="4">
                  <c:v>803</c:v>
                </c:pt>
              </c:numCache>
            </c:numRef>
          </c:val>
          <c:extLst>
            <c:ext xmlns:c16="http://schemas.microsoft.com/office/drawing/2014/chart" uri="{C3380CC4-5D6E-409C-BE32-E72D297353CC}">
              <c16:uniqueId val="{00000000-003E-46D8-AD67-7C1C595A5954}"/>
            </c:ext>
          </c:extLst>
        </c:ser>
        <c:ser>
          <c:idx val="2"/>
          <c:order val="1"/>
          <c:tx>
            <c:strRef>
              <c:f>'[11]PES-FM-001'!$AU$45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'[11]PES-FM-001'!$AR$46:$AR$50</c:f>
              <c:strCache>
                <c:ptCount val="5"/>
                <c:pt idx="0">
                  <c:v>TRIM1</c:v>
                </c:pt>
                <c:pt idx="1">
                  <c:v>TRIM2</c:v>
                </c:pt>
                <c:pt idx="2">
                  <c:v>TRIM3</c:v>
                </c:pt>
                <c:pt idx="3">
                  <c:v>TRIM4</c:v>
                </c:pt>
                <c:pt idx="4">
                  <c:v>TOTAL</c:v>
                </c:pt>
              </c:strCache>
            </c:strRef>
          </c:cat>
          <c:val>
            <c:numRef>
              <c:f>'[11]PES-FM-001'!$AU$46:$AU$50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003E-46D8-AD67-7C1C595A5954}"/>
            </c:ext>
          </c:extLst>
        </c:ser>
        <c:ser>
          <c:idx val="1"/>
          <c:order val="2"/>
          <c:tx>
            <c:strRef>
              <c:f>'[11]PES-FM-001'!$AT$45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'[11]PES-FM-001'!$AR$46:$AR$50</c:f>
              <c:strCache>
                <c:ptCount val="5"/>
                <c:pt idx="0">
                  <c:v>TRIM1</c:v>
                </c:pt>
                <c:pt idx="1">
                  <c:v>TRIM2</c:v>
                </c:pt>
                <c:pt idx="2">
                  <c:v>TRIM3</c:v>
                </c:pt>
                <c:pt idx="3">
                  <c:v>TRIM4</c:v>
                </c:pt>
                <c:pt idx="4">
                  <c:v>TOTAL</c:v>
                </c:pt>
              </c:strCache>
            </c:strRef>
          </c:cat>
          <c:val>
            <c:numRef>
              <c:f>'[11]PES-FM-001'!$AT$46:$AT$50</c:f>
              <c:numCache>
                <c:formatCode>General</c:formatCode>
                <c:ptCount val="5"/>
                <c:pt idx="0">
                  <c:v>803</c:v>
                </c:pt>
                <c:pt idx="1">
                  <c:v>803</c:v>
                </c:pt>
                <c:pt idx="2">
                  <c:v>803</c:v>
                </c:pt>
                <c:pt idx="3">
                  <c:v>803</c:v>
                </c:pt>
                <c:pt idx="4">
                  <c:v>803</c:v>
                </c:pt>
              </c:numCache>
            </c:numRef>
          </c:val>
          <c:extLst>
            <c:ext xmlns:c16="http://schemas.microsoft.com/office/drawing/2014/chart" uri="{C3380CC4-5D6E-409C-BE32-E72D297353CC}">
              <c16:uniqueId val="{00000002-003E-46D8-AD67-7C1C595A5954}"/>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5394799134486191E-2"/>
          <c:y val="0.26064149288670313"/>
          <c:w val="0.94454542935162422"/>
          <c:h val="0.52645537968763312"/>
        </c:manualLayout>
      </c:layout>
      <c:barChart>
        <c:barDir val="col"/>
        <c:grouping val="clustered"/>
        <c:varyColors val="0"/>
        <c:ser>
          <c:idx val="4"/>
          <c:order val="4"/>
          <c:tx>
            <c:strRef>
              <c:f>'[2]COM-IND-004-V1'!$H$35</c:f>
              <c:strCache>
                <c:ptCount val="1"/>
                <c:pt idx="0">
                  <c:v>NÚMERO DE RESPUESTAS POSITIVAS</c:v>
                </c:pt>
              </c:strCache>
            </c:strRef>
          </c:tx>
          <c:spPr>
            <a:solidFill>
              <a:schemeClr val="accent5"/>
            </a:solidFill>
            <a:ln>
              <a:noFill/>
            </a:ln>
            <a:effectLst/>
          </c:spPr>
          <c:invertIfNegative val="0"/>
          <c:cat>
            <c:strRef>
              <c:f>'[2]COM-IND-004-V1'!$C$36:$C$37</c:f>
              <c:strCache>
                <c:ptCount val="2"/>
                <c:pt idx="0">
                  <c:v>Semestre 1</c:v>
                </c:pt>
                <c:pt idx="1">
                  <c:v>Semestre 2</c:v>
                </c:pt>
              </c:strCache>
            </c:strRef>
          </c:cat>
          <c:val>
            <c:numRef>
              <c:f>'[2]COM-IND-004-V1'!$H$36:$H$37</c:f>
              <c:numCache>
                <c:formatCode>General</c:formatCode>
                <c:ptCount val="2"/>
                <c:pt idx="0">
                  <c:v>99</c:v>
                </c:pt>
                <c:pt idx="1">
                  <c:v>0</c:v>
                </c:pt>
              </c:numCache>
            </c:numRef>
          </c:val>
          <c:extLst>
            <c:ext xmlns:c16="http://schemas.microsoft.com/office/drawing/2014/chart" uri="{C3380CC4-5D6E-409C-BE32-E72D297353CC}">
              <c16:uniqueId val="{00000000-B367-461B-A231-736DE88A5707}"/>
            </c:ext>
          </c:extLst>
        </c:ser>
        <c:ser>
          <c:idx val="5"/>
          <c:order val="5"/>
          <c:tx>
            <c:strRef>
              <c:f>'[2]COM-IND-004-V1'!$I$35</c:f>
              <c:strCache>
                <c:ptCount val="1"/>
                <c:pt idx="0">
                  <c:v>NÚMERO DE ENCUESTADOS</c:v>
                </c:pt>
              </c:strCache>
            </c:strRef>
          </c:tx>
          <c:spPr>
            <a:solidFill>
              <a:schemeClr val="accent6"/>
            </a:solidFill>
            <a:ln>
              <a:noFill/>
            </a:ln>
            <a:effectLst/>
          </c:spPr>
          <c:invertIfNegative val="0"/>
          <c:cat>
            <c:strRef>
              <c:f>'[2]COM-IND-004-V1'!$C$36:$C$37</c:f>
              <c:strCache>
                <c:ptCount val="2"/>
                <c:pt idx="0">
                  <c:v>Semestre 1</c:v>
                </c:pt>
                <c:pt idx="1">
                  <c:v>Semestre 2</c:v>
                </c:pt>
              </c:strCache>
            </c:strRef>
          </c:cat>
          <c:val>
            <c:numRef>
              <c:f>'[2]COM-IND-004-V1'!$I$36:$I$37</c:f>
              <c:numCache>
                <c:formatCode>General</c:formatCode>
                <c:ptCount val="2"/>
                <c:pt idx="0">
                  <c:v>100</c:v>
                </c:pt>
                <c:pt idx="1">
                  <c:v>0</c:v>
                </c:pt>
              </c:numCache>
            </c:numRef>
          </c:val>
          <c:extLst>
            <c:ext xmlns:c16="http://schemas.microsoft.com/office/drawing/2014/chart" uri="{C3380CC4-5D6E-409C-BE32-E72D297353CC}">
              <c16:uniqueId val="{00000001-B367-461B-A231-736DE88A5707}"/>
            </c:ext>
          </c:extLst>
        </c:ser>
        <c:ser>
          <c:idx val="6"/>
          <c:order val="6"/>
          <c:tx>
            <c:strRef>
              <c:f>'[2]COM-IND-004-V1'!$J$35</c:f>
              <c:strCache>
                <c:ptCount val="1"/>
                <c:pt idx="0">
                  <c:v>RESULTADO</c:v>
                </c:pt>
              </c:strCache>
            </c:strRef>
          </c:tx>
          <c:spPr>
            <a:solidFill>
              <a:schemeClr val="accent1">
                <a:lumMod val="60000"/>
              </a:schemeClr>
            </a:solidFill>
            <a:ln>
              <a:noFill/>
            </a:ln>
            <a:effectLst/>
          </c:spPr>
          <c:invertIfNegative val="0"/>
          <c:cat>
            <c:strRef>
              <c:f>'[2]COM-IND-004-V1'!$C$36:$C$37</c:f>
              <c:strCache>
                <c:ptCount val="2"/>
                <c:pt idx="0">
                  <c:v>Semestre 1</c:v>
                </c:pt>
                <c:pt idx="1">
                  <c:v>Semestre 2</c:v>
                </c:pt>
              </c:strCache>
            </c:strRef>
          </c:cat>
          <c:val>
            <c:numRef>
              <c:f>'[2]COM-IND-004-V1'!$J$36:$J$37</c:f>
              <c:numCache>
                <c:formatCode>General</c:formatCode>
                <c:ptCount val="2"/>
                <c:pt idx="0">
                  <c:v>0.99</c:v>
                </c:pt>
                <c:pt idx="1">
                  <c:v>0</c:v>
                </c:pt>
              </c:numCache>
            </c:numRef>
          </c:val>
          <c:extLst>
            <c:ext xmlns:c16="http://schemas.microsoft.com/office/drawing/2014/chart" uri="{C3380CC4-5D6E-409C-BE32-E72D297353CC}">
              <c16:uniqueId val="{00000002-B367-461B-A231-736DE88A5707}"/>
            </c:ext>
          </c:extLst>
        </c:ser>
        <c:dLbls>
          <c:showLegendKey val="0"/>
          <c:showVal val="0"/>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'[2]COM-IND-004-V1'!$D$35</c15:sqref>
                        </c15:formulaRef>
                      </c:ext>
                    </c:extLst>
                    <c:strCache>
                      <c:ptCount val="1"/>
                    </c:strCache>
                  </c:strRef>
                </c:tx>
                <c:spPr>
                  <a:solidFill>
                    <a:schemeClr val="accent1"/>
                  </a:solidFill>
                  <a:ln>
                    <a:noFill/>
                  </a:ln>
                  <a:effectLst/>
                </c:spPr>
                <c:invertIfNegative val="0"/>
                <c:cat>
                  <c:strRef>
                    <c:extLst>
                      <c:ext uri="{02D57815-91ED-43cb-92C2-25804820EDAC}">
                        <c15:formulaRef>
                          <c15:sqref>'[2]COM-IND-004-V1'!$C$36:$C$37</c15:sqref>
                        </c15:formulaRef>
                      </c:ext>
                    </c:extLst>
                    <c:strCache>
                      <c:ptCount val="2"/>
                      <c:pt idx="0">
                        <c:v>Semestre 1</c:v>
                      </c:pt>
                      <c:pt idx="1">
                        <c:v>Semestre 2</c:v>
                      </c:pt>
                    </c:strCache>
                  </c:strRef>
                </c:cat>
                <c:val>
                  <c:numRef>
                    <c:extLst>
                      <c:ext uri="{02D57815-91ED-43cb-92C2-25804820EDAC}">
                        <c15:formulaRef>
                          <c15:sqref>'[2]COM-IND-004-V1'!$D$36:$D$37</c15:sqref>
                        </c15:formulaRef>
                      </c:ext>
                    </c:extLst>
                    <c:numCache>
                      <c:formatCode>General</c:formatCode>
                      <c:ptCount val="2"/>
                    </c:numCache>
                  </c:numRef>
                </c:val>
                <c:extLst>
                  <c:ext xmlns:c16="http://schemas.microsoft.com/office/drawing/2014/chart" uri="{C3380CC4-5D6E-409C-BE32-E72D297353CC}">
                    <c16:uniqueId val="{00000003-B367-461B-A231-736DE88A570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'[2]COM-IND-004-V1'!$E$35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B367-461B-A231-736DE88A570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'[2]COM-IND-004-V1'!$F$35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B367-461B-A231-736DE88A570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'[2]COM-IND-004-V1'!$G$35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B367-461B-A231-736DE88A5707}"/>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7248"/>
        <c:crosses val="autoZero"/>
        <c:auto val="1"/>
        <c:lblAlgn val="ctr"/>
        <c:lblOffset val="100"/>
        <c:noMultiLvlLbl val="0"/>
      </c:catAx>
      <c:valAx>
        <c:axId val="14074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22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'[12]PES-FM-001'!$AS$45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'[12]PES-FM-001'!$AR$46:$AR$50</c:f>
              <c:strCache>
                <c:ptCount val="5"/>
                <c:pt idx="0">
                  <c:v>TRIM1</c:v>
                </c:pt>
                <c:pt idx="1">
                  <c:v>TRIM2</c:v>
                </c:pt>
                <c:pt idx="2">
                  <c:v>TRIM3</c:v>
                </c:pt>
                <c:pt idx="3">
                  <c:v>TRIM4</c:v>
                </c:pt>
                <c:pt idx="4">
                  <c:v>TOTAL</c:v>
                </c:pt>
              </c:strCache>
            </c:strRef>
          </c:cat>
          <c:val>
            <c:numRef>
              <c:f>'[12]PES-FM-001'!$AS$46:$AS$50</c:f>
              <c:numCache>
                <c:formatCode>General</c:formatCode>
                <c:ptCount val="5"/>
                <c:pt idx="0">
                  <c:v>803</c:v>
                </c:pt>
                <c:pt idx="1">
                  <c:v>459</c:v>
                </c:pt>
                <c:pt idx="4">
                  <c:v>1262</c:v>
                </c:pt>
              </c:numCache>
            </c:numRef>
          </c:val>
          <c:extLst>
            <c:ext xmlns:c16="http://schemas.microsoft.com/office/drawing/2014/chart" uri="{C3380CC4-5D6E-409C-BE32-E72D297353CC}">
              <c16:uniqueId val="{00000000-09B6-47EF-97C1-8A28FDCDED39}"/>
            </c:ext>
          </c:extLst>
        </c:ser>
        <c:ser>
          <c:idx val="2"/>
          <c:order val="1"/>
          <c:tx>
            <c:strRef>
              <c:f>'[12]PES-FM-001'!$AU$45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'[12]PES-FM-001'!$AR$46:$AR$50</c:f>
              <c:strCache>
                <c:ptCount val="5"/>
                <c:pt idx="0">
                  <c:v>TRIM1</c:v>
                </c:pt>
                <c:pt idx="1">
                  <c:v>TRIM2</c:v>
                </c:pt>
                <c:pt idx="2">
                  <c:v>TRIM3</c:v>
                </c:pt>
                <c:pt idx="3">
                  <c:v>TRIM4</c:v>
                </c:pt>
                <c:pt idx="4">
                  <c:v>TOTAL</c:v>
                </c:pt>
              </c:strCache>
            </c:strRef>
          </c:cat>
          <c:val>
            <c:numRef>
              <c:f>'[12]PES-FM-001'!$AU$46:$AU$50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09B6-47EF-97C1-8A28FDCDED39}"/>
            </c:ext>
          </c:extLst>
        </c:ser>
        <c:ser>
          <c:idx val="1"/>
          <c:order val="2"/>
          <c:tx>
            <c:strRef>
              <c:f>'[12]PES-FM-001'!$AT$45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'[12]PES-FM-001'!$AR$46:$AR$50</c:f>
              <c:strCache>
                <c:ptCount val="5"/>
                <c:pt idx="0">
                  <c:v>TRIM1</c:v>
                </c:pt>
                <c:pt idx="1">
                  <c:v>TRIM2</c:v>
                </c:pt>
                <c:pt idx="2">
                  <c:v>TRIM3</c:v>
                </c:pt>
                <c:pt idx="3">
                  <c:v>TRIM4</c:v>
                </c:pt>
                <c:pt idx="4">
                  <c:v>TOTAL</c:v>
                </c:pt>
              </c:strCache>
            </c:strRef>
          </c:cat>
          <c:val>
            <c:numRef>
              <c:f>'[12]PES-FM-001'!$AT$46:$AT$50</c:f>
              <c:numCache>
                <c:formatCode>General</c:formatCode>
                <c:ptCount val="5"/>
                <c:pt idx="0">
                  <c:v>803</c:v>
                </c:pt>
                <c:pt idx="1">
                  <c:v>1262</c:v>
                </c:pt>
                <c:pt idx="2">
                  <c:v>1262</c:v>
                </c:pt>
                <c:pt idx="3">
                  <c:v>1262</c:v>
                </c:pt>
                <c:pt idx="4">
                  <c:v>1262</c:v>
                </c:pt>
              </c:numCache>
            </c:numRef>
          </c:val>
          <c:extLst>
            <c:ext xmlns:c16="http://schemas.microsoft.com/office/drawing/2014/chart" uri="{C3380CC4-5D6E-409C-BE32-E72D297353CC}">
              <c16:uniqueId val="{00000002-09B6-47EF-97C1-8A28FDCDED39}"/>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'[13]PCI-IND-004'!$AM$46:$AM$50</c:f>
              <c:strCache>
                <c:ptCount val="5"/>
                <c:pt idx="0">
                  <c:v>TRIM1</c:v>
                </c:pt>
                <c:pt idx="1">
                  <c:v>TRIM2</c:v>
                </c:pt>
                <c:pt idx="2">
                  <c:v>TRIM3</c:v>
                </c:pt>
                <c:pt idx="3">
                  <c:v>TRIM4</c:v>
                </c:pt>
                <c:pt idx="4">
                  <c:v>TOTAL</c:v>
                </c:pt>
              </c:strCache>
            </c:strRef>
          </c:cat>
          <c:val>
            <c:numRef>
              <c:f>'[13]PCI-IND-004'!$AN$46:$AN$50</c:f>
              <c:numCache>
                <c:formatCode>General</c:formatCode>
                <c:ptCount val="5"/>
                <c:pt idx="0">
                  <c:v>2.41</c:v>
                </c:pt>
                <c:pt idx="1">
                  <c:v>0</c:v>
                </c:pt>
                <c:pt idx="2">
                  <c:v>0</c:v>
                </c:pt>
                <c:pt idx="3">
                  <c:v>0</c:v>
                </c:pt>
                <c:pt idx="4">
                  <c:v>2.41</c:v>
                </c:pt>
              </c:numCache>
            </c:numRef>
          </c:val>
          <c:extLst>
            <c:ext xmlns:c16="http://schemas.microsoft.com/office/drawing/2014/chart" uri="{C3380CC4-5D6E-409C-BE32-E72D297353CC}">
              <c16:uniqueId val="{00000000-77B4-4062-AE8F-CF081D7A9B58}"/>
            </c:ext>
          </c:extLst>
        </c:ser>
        <c:ser>
          <c:idx val="1"/>
          <c:order val="1"/>
          <c:tx>
            <c:strRef>
              <c:f>'[13]PCI-IND-004'!$AO$45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'[13]PCI-IND-004'!$AM$46:$AM$50</c:f>
              <c:strCache>
                <c:ptCount val="5"/>
                <c:pt idx="0">
                  <c:v>TRIM1</c:v>
                </c:pt>
                <c:pt idx="1">
                  <c:v>TRIM2</c:v>
                </c:pt>
                <c:pt idx="2">
                  <c:v>TRIM3</c:v>
                </c:pt>
                <c:pt idx="3">
                  <c:v>TRIM4</c:v>
                </c:pt>
                <c:pt idx="4">
                  <c:v>TOTAL</c:v>
                </c:pt>
              </c:strCache>
            </c:strRef>
          </c:cat>
          <c:val>
            <c:numRef>
              <c:f>'[13]PCI-IND-004'!$AO$46:$AO$50</c:f>
              <c:numCache>
                <c:formatCode>General</c:formatCode>
                <c:ptCount val="5"/>
                <c:pt idx="0">
                  <c:v>2.41</c:v>
                </c:pt>
                <c:pt idx="1">
                  <c:v>2.41</c:v>
                </c:pt>
                <c:pt idx="2">
                  <c:v>2.41</c:v>
                </c:pt>
                <c:pt idx="3">
                  <c:v>2.41</c:v>
                </c:pt>
                <c:pt idx="4">
                  <c:v>2.41</c:v>
                </c:pt>
              </c:numCache>
            </c:numRef>
          </c:val>
          <c:extLst>
            <c:ext xmlns:c16="http://schemas.microsoft.com/office/drawing/2014/chart" uri="{C3380CC4-5D6E-409C-BE32-E72D297353CC}">
              <c16:uniqueId val="{00000001-77B4-4062-AE8F-CF081D7A9B58}"/>
            </c:ext>
          </c:extLst>
        </c:ser>
        <c:ser>
          <c:idx val="2"/>
          <c:order val="2"/>
          <c:tx>
            <c:strRef>
              <c:f>'[13]PCI-IND-004'!$AP$45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'[13]PCI-IND-004'!$AM$46:$AM$50</c:f>
              <c:strCache>
                <c:ptCount val="5"/>
                <c:pt idx="0">
                  <c:v>TRIM1</c:v>
                </c:pt>
                <c:pt idx="1">
                  <c:v>TRIM2</c:v>
                </c:pt>
                <c:pt idx="2">
                  <c:v>TRIM3</c:v>
                </c:pt>
                <c:pt idx="3">
                  <c:v>TRIM4</c:v>
                </c:pt>
                <c:pt idx="4">
                  <c:v>TOTAL</c:v>
                </c:pt>
              </c:strCache>
            </c:strRef>
          </c:cat>
          <c:val>
            <c:numRef>
              <c:f>'[13]PCI-IND-004'!$AP$46:$AP$50</c:f>
              <c:numCache>
                <c:formatCode>General</c:formatCode>
                <c:ptCount val="5"/>
                <c:pt idx="0">
                  <c:v>3.5</c:v>
                </c:pt>
                <c:pt idx="1">
                  <c:v>3.5</c:v>
                </c:pt>
                <c:pt idx="2">
                  <c:v>3.5</c:v>
                </c:pt>
                <c:pt idx="3">
                  <c:v>3.5</c:v>
                </c:pt>
                <c:pt idx="4">
                  <c:v>14</c:v>
                </c:pt>
              </c:numCache>
            </c:numRef>
          </c:val>
          <c:extLst>
            <c:ext xmlns:c16="http://schemas.microsoft.com/office/drawing/2014/chart" uri="{C3380CC4-5D6E-409C-BE32-E72D297353CC}">
              <c16:uniqueId val="{00000002-77B4-4062-AE8F-CF081D7A9B58}"/>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'[14]PCI-IND-004'!$AN$45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'[14]PCI-IND-004'!$AM$46:$AM$50</c:f>
              <c:strCache>
                <c:ptCount val="5"/>
                <c:pt idx="0">
                  <c:v>TRIM1</c:v>
                </c:pt>
                <c:pt idx="1">
                  <c:v>TRIM2</c:v>
                </c:pt>
                <c:pt idx="2">
                  <c:v>TRIM3</c:v>
                </c:pt>
                <c:pt idx="3">
                  <c:v>TRIM4</c:v>
                </c:pt>
                <c:pt idx="4">
                  <c:v>TOTAL</c:v>
                </c:pt>
              </c:strCache>
            </c:strRef>
          </c:cat>
          <c:val>
            <c:numRef>
              <c:f>'[14]PCI-IND-004'!$AN$46:$AN$50</c:f>
              <c:numCache>
                <c:formatCode>General</c:formatCode>
                <c:ptCount val="5"/>
                <c:pt idx="0">
                  <c:v>2.41</c:v>
                </c:pt>
                <c:pt idx="1">
                  <c:v>5.04</c:v>
                </c:pt>
                <c:pt idx="2">
                  <c:v>0</c:v>
                </c:pt>
                <c:pt idx="3">
                  <c:v>0</c:v>
                </c:pt>
                <c:pt idx="4">
                  <c:v>7.45</c:v>
                </c:pt>
              </c:numCache>
            </c:numRef>
          </c:val>
          <c:extLst>
            <c:ext xmlns:c16="http://schemas.microsoft.com/office/drawing/2014/chart" uri="{C3380CC4-5D6E-409C-BE32-E72D297353CC}">
              <c16:uniqueId val="{00000000-7F2A-4EE3-A84E-180EF66A9B64}"/>
            </c:ext>
          </c:extLst>
        </c:ser>
        <c:ser>
          <c:idx val="1"/>
          <c:order val="1"/>
          <c:tx>
            <c:strRef>
              <c:f>'[14]PCI-IND-004'!$AO$45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'[14]PCI-IND-004'!$AM$46:$AM$50</c:f>
              <c:strCache>
                <c:ptCount val="5"/>
                <c:pt idx="0">
                  <c:v>TRIM1</c:v>
                </c:pt>
                <c:pt idx="1">
                  <c:v>TRIM2</c:v>
                </c:pt>
                <c:pt idx="2">
                  <c:v>TRIM3</c:v>
                </c:pt>
                <c:pt idx="3">
                  <c:v>TRIM4</c:v>
                </c:pt>
                <c:pt idx="4">
                  <c:v>TOTAL</c:v>
                </c:pt>
              </c:strCache>
            </c:strRef>
          </c:cat>
          <c:val>
            <c:numRef>
              <c:f>'[14]PCI-IND-004'!$AO$46:$AO$50</c:f>
              <c:numCache>
                <c:formatCode>General</c:formatCode>
                <c:ptCount val="5"/>
                <c:pt idx="0">
                  <c:v>2.41</c:v>
                </c:pt>
                <c:pt idx="1">
                  <c:v>7.45</c:v>
                </c:pt>
                <c:pt idx="2">
                  <c:v>7.45</c:v>
                </c:pt>
                <c:pt idx="3">
                  <c:v>7.45</c:v>
                </c:pt>
                <c:pt idx="4">
                  <c:v>7.45</c:v>
                </c:pt>
              </c:numCache>
            </c:numRef>
          </c:val>
          <c:extLst>
            <c:ext xmlns:c16="http://schemas.microsoft.com/office/drawing/2014/chart" uri="{C3380CC4-5D6E-409C-BE32-E72D297353CC}">
              <c16:uniqueId val="{00000001-7F2A-4EE3-A84E-180EF66A9B64}"/>
            </c:ext>
          </c:extLst>
        </c:ser>
        <c:ser>
          <c:idx val="2"/>
          <c:order val="2"/>
          <c:tx>
            <c:strRef>
              <c:f>'[14]PCI-IND-004'!$AP$45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'[14]PCI-IND-004'!$AM$46:$AM$50</c:f>
              <c:strCache>
                <c:ptCount val="5"/>
                <c:pt idx="0">
                  <c:v>TRIM1</c:v>
                </c:pt>
                <c:pt idx="1">
                  <c:v>TRIM2</c:v>
                </c:pt>
                <c:pt idx="2">
                  <c:v>TRIM3</c:v>
                </c:pt>
                <c:pt idx="3">
                  <c:v>TRIM4</c:v>
                </c:pt>
                <c:pt idx="4">
                  <c:v>TOTAL</c:v>
                </c:pt>
              </c:strCache>
            </c:strRef>
          </c:cat>
          <c:val>
            <c:numRef>
              <c:f>'[14]PCI-IND-004'!$AP$46:$AP$50</c:f>
              <c:numCache>
                <c:formatCode>General</c:formatCode>
                <c:ptCount val="5"/>
                <c:pt idx="0">
                  <c:v>3.5</c:v>
                </c:pt>
                <c:pt idx="1">
                  <c:v>3.5</c:v>
                </c:pt>
                <c:pt idx="2">
                  <c:v>3.5</c:v>
                </c:pt>
                <c:pt idx="3">
                  <c:v>3.5</c:v>
                </c:pt>
                <c:pt idx="4">
                  <c:v>14</c:v>
                </c:pt>
              </c:numCache>
            </c:numRef>
          </c:val>
          <c:extLst>
            <c:ext xmlns:c16="http://schemas.microsoft.com/office/drawing/2014/chart" uri="{C3380CC4-5D6E-409C-BE32-E72D297353CC}">
              <c16:uniqueId val="{00000002-7F2A-4EE3-A84E-180EF66A9B64}"/>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7311586051738E-2"/>
          <c:y val="7.4232674246702463E-2"/>
          <c:w val="0.94329268841394831"/>
          <c:h val="0.6740992262896072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'[15]PCI-IND-005'!$AR$47:$AR$52</c:f>
              <c:strCache>
                <c:ptCount val="6"/>
                <c:pt idx="0">
                  <c:v>TRIM.</c:v>
                </c:pt>
                <c:pt idx="1">
                  <c:v>TRIM1</c:v>
                </c:pt>
                <c:pt idx="2">
                  <c:v>TRIM2</c:v>
                </c:pt>
                <c:pt idx="3">
                  <c:v>TRIM3</c:v>
                </c:pt>
                <c:pt idx="4">
                  <c:v>TRIM4</c:v>
                </c:pt>
                <c:pt idx="5">
                  <c:v>TOTAL</c:v>
                </c:pt>
              </c:strCache>
            </c:strRef>
          </c:cat>
          <c:val>
            <c:numRef>
              <c:f>'[15]PCI-IND-005'!$AS$47:$AS$52</c:f>
              <c:numCache>
                <c:formatCode>General</c:formatCode>
                <c:ptCount val="6"/>
                <c:pt idx="0">
                  <c:v>0</c:v>
                </c:pt>
                <c:pt idx="1">
                  <c:v>5</c:v>
                </c:pt>
                <c:pt idx="5">
                  <c:v>5</c:v>
                </c:pt>
              </c:numCache>
            </c:numRef>
          </c:val>
          <c:extLst>
            <c:ext xmlns:c16="http://schemas.microsoft.com/office/drawing/2014/chart" uri="{C3380CC4-5D6E-409C-BE32-E72D297353CC}">
              <c16:uniqueId val="{00000000-9597-426A-B46A-0F8EC627E53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'[15]PCI-IND-005'!$AR$47:$AR$52</c:f>
              <c:strCache>
                <c:ptCount val="6"/>
                <c:pt idx="0">
                  <c:v>TRIM.</c:v>
                </c:pt>
                <c:pt idx="1">
                  <c:v>TRIM1</c:v>
                </c:pt>
                <c:pt idx="2">
                  <c:v>TRIM2</c:v>
                </c:pt>
                <c:pt idx="3">
                  <c:v>TRIM3</c:v>
                </c:pt>
                <c:pt idx="4">
                  <c:v>TRIM4</c:v>
                </c:pt>
                <c:pt idx="5">
                  <c:v>TOTAL</c:v>
                </c:pt>
              </c:strCache>
            </c:strRef>
          </c:cat>
          <c:val>
            <c:numRef>
              <c:f>'[15]PCI-IND-005'!$AT$47:$AT$52</c:f>
              <c:numCache>
                <c:formatCode>General</c:formatCode>
                <c:ptCount val="6"/>
                <c:pt idx="0">
                  <c:v>0</c:v>
                </c:pt>
              </c:numCache>
            </c:numRef>
          </c:val>
          <c:extLst>
            <c:ext xmlns:c16="http://schemas.microsoft.com/office/drawing/2014/chart" uri="{C3380CC4-5D6E-409C-BE32-E72D297353CC}">
              <c16:uniqueId val="{00000001-9597-426A-B46A-0F8EC627E539}"/>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'[15]PCI-IND-005'!$AR$47:$AR$52</c:f>
              <c:strCache>
                <c:ptCount val="6"/>
                <c:pt idx="0">
                  <c:v>TRIM.</c:v>
                </c:pt>
                <c:pt idx="1">
                  <c:v>TRIM1</c:v>
                </c:pt>
                <c:pt idx="2">
                  <c:v>TRIM2</c:v>
                </c:pt>
                <c:pt idx="3">
                  <c:v>TRIM3</c:v>
                </c:pt>
                <c:pt idx="4">
                  <c:v>TRIM4</c:v>
                </c:pt>
                <c:pt idx="5">
                  <c:v>TOTAL</c:v>
                </c:pt>
              </c:strCache>
            </c:strRef>
          </c:cat>
          <c:val>
            <c:numRef>
              <c:f>'[15]PCI-IND-005'!$AU$47:$AU$52</c:f>
              <c:numCache>
                <c:formatCode>General</c:formatCode>
                <c:ptCount val="6"/>
                <c:pt idx="0">
                  <c:v>0</c:v>
                </c:pt>
                <c:pt idx="1">
                  <c:v>5</c:v>
                </c:pt>
                <c:pt idx="2">
                  <c:v>5</c:v>
                </c:pt>
                <c:pt idx="3">
                  <c:v>5</c:v>
                </c:pt>
                <c:pt idx="4">
                  <c:v>5</c:v>
                </c:pt>
                <c:pt idx="5">
                  <c:v>20</c:v>
                </c:pt>
              </c:numCache>
            </c:numRef>
          </c:val>
          <c:extLst>
            <c:ext xmlns:c16="http://schemas.microsoft.com/office/drawing/2014/chart" uri="{C3380CC4-5D6E-409C-BE32-E72D297353CC}">
              <c16:uniqueId val="{00000002-9597-426A-B46A-0F8EC627E539}"/>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'[15]PCI-IND-005'!$AR$47:$AR$52</c:f>
              <c:strCache>
                <c:ptCount val="6"/>
                <c:pt idx="0">
                  <c:v>TRIM.</c:v>
                </c:pt>
                <c:pt idx="1">
                  <c:v>TRIM1</c:v>
                </c:pt>
                <c:pt idx="2">
                  <c:v>TRIM2</c:v>
                </c:pt>
                <c:pt idx="3">
                  <c:v>TRIM3</c:v>
                </c:pt>
                <c:pt idx="4">
                  <c:v>TRIM4</c:v>
                </c:pt>
                <c:pt idx="5">
                  <c:v>TOTAL</c:v>
                </c:pt>
              </c:strCache>
            </c:strRef>
          </c:cat>
          <c:val>
            <c:numRef>
              <c:f>'[15]PCI-IND-005'!$AV$47:$AV$52</c:f>
              <c:numCache>
                <c:formatCode>General</c:formatCode>
                <c:ptCount val="6"/>
              </c:numCache>
            </c:numRef>
          </c:val>
          <c:extLst>
            <c:ext xmlns:c16="http://schemas.microsoft.com/office/drawing/2014/chart" uri="{C3380CC4-5D6E-409C-BE32-E72D297353CC}">
              <c16:uniqueId val="{00000003-9597-426A-B46A-0F8EC627E539}"/>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7311586051738E-2"/>
          <c:y val="7.4232674246702463E-2"/>
          <c:w val="0.94329268841394831"/>
          <c:h val="0.6740992262896072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'[16]PCI-IND-005'!$AR$47:$AR$52</c:f>
              <c:strCache>
                <c:ptCount val="6"/>
                <c:pt idx="0">
                  <c:v>TRIM.</c:v>
                </c:pt>
                <c:pt idx="1">
                  <c:v>TRIM1</c:v>
                </c:pt>
                <c:pt idx="2">
                  <c:v>TRIM2</c:v>
                </c:pt>
                <c:pt idx="3">
                  <c:v>TRIM3</c:v>
                </c:pt>
                <c:pt idx="4">
                  <c:v>TRIM4</c:v>
                </c:pt>
                <c:pt idx="5">
                  <c:v>TOTAL</c:v>
                </c:pt>
              </c:strCache>
            </c:strRef>
          </c:cat>
          <c:val>
            <c:numRef>
              <c:f>'[16]PCI-IND-005'!$AS$47:$AS$52</c:f>
              <c:numCache>
                <c:formatCode>General</c:formatCode>
                <c:ptCount val="6"/>
                <c:pt idx="0">
                  <c:v>0</c:v>
                </c:pt>
                <c:pt idx="1">
                  <c:v>5</c:v>
                </c:pt>
                <c:pt idx="2">
                  <c:v>5</c:v>
                </c:pt>
                <c:pt idx="3">
                  <c:v>0</c:v>
                </c:pt>
                <c:pt idx="4">
                  <c:v>0</c:v>
                </c:pt>
                <c:pt idx="5">
                  <c:v>10</c:v>
                </c:pt>
              </c:numCache>
            </c:numRef>
          </c:val>
          <c:extLst>
            <c:ext xmlns:c16="http://schemas.microsoft.com/office/drawing/2014/chart" uri="{C3380CC4-5D6E-409C-BE32-E72D297353CC}">
              <c16:uniqueId val="{00000000-B2FF-4322-BE57-D959257D485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'[16]PCI-IND-005'!$AR$47:$AR$52</c:f>
              <c:strCache>
                <c:ptCount val="6"/>
                <c:pt idx="0">
                  <c:v>TRIM.</c:v>
                </c:pt>
                <c:pt idx="1">
                  <c:v>TRIM1</c:v>
                </c:pt>
                <c:pt idx="2">
                  <c:v>TRIM2</c:v>
                </c:pt>
                <c:pt idx="3">
                  <c:v>TRIM3</c:v>
                </c:pt>
                <c:pt idx="4">
                  <c:v>TRIM4</c:v>
                </c:pt>
                <c:pt idx="5">
                  <c:v>TOTAL</c:v>
                </c:pt>
              </c:strCache>
            </c:strRef>
          </c:cat>
          <c:val>
            <c:numRef>
              <c:f>'[16]PCI-IND-005'!$AT$47:$AT$52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2FF-4322-BE57-D959257D4857}"/>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'[16]PCI-IND-005'!$AR$47:$AR$52</c:f>
              <c:strCache>
                <c:ptCount val="6"/>
                <c:pt idx="0">
                  <c:v>TRIM.</c:v>
                </c:pt>
                <c:pt idx="1">
                  <c:v>TRIM1</c:v>
                </c:pt>
                <c:pt idx="2">
                  <c:v>TRIM2</c:v>
                </c:pt>
                <c:pt idx="3">
                  <c:v>TRIM3</c:v>
                </c:pt>
                <c:pt idx="4">
                  <c:v>TRIM4</c:v>
                </c:pt>
                <c:pt idx="5">
                  <c:v>TOTAL</c:v>
                </c:pt>
              </c:strCache>
            </c:strRef>
          </c:cat>
          <c:val>
            <c:numRef>
              <c:f>'[16]PCI-IND-005'!$AU$47:$AU$52</c:f>
              <c:numCache>
                <c:formatCode>General</c:formatCode>
                <c:ptCount val="6"/>
                <c:pt idx="0">
                  <c:v>0</c:v>
                </c:pt>
                <c:pt idx="1">
                  <c:v>5</c:v>
                </c:pt>
                <c:pt idx="2">
                  <c:v>5</c:v>
                </c:pt>
                <c:pt idx="3">
                  <c:v>5</c:v>
                </c:pt>
                <c:pt idx="4">
                  <c:v>5</c:v>
                </c:pt>
                <c:pt idx="5">
                  <c:v>20</c:v>
                </c:pt>
              </c:numCache>
            </c:numRef>
          </c:val>
          <c:extLst>
            <c:ext xmlns:c16="http://schemas.microsoft.com/office/drawing/2014/chart" uri="{C3380CC4-5D6E-409C-BE32-E72D297353CC}">
              <c16:uniqueId val="{00000002-B2FF-4322-BE57-D959257D4857}"/>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'[16]PCI-IND-005'!$AR$47:$AR$52</c:f>
              <c:strCache>
                <c:ptCount val="6"/>
                <c:pt idx="0">
                  <c:v>TRIM.</c:v>
                </c:pt>
                <c:pt idx="1">
                  <c:v>TRIM1</c:v>
                </c:pt>
                <c:pt idx="2">
                  <c:v>TRIM2</c:v>
                </c:pt>
                <c:pt idx="3">
                  <c:v>TRIM3</c:v>
                </c:pt>
                <c:pt idx="4">
                  <c:v>TRIM4</c:v>
                </c:pt>
                <c:pt idx="5">
                  <c:v>TOTAL</c:v>
                </c:pt>
              </c:strCache>
            </c:strRef>
          </c:cat>
          <c:val>
            <c:numRef>
              <c:f>'[16]PCI-IND-005'!$AV$47:$AV$52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2FF-4322-BE57-D959257D4857}"/>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'[17]PCI-IND-007'!$AK$44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'[17]PCI-IND-007'!$AJ$45:$AJ$49</c:f>
              <c:strCache>
                <c:ptCount val="5"/>
                <c:pt idx="0">
                  <c:v>TRIM1</c:v>
                </c:pt>
                <c:pt idx="1">
                  <c:v>TRIM2</c:v>
                </c:pt>
                <c:pt idx="2">
                  <c:v>TRIM3</c:v>
                </c:pt>
                <c:pt idx="3">
                  <c:v>TRIM 4</c:v>
                </c:pt>
                <c:pt idx="4">
                  <c:v>TOTAL</c:v>
                </c:pt>
              </c:strCache>
            </c:strRef>
          </c:cat>
          <c:val>
            <c:numRef>
              <c:f>'[17]PCI-IND-007'!$AK$45:$AK$49</c:f>
              <c:numCache>
                <c:formatCode>General</c:formatCode>
                <c:ptCount val="5"/>
                <c:pt idx="0">
                  <c:v>8022</c:v>
                </c:pt>
                <c:pt idx="1">
                  <c:v>0</c:v>
                </c:pt>
                <c:pt idx="2">
                  <c:v>0</c:v>
                </c:pt>
                <c:pt idx="3">
                  <c:v>0</c:v>
                </c:pt>
                <c:pt idx="4">
                  <c:v>8022</c:v>
                </c:pt>
              </c:numCache>
            </c:numRef>
          </c:val>
          <c:extLst>
            <c:ext xmlns:c16="http://schemas.microsoft.com/office/drawing/2014/chart" uri="{C3380CC4-5D6E-409C-BE32-E72D297353CC}">
              <c16:uniqueId val="{00000000-FE29-4883-918F-2CDCC4143E9B}"/>
            </c:ext>
          </c:extLst>
        </c:ser>
        <c:ser>
          <c:idx val="1"/>
          <c:order val="1"/>
          <c:tx>
            <c:strRef>
              <c:f>'[17]PCI-IND-007'!$AL$44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'[17]PCI-IND-007'!$AJ$45:$AJ$49</c:f>
              <c:strCache>
                <c:ptCount val="5"/>
                <c:pt idx="0">
                  <c:v>TRIM1</c:v>
                </c:pt>
                <c:pt idx="1">
                  <c:v>TRIM2</c:v>
                </c:pt>
                <c:pt idx="2">
                  <c:v>TRIM3</c:v>
                </c:pt>
                <c:pt idx="3">
                  <c:v>TRIM 4</c:v>
                </c:pt>
                <c:pt idx="4">
                  <c:v>TOTAL</c:v>
                </c:pt>
              </c:strCache>
            </c:strRef>
          </c:cat>
          <c:val>
            <c:numRef>
              <c:f>'[17]PCI-IND-007'!$AL$45:$AL$49</c:f>
              <c:numCache>
                <c:formatCode>General</c:formatCode>
                <c:ptCount val="5"/>
                <c:pt idx="0">
                  <c:v>8022</c:v>
                </c:pt>
                <c:pt idx="1">
                  <c:v>8022</c:v>
                </c:pt>
                <c:pt idx="2">
                  <c:v>8022</c:v>
                </c:pt>
                <c:pt idx="3">
                  <c:v>8022</c:v>
                </c:pt>
                <c:pt idx="4">
                  <c:v>8022</c:v>
                </c:pt>
              </c:numCache>
            </c:numRef>
          </c:val>
          <c:extLst>
            <c:ext xmlns:c16="http://schemas.microsoft.com/office/drawing/2014/chart" uri="{C3380CC4-5D6E-409C-BE32-E72D297353CC}">
              <c16:uniqueId val="{00000001-FE29-4883-918F-2CDCC4143E9B}"/>
            </c:ext>
          </c:extLst>
        </c:ser>
        <c:ser>
          <c:idx val="2"/>
          <c:order val="2"/>
          <c:tx>
            <c:strRef>
              <c:f>'[17]PCI-IND-007'!$AM$44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'[17]PCI-IND-007'!$AJ$45:$AJ$49</c:f>
              <c:strCache>
                <c:ptCount val="5"/>
                <c:pt idx="0">
                  <c:v>TRIM1</c:v>
                </c:pt>
                <c:pt idx="1">
                  <c:v>TRIM2</c:v>
                </c:pt>
                <c:pt idx="2">
                  <c:v>TRIM3</c:v>
                </c:pt>
                <c:pt idx="3">
                  <c:v>TRIM 4</c:v>
                </c:pt>
                <c:pt idx="4">
                  <c:v>TOTAL</c:v>
                </c:pt>
              </c:strCache>
            </c:strRef>
          </c:cat>
          <c:val>
            <c:numRef>
              <c:f>'[17]PCI-IND-007'!$AM$45:$AM$49</c:f>
              <c:numCache>
                <c:formatCode>General</c:formatCode>
                <c:ptCount val="5"/>
                <c:pt idx="0">
                  <c:v>7800</c:v>
                </c:pt>
                <c:pt idx="1">
                  <c:v>7100</c:v>
                </c:pt>
                <c:pt idx="2">
                  <c:v>6000</c:v>
                </c:pt>
                <c:pt idx="3">
                  <c:v>7100</c:v>
                </c:pt>
                <c:pt idx="4">
                  <c:v>28000</c:v>
                </c:pt>
              </c:numCache>
            </c:numRef>
          </c:val>
          <c:extLst>
            <c:ext xmlns:c16="http://schemas.microsoft.com/office/drawing/2014/chart" uri="{C3380CC4-5D6E-409C-BE32-E72D297353CC}">
              <c16:uniqueId val="{00000002-FE29-4883-918F-2CDCC4143E9B}"/>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'[18]PCI-IND-007'!$AK$44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'[18]PCI-IND-007'!$AJ$45:$AJ$49</c:f>
              <c:strCache>
                <c:ptCount val="5"/>
                <c:pt idx="0">
                  <c:v>TRIM1</c:v>
                </c:pt>
                <c:pt idx="1">
                  <c:v>TRIM2</c:v>
                </c:pt>
                <c:pt idx="2">
                  <c:v>TRIM3</c:v>
                </c:pt>
                <c:pt idx="3">
                  <c:v>TRIM 4</c:v>
                </c:pt>
                <c:pt idx="4">
                  <c:v>TOTAL</c:v>
                </c:pt>
              </c:strCache>
            </c:strRef>
          </c:cat>
          <c:val>
            <c:numRef>
              <c:f>'[18]PCI-IND-007'!$AK$45:$AK$49</c:f>
              <c:numCache>
                <c:formatCode>General</c:formatCode>
                <c:ptCount val="5"/>
                <c:pt idx="0">
                  <c:v>8042</c:v>
                </c:pt>
                <c:pt idx="1">
                  <c:v>10746</c:v>
                </c:pt>
                <c:pt idx="2">
                  <c:v>0</c:v>
                </c:pt>
                <c:pt idx="3">
                  <c:v>0</c:v>
                </c:pt>
                <c:pt idx="4">
                  <c:v>18788</c:v>
                </c:pt>
              </c:numCache>
            </c:numRef>
          </c:val>
          <c:extLst>
            <c:ext xmlns:c16="http://schemas.microsoft.com/office/drawing/2014/chart" uri="{C3380CC4-5D6E-409C-BE32-E72D297353CC}">
              <c16:uniqueId val="{00000000-D9A9-451F-B413-D85F7B48DA31}"/>
            </c:ext>
          </c:extLst>
        </c:ser>
        <c:ser>
          <c:idx val="1"/>
          <c:order val="1"/>
          <c:tx>
            <c:strRef>
              <c:f>'[18]PCI-IND-007'!$AL$44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'[18]PCI-IND-007'!$AJ$45:$AJ$49</c:f>
              <c:strCache>
                <c:ptCount val="5"/>
                <c:pt idx="0">
                  <c:v>TRIM1</c:v>
                </c:pt>
                <c:pt idx="1">
                  <c:v>TRIM2</c:v>
                </c:pt>
                <c:pt idx="2">
                  <c:v>TRIM3</c:v>
                </c:pt>
                <c:pt idx="3">
                  <c:v>TRIM 4</c:v>
                </c:pt>
                <c:pt idx="4">
                  <c:v>TOTAL</c:v>
                </c:pt>
              </c:strCache>
            </c:strRef>
          </c:cat>
          <c:val>
            <c:numRef>
              <c:f>'[18]PCI-IND-007'!$AL$45:$AL$49</c:f>
              <c:numCache>
                <c:formatCode>General</c:formatCode>
                <c:ptCount val="5"/>
                <c:pt idx="0">
                  <c:v>8042</c:v>
                </c:pt>
                <c:pt idx="1">
                  <c:v>18788</c:v>
                </c:pt>
                <c:pt idx="2">
                  <c:v>18788</c:v>
                </c:pt>
                <c:pt idx="3">
                  <c:v>18788</c:v>
                </c:pt>
                <c:pt idx="4">
                  <c:v>18788</c:v>
                </c:pt>
              </c:numCache>
            </c:numRef>
          </c:val>
          <c:extLst>
            <c:ext xmlns:c16="http://schemas.microsoft.com/office/drawing/2014/chart" uri="{C3380CC4-5D6E-409C-BE32-E72D297353CC}">
              <c16:uniqueId val="{00000001-D9A9-451F-B413-D85F7B48DA31}"/>
            </c:ext>
          </c:extLst>
        </c:ser>
        <c:ser>
          <c:idx val="2"/>
          <c:order val="2"/>
          <c:tx>
            <c:strRef>
              <c:f>'[18]PCI-IND-007'!$AM$44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'[18]PCI-IND-007'!$AJ$45:$AJ$49</c:f>
              <c:strCache>
                <c:ptCount val="5"/>
                <c:pt idx="0">
                  <c:v>TRIM1</c:v>
                </c:pt>
                <c:pt idx="1">
                  <c:v>TRIM2</c:v>
                </c:pt>
                <c:pt idx="2">
                  <c:v>TRIM3</c:v>
                </c:pt>
                <c:pt idx="3">
                  <c:v>TRIM 4</c:v>
                </c:pt>
                <c:pt idx="4">
                  <c:v>TOTAL</c:v>
                </c:pt>
              </c:strCache>
            </c:strRef>
          </c:cat>
          <c:val>
            <c:numRef>
              <c:f>'[18]PCI-IND-007'!$AM$45:$AM$49</c:f>
              <c:numCache>
                <c:formatCode>General</c:formatCode>
                <c:ptCount val="5"/>
                <c:pt idx="0">
                  <c:v>7800</c:v>
                </c:pt>
                <c:pt idx="1">
                  <c:v>10600</c:v>
                </c:pt>
                <c:pt idx="2">
                  <c:v>10700</c:v>
                </c:pt>
                <c:pt idx="3">
                  <c:v>4900</c:v>
                </c:pt>
                <c:pt idx="4">
                  <c:v>34000</c:v>
                </c:pt>
              </c:numCache>
            </c:numRef>
          </c:val>
          <c:extLst>
            <c:ext xmlns:c16="http://schemas.microsoft.com/office/drawing/2014/chart" uri="{C3380CC4-5D6E-409C-BE32-E72D297353CC}">
              <c16:uniqueId val="{00000002-D9A9-451F-B413-D85F7B48DA31}"/>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'[19]01.'!$D$36</c:f>
              <c:strCache>
                <c:ptCount val="1"/>
                <c:pt idx="0">
                  <c:v>0</c:v>
                </c:pt>
              </c:strCache>
            </c:strRef>
          </c:tx>
          <c:spPr>
            <a:solidFill>
              <a:schemeClr val="accent5"/>
            </a:solidFill>
            <a:ln>
              <a:noFill/>
            </a:ln>
            <a:effectLst/>
          </c:spPr>
          <c:invertIfNegative val="0"/>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'[19]01.'!$D$37:$D$49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B3F-4AEB-8856-80794C32884C}"/>
            </c:ext>
          </c:extLst>
        </c:ser>
        <c:ser>
          <c:idx val="5"/>
          <c:order val="1"/>
          <c:tx>
            <c:strRef>
              <c:f>'[19]01.'!$E$36</c:f>
              <c:strCache>
                <c:ptCount val="1"/>
                <c:pt idx="0">
                  <c:v>0</c:v>
                </c:pt>
              </c:strCache>
            </c:strRef>
          </c:tx>
          <c:spPr>
            <a:solidFill>
              <a:schemeClr val="accent6"/>
            </a:solidFill>
            <a:ln>
              <a:noFill/>
            </a:ln>
            <a:effectLst/>
          </c:spPr>
          <c:invertIfNegative val="0"/>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'[19]01.'!$E$37:$E$49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B3F-4AEB-8856-80794C32884C}"/>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'[19]01.'!$F$36</c:f>
              <c:strCache>
                <c:ptCount val="1"/>
                <c:pt idx="0">
                  <c:v>0</c:v>
                </c:pt>
              </c:strCache>
            </c:strRef>
          </c:tx>
          <c:spPr>
            <a:ln w="28575" cap="rnd">
              <a:solidFill>
                <a:schemeClr val="accent1">
                  <a:lumMod val="60000"/>
                </a:schemeClr>
              </a:solidFill>
              <a:round/>
            </a:ln>
            <a:effectLst/>
          </c:spPr>
          <c:marker>
            <c:symbol val="none"/>
          </c:marker>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'[19]01.'!$F$37:$F$49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3F-4AEB-8856-80794C32884C}"/>
            </c:ext>
          </c:extLst>
        </c:ser>
        <c:ser>
          <c:idx val="0"/>
          <c:order val="3"/>
          <c:tx>
            <c:strRef>
              <c:f>'[19]01.'!$G$36</c:f>
              <c:strCache>
                <c:ptCount val="1"/>
                <c:pt idx="0">
                  <c:v>0</c:v>
                </c:pt>
              </c:strCache>
            </c:strRef>
          </c:tx>
          <c:spPr>
            <a:ln w="28575" cap="rnd">
              <a:solidFill>
                <a:schemeClr val="accent1"/>
              </a:solidFill>
              <a:round/>
            </a:ln>
            <a:effectLst/>
          </c:spPr>
          <c:marker>
            <c:symbol val="none"/>
          </c:marker>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'[19]01.'!$G$37:$G$49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4B3F-4AEB-8856-80794C32884C}"/>
            </c:ext>
          </c:extLst>
        </c:ser>
        <c:ser>
          <c:idx val="1"/>
          <c:order val="4"/>
          <c:tx>
            <c:strRef>
              <c:f>'[19]01.'!$H$36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'[19]01.'!$H$37:$H$49</c:f>
              <c:numCache>
                <c:formatCode>General</c:formatCode>
                <c:ptCount val="13"/>
                <c:pt idx="0">
                  <c:v>0</c:v>
                </c:pt>
                <c:pt idx="1">
                  <c:v>1602</c:v>
                </c:pt>
                <c:pt idx="2">
                  <c:v>1489</c:v>
                </c:pt>
                <c:pt idx="3">
                  <c:v>1917</c:v>
                </c:pt>
                <c:pt idx="4">
                  <c:v>1472</c:v>
                </c:pt>
                <c:pt idx="5">
                  <c:v>1802</c:v>
                </c:pt>
                <c:pt idx="6">
                  <c:v>2532</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4-4B3F-4AEB-8856-80794C32884C}"/>
            </c:ext>
          </c:extLst>
        </c:ser>
        <c:ser>
          <c:idx val="2"/>
          <c:order val="5"/>
          <c:tx>
            <c:strRef>
              <c:f>'[19]01.'!$I$36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'[19]01.'!$I$37:$I$49</c:f>
              <c:numCache>
                <c:formatCode>General</c:formatCode>
                <c:ptCount val="13"/>
                <c:pt idx="0">
                  <c:v>0</c:v>
                </c:pt>
                <c:pt idx="1">
                  <c:v>1602</c:v>
                </c:pt>
                <c:pt idx="2">
                  <c:v>1489</c:v>
                </c:pt>
                <c:pt idx="3">
                  <c:v>1917</c:v>
                </c:pt>
                <c:pt idx="4">
                  <c:v>1472</c:v>
                </c:pt>
                <c:pt idx="5">
                  <c:v>1802</c:v>
                </c:pt>
                <c:pt idx="6">
                  <c:v>2532</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5-4B3F-4AEB-8856-80794C32884C}"/>
            </c:ext>
          </c:extLst>
        </c:ser>
        <c:ser>
          <c:idx val="3"/>
          <c:order val="6"/>
          <c:tx>
            <c:strRef>
              <c:f>'[19]01.'!$J$36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'[19]01.'!$C$37:$C$49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'[19]01.'!$J$37:$J$49</c:f>
              <c:numCache>
                <c:formatCode>General</c:formatCode>
                <c:ptCount val="13"/>
                <c:pt idx="0">
                  <c:v>0</c:v>
                </c:pt>
                <c:pt idx="1">
                  <c:v>1</c:v>
                </c:pt>
                <c:pt idx="2">
                  <c:v>1</c:v>
                </c:pt>
                <c:pt idx="3">
                  <c:v>1</c:v>
                </c:pt>
                <c:pt idx="4">
                  <c:v>1</c:v>
                </c:pt>
                <c:pt idx="5">
                  <c:v>1</c:v>
                </c:pt>
                <c:pt idx="6">
                  <c:v>1</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6-4B3F-4AEB-8856-80794C32884C}"/>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'[20]01.'!$D$36</c:f>
              <c:strCache>
                <c:ptCount val="1"/>
              </c:strCache>
            </c:strRef>
          </c:tx>
          <c:spPr>
            <a:solidFill>
              <a:schemeClr val="accent5"/>
            </a:solidFill>
            <a:ln>
              <a:noFill/>
            </a:ln>
            <a:effectLst/>
          </c:spPr>
          <c:invertIfNegative val="0"/>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'[20]01.'!$D$37:$D$49</c:f>
              <c:numCache>
                <c:formatCode>General</c:formatCode>
                <c:ptCount val="13"/>
              </c:numCache>
            </c:numRef>
          </c:val>
          <c:extLst>
            <c:ext xmlns:c16="http://schemas.microsoft.com/office/drawing/2014/chart" uri="{C3380CC4-5D6E-409C-BE32-E72D297353CC}">
              <c16:uniqueId val="{00000000-ACCC-4B69-8BC4-10BC59457B56}"/>
            </c:ext>
          </c:extLst>
        </c:ser>
        <c:ser>
          <c:idx val="5"/>
          <c:order val="1"/>
          <c:tx>
            <c:strRef>
              <c:f>'[20]01.'!$E$36</c:f>
              <c:strCache>
                <c:ptCount val="1"/>
              </c:strCache>
            </c:strRef>
          </c:tx>
          <c:spPr>
            <a:solidFill>
              <a:schemeClr val="accent6"/>
            </a:solidFill>
            <a:ln>
              <a:noFill/>
            </a:ln>
            <a:effectLst/>
          </c:spPr>
          <c:invertIfNegative val="0"/>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'[20]01.'!$E$37:$E$49</c:f>
              <c:numCache>
                <c:formatCode>General</c:formatCode>
                <c:ptCount val="13"/>
              </c:numCache>
            </c:numRef>
          </c:val>
          <c:extLst>
            <c:ext xmlns:c16="http://schemas.microsoft.com/office/drawing/2014/chart" uri="{C3380CC4-5D6E-409C-BE32-E72D297353CC}">
              <c16:uniqueId val="{00000001-ACCC-4B69-8BC4-10BC59457B56}"/>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'[20]01.'!$F$36</c:f>
              <c:strCache>
                <c:ptCount val="1"/>
              </c:strCache>
            </c:strRef>
          </c:tx>
          <c:spPr>
            <a:ln w="28575" cap="rnd">
              <a:solidFill>
                <a:schemeClr val="accent1">
                  <a:lumMod val="60000"/>
                </a:schemeClr>
              </a:solidFill>
              <a:round/>
            </a:ln>
            <a:effectLst/>
          </c:spPr>
          <c:marker>
            <c:symbol val="none"/>
          </c:marker>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'[20]01.'!$F$37:$F$49</c:f>
              <c:numCache>
                <c:formatCode>General</c:formatCode>
                <c:ptCount val="13"/>
              </c:numCache>
            </c:numRef>
          </c:val>
          <c:smooth val="0"/>
          <c:extLst>
            <c:ext xmlns:c16="http://schemas.microsoft.com/office/drawing/2014/chart" uri="{C3380CC4-5D6E-409C-BE32-E72D297353CC}">
              <c16:uniqueId val="{00000002-ACCC-4B69-8BC4-10BC59457B56}"/>
            </c:ext>
          </c:extLst>
        </c:ser>
        <c:ser>
          <c:idx val="0"/>
          <c:order val="3"/>
          <c:tx>
            <c:strRef>
              <c:f>'[20]01.'!$G$36</c:f>
              <c:strCache>
                <c:ptCount val="1"/>
              </c:strCache>
            </c:strRef>
          </c:tx>
          <c:spPr>
            <a:ln w="28575" cap="rnd">
              <a:solidFill>
                <a:schemeClr val="accent1"/>
              </a:solidFill>
              <a:round/>
            </a:ln>
            <a:effectLst/>
          </c:spPr>
          <c:marker>
            <c:symbol val="none"/>
          </c:marker>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'[20]01.'!$G$37:$G$49</c:f>
              <c:numCache>
                <c:formatCode>General</c:formatCode>
                <c:ptCount val="13"/>
              </c:numCache>
            </c:numRef>
          </c:val>
          <c:smooth val="0"/>
          <c:extLst>
            <c:ext xmlns:c16="http://schemas.microsoft.com/office/drawing/2014/chart" uri="{C3380CC4-5D6E-409C-BE32-E72D297353CC}">
              <c16:uniqueId val="{00000003-ACCC-4B69-8BC4-10BC59457B56}"/>
            </c:ext>
          </c:extLst>
        </c:ser>
        <c:ser>
          <c:idx val="1"/>
          <c:order val="4"/>
          <c:tx>
            <c:strRef>
              <c:f>'[20]01.'!$H$36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'[20]01.'!$H$37:$H$49</c:f>
              <c:numCache>
                <c:formatCode>General</c:formatCode>
                <c:ptCount val="13"/>
                <c:pt idx="1">
                  <c:v>1602</c:v>
                </c:pt>
                <c:pt idx="2">
                  <c:v>1489</c:v>
                </c:pt>
                <c:pt idx="3">
                  <c:v>1917</c:v>
                </c:pt>
                <c:pt idx="4">
                  <c:v>1472</c:v>
                </c:pt>
                <c:pt idx="5">
                  <c:v>1802</c:v>
                </c:pt>
                <c:pt idx="6">
                  <c:v>2532</c:v>
                </c:pt>
              </c:numCache>
            </c:numRef>
          </c:val>
          <c:smooth val="0"/>
          <c:extLst>
            <c:ext xmlns:c16="http://schemas.microsoft.com/office/drawing/2014/chart" uri="{C3380CC4-5D6E-409C-BE32-E72D297353CC}">
              <c16:uniqueId val="{00000004-ACCC-4B69-8BC4-10BC59457B56}"/>
            </c:ext>
          </c:extLst>
        </c:ser>
        <c:ser>
          <c:idx val="2"/>
          <c:order val="5"/>
          <c:tx>
            <c:strRef>
              <c:f>'[20]01.'!$I$36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'[20]01.'!$I$37:$I$49</c:f>
              <c:numCache>
                <c:formatCode>General</c:formatCode>
                <c:ptCount val="13"/>
                <c:pt idx="1">
                  <c:v>1602</c:v>
                </c:pt>
                <c:pt idx="2">
                  <c:v>1489</c:v>
                </c:pt>
                <c:pt idx="3">
                  <c:v>1917</c:v>
                </c:pt>
                <c:pt idx="4">
                  <c:v>1472</c:v>
                </c:pt>
                <c:pt idx="5">
                  <c:v>1802</c:v>
                </c:pt>
                <c:pt idx="6">
                  <c:v>2532</c:v>
                </c:pt>
              </c:numCache>
            </c:numRef>
          </c:val>
          <c:smooth val="0"/>
          <c:extLst>
            <c:ext xmlns:c16="http://schemas.microsoft.com/office/drawing/2014/chart" uri="{C3380CC4-5D6E-409C-BE32-E72D297353CC}">
              <c16:uniqueId val="{00000005-ACCC-4B69-8BC4-10BC59457B56}"/>
            </c:ext>
          </c:extLst>
        </c:ser>
        <c:ser>
          <c:idx val="3"/>
          <c:order val="6"/>
          <c:tx>
            <c:strRef>
              <c:f>'[20]01.'!$J$36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'[20]01.'!$C$37:$C$49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'[20]01.'!$J$37:$J$49</c:f>
              <c:numCache>
                <c:formatCode>General</c:formatCode>
                <c:ptCount val="13"/>
                <c:pt idx="1">
                  <c:v>1</c:v>
                </c:pt>
                <c:pt idx="2">
                  <c:v>1</c:v>
                </c:pt>
                <c:pt idx="3">
                  <c:v>1</c:v>
                </c:pt>
                <c:pt idx="4">
                  <c:v>1</c:v>
                </c:pt>
                <c:pt idx="5">
                  <c:v>1</c:v>
                </c:pt>
                <c:pt idx="6">
                  <c:v>1</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6-ACCC-4B69-8BC4-10BC59457B56}"/>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'[21]02 ok'!$H$36:$H$37</c:f>
              <c:strCache>
                <c:ptCount val="1"/>
                <c:pt idx="0">
                  <c:v>NÚMERO TOTAL DE INFORMES EMITIDOS CON CORRECCIONES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'[21]02 ok'!$C$38:$C$41</c:f>
              <c:strCache>
                <c:ptCount val="4"/>
                <c:pt idx="0">
                  <c:v>TRIMESTRE 1</c:v>
                </c:pt>
                <c:pt idx="1">
                  <c:v>TRIMESTRE 2</c:v>
                </c:pt>
                <c:pt idx="2">
                  <c:v>TRIMESTRE 3</c:v>
                </c:pt>
                <c:pt idx="3">
                  <c:v>TRIMESTRE 4</c:v>
                </c:pt>
              </c:strCache>
            </c:strRef>
          </c:cat>
          <c:val>
            <c:numRef>
              <c:f>'[21]02 ok'!$H$38:$H$41</c:f>
              <c:numCache>
                <c:formatCode>General</c:formatCode>
                <c:ptCount val="4"/>
                <c:pt idx="0">
                  <c:v>33</c:v>
                </c:pt>
                <c:pt idx="1">
                  <c:v>5</c:v>
                </c:pt>
              </c:numCache>
            </c:numRef>
          </c:val>
          <c:extLst>
            <c:ext xmlns:c16="http://schemas.microsoft.com/office/drawing/2014/chart" uri="{C3380CC4-5D6E-409C-BE32-E72D297353CC}">
              <c16:uniqueId val="{00000000-22FB-4F9D-BE36-1496F6B15751}"/>
            </c:ext>
          </c:extLst>
        </c:ser>
        <c:ser>
          <c:idx val="5"/>
          <c:order val="1"/>
          <c:tx>
            <c:strRef>
              <c:f>'[21]02 ok'!$I$36:$I$37</c:f>
              <c:strCache>
                <c:ptCount val="1"/>
                <c:pt idx="0">
                  <c:v>NÚMERO TOTAL DE INFORMES EMITIDOS</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FB-4F9D-BE36-1496F6B15751}"/>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FB-4F9D-BE36-1496F6B15751}"/>
                </c:ext>
              </c:extLst>
            </c:dLbl>
            <c:dLbl>
              <c:idx val="2"/>
              <c:layout>
                <c:manualLayout>
                  <c:x val="0"/>
                  <c:y val="0.27432216905901102"/>
                </c:manualLayout>
              </c:layout>
              <c:tx>
                <c:rich>
                  <a:bodyPr/>
                  <a:lstStyle/>
                  <a:p>
                    <a:fld id="{C2EE9C03-F7B3-4175-8CC4-1CF4F8981835}" type="VALUE">
                      <a:rPr lang="en-US">
                        <a:solidFill>
                          <a:schemeClr val="bg1"/>
                        </a:solidFill>
                      </a:rPr>
                      <a:pPr/>
                      <a:t>[VALOR]</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2FB-4F9D-BE36-1496F6B15751}"/>
                </c:ext>
              </c:extLst>
            </c:dLbl>
            <c:dLbl>
              <c:idx val="3"/>
              <c:layout>
                <c:manualLayout>
                  <c:x val="0"/>
                  <c:y val="0.15311004784688995"/>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FB-4F9D-BE36-1496F6B15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'[21]02 ok'!$C$38:$C$41</c:f>
              <c:strCache>
                <c:ptCount val="4"/>
                <c:pt idx="0">
                  <c:v>TRIMESTRE 1</c:v>
                </c:pt>
                <c:pt idx="1">
                  <c:v>TRIMESTRE 2</c:v>
                </c:pt>
                <c:pt idx="2">
                  <c:v>TRIMESTRE 3</c:v>
                </c:pt>
                <c:pt idx="3">
                  <c:v>TRIMESTRE 4</c:v>
                </c:pt>
              </c:strCache>
            </c:strRef>
          </c:cat>
          <c:val>
            <c:numRef>
              <c:f>'[21]02 ok'!$I$38:$I$41</c:f>
              <c:numCache>
                <c:formatCode>General</c:formatCode>
                <c:ptCount val="4"/>
                <c:pt idx="0">
                  <c:v>1387</c:v>
                </c:pt>
                <c:pt idx="1">
                  <c:v>1327</c:v>
                </c:pt>
              </c:numCache>
            </c:numRef>
          </c:val>
          <c:extLst>
            <c:ext xmlns:c16="http://schemas.microsoft.com/office/drawing/2014/chart" uri="{C3380CC4-5D6E-409C-BE32-E72D297353CC}">
              <c16:uniqueId val="{00000005-22FB-4F9D-BE36-1496F6B15751}"/>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'[21]02 ok'!$J$36:$J$37</c:f>
              <c:strCache>
                <c:ptCount val="1"/>
                <c:pt idx="0">
                  <c:v>% DE INFORMES DE ENSAYOS EMITIDOS SIN CORRECIONES </c:v>
                </c:pt>
              </c:strCache>
            </c:strRef>
          </c:tx>
          <c:spPr>
            <a:ln w="28575" cap="rnd">
              <a:solidFill>
                <a:schemeClr val="accent1">
                  <a:lumMod val="60000"/>
                </a:schemeClr>
              </a:solidFill>
              <a:round/>
            </a:ln>
            <a:effectLst/>
          </c:spPr>
          <c:marker>
            <c:symbol val="none"/>
          </c:marker>
          <c:dLbls>
            <c:dLbl>
              <c:idx val="0"/>
              <c:layout>
                <c:manualLayout>
                  <c:x val="-2.9850746268656716E-2"/>
                  <c:y val="-8.2934609250398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FB-4F9D-BE36-1496F6B15751}"/>
                </c:ext>
              </c:extLst>
            </c:dLbl>
            <c:dLbl>
              <c:idx val="1"/>
              <c:layout>
                <c:manualLayout>
                  <c:x val="-4.4776119402985072E-2"/>
                  <c:y val="-8.931419457735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FB-4F9D-BE36-1496F6B15751}"/>
                </c:ext>
              </c:extLst>
            </c:dLbl>
            <c:dLbl>
              <c:idx val="2"/>
              <c:layout>
                <c:manualLayout>
                  <c:x val="3.7313432835820895E-3"/>
                  <c:y val="-7.01754385964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FB-4F9D-BE36-1496F6B15751}"/>
                </c:ext>
              </c:extLst>
            </c:dLbl>
            <c:dLbl>
              <c:idx val="3"/>
              <c:layout>
                <c:manualLayout>
                  <c:x val="3.7313432835819984E-3"/>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FB-4F9D-BE36-1496F6B15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'[21]02 ok'!$C$38:$G$41</c:f>
              <c:multiLvlStrCache>
                <c:ptCount val="4"/>
                <c:lvl/>
                <c:lvl/>
                <c:lvl/>
                <c:lvl/>
                <c:lvl>
                  <c:pt idx="0">
                    <c:v>TRIMESTRE 1</c:v>
                  </c:pt>
                  <c:pt idx="1">
                    <c:v>TRIMESTRE 2</c:v>
                  </c:pt>
                  <c:pt idx="2">
                    <c:v>TRIMESTRE 3</c:v>
                  </c:pt>
                  <c:pt idx="3">
                    <c:v>TRIMESTRE 4</c:v>
                  </c:pt>
                </c:lvl>
              </c:multiLvlStrCache>
            </c:multiLvlStrRef>
          </c:cat>
          <c:val>
            <c:numRef>
              <c:f>'[21]02 ok'!$J$38:$J$41</c:f>
              <c:numCache>
                <c:formatCode>General</c:formatCode>
                <c:ptCount val="4"/>
                <c:pt idx="0">
                  <c:v>0.97620764239365543</c:v>
                </c:pt>
                <c:pt idx="1">
                  <c:v>0.99623210248681238</c:v>
                </c:pt>
                <c:pt idx="2">
                  <c:v>0</c:v>
                </c:pt>
                <c:pt idx="3">
                  <c:v>0</c:v>
                </c:pt>
              </c:numCache>
            </c:numRef>
          </c:val>
          <c:smooth val="0"/>
          <c:extLst>
            <c:ext xmlns:c16="http://schemas.microsoft.com/office/drawing/2014/chart" uri="{C3380CC4-5D6E-409C-BE32-E72D297353CC}">
              <c16:uniqueId val="{0000000A-22FB-4F9D-BE36-1496F6B15751}"/>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5394799134486191E-2"/>
          <c:y val="0.26064149288670313"/>
          <c:w val="0.94454542935162422"/>
          <c:h val="0.52645537968763312"/>
        </c:manualLayout>
      </c:layout>
      <c:barChart>
        <c:barDir val="col"/>
        <c:grouping val="clustered"/>
        <c:varyColors val="0"/>
        <c:ser>
          <c:idx val="4"/>
          <c:order val="4"/>
          <c:tx>
            <c:strRef>
              <c:f>'[75]COM-IND-004-V1'!$H$35</c:f>
              <c:strCache>
                <c:ptCount val="1"/>
                <c:pt idx="0">
                  <c:v>NÚMERO DE RESPUESTAS POSITIVAS</c:v>
                </c:pt>
              </c:strCache>
            </c:strRef>
          </c:tx>
          <c:spPr>
            <a:solidFill>
              <a:schemeClr val="accent5"/>
            </a:solidFill>
            <a:ln>
              <a:noFill/>
            </a:ln>
            <a:effectLst/>
          </c:spPr>
          <c:invertIfNegative val="0"/>
          <c:cat>
            <c:strRef>
              <c:f>'[75]COM-IND-004-V1'!$C$36:$C$37</c:f>
              <c:strCache>
                <c:ptCount val="2"/>
                <c:pt idx="0">
                  <c:v>Semestre 1</c:v>
                </c:pt>
                <c:pt idx="1">
                  <c:v>Semestre 2</c:v>
                </c:pt>
              </c:strCache>
            </c:strRef>
          </c:cat>
          <c:val>
            <c:numRef>
              <c:f>'[75]COM-IND-004-V1'!$H$36:$H$37</c:f>
              <c:numCache>
                <c:formatCode>General</c:formatCode>
                <c:ptCount val="2"/>
                <c:pt idx="0">
                  <c:v>99</c:v>
                </c:pt>
                <c:pt idx="1">
                  <c:v>0</c:v>
                </c:pt>
              </c:numCache>
            </c:numRef>
          </c:val>
          <c:extLst>
            <c:ext xmlns:c16="http://schemas.microsoft.com/office/drawing/2014/chart" uri="{C3380CC4-5D6E-409C-BE32-E72D297353CC}">
              <c16:uniqueId val="{00000000-1A8E-4D64-B290-5E85B237B228}"/>
            </c:ext>
          </c:extLst>
        </c:ser>
        <c:ser>
          <c:idx val="5"/>
          <c:order val="5"/>
          <c:tx>
            <c:strRef>
              <c:f>'[75]COM-IND-004-V1'!$I$35</c:f>
              <c:strCache>
                <c:ptCount val="1"/>
                <c:pt idx="0">
                  <c:v>NÚMERO DE ENCUESTADOS</c:v>
                </c:pt>
              </c:strCache>
            </c:strRef>
          </c:tx>
          <c:spPr>
            <a:solidFill>
              <a:schemeClr val="accent6"/>
            </a:solidFill>
            <a:ln>
              <a:noFill/>
            </a:ln>
            <a:effectLst/>
          </c:spPr>
          <c:invertIfNegative val="0"/>
          <c:cat>
            <c:strRef>
              <c:f>'[75]COM-IND-004-V1'!$C$36:$C$37</c:f>
              <c:strCache>
                <c:ptCount val="2"/>
                <c:pt idx="0">
                  <c:v>Semestre 1</c:v>
                </c:pt>
                <c:pt idx="1">
                  <c:v>Semestre 2</c:v>
                </c:pt>
              </c:strCache>
            </c:strRef>
          </c:cat>
          <c:val>
            <c:numRef>
              <c:f>'[75]COM-IND-004-V1'!$I$36:$I$37</c:f>
              <c:numCache>
                <c:formatCode>General</c:formatCode>
                <c:ptCount val="2"/>
                <c:pt idx="0">
                  <c:v>100</c:v>
                </c:pt>
                <c:pt idx="1">
                  <c:v>0</c:v>
                </c:pt>
              </c:numCache>
            </c:numRef>
          </c:val>
          <c:extLst>
            <c:ext xmlns:c16="http://schemas.microsoft.com/office/drawing/2014/chart" uri="{C3380CC4-5D6E-409C-BE32-E72D297353CC}">
              <c16:uniqueId val="{00000001-1A8E-4D64-B290-5E85B237B228}"/>
            </c:ext>
          </c:extLst>
        </c:ser>
        <c:ser>
          <c:idx val="6"/>
          <c:order val="6"/>
          <c:tx>
            <c:strRef>
              <c:f>'[75]COM-IND-004-V1'!$J$35</c:f>
              <c:strCache>
                <c:ptCount val="1"/>
                <c:pt idx="0">
                  <c:v>RESULTADO</c:v>
                </c:pt>
              </c:strCache>
            </c:strRef>
          </c:tx>
          <c:spPr>
            <a:solidFill>
              <a:schemeClr val="accent1">
                <a:lumMod val="60000"/>
              </a:schemeClr>
            </a:solidFill>
            <a:ln>
              <a:noFill/>
            </a:ln>
            <a:effectLst/>
          </c:spPr>
          <c:invertIfNegative val="0"/>
          <c:cat>
            <c:strRef>
              <c:f>'[75]COM-IND-004-V1'!$C$36:$C$37</c:f>
              <c:strCache>
                <c:ptCount val="2"/>
                <c:pt idx="0">
                  <c:v>Semestre 1</c:v>
                </c:pt>
                <c:pt idx="1">
                  <c:v>Semestre 2</c:v>
                </c:pt>
              </c:strCache>
            </c:strRef>
          </c:cat>
          <c:val>
            <c:numRef>
              <c:f>'[75]COM-IND-004-V1'!$J$36:$J$37</c:f>
              <c:numCache>
                <c:formatCode>General</c:formatCode>
                <c:ptCount val="2"/>
                <c:pt idx="0">
                  <c:v>0.99</c:v>
                </c:pt>
                <c:pt idx="1">
                  <c:v>0</c:v>
                </c:pt>
              </c:numCache>
            </c:numRef>
          </c:val>
          <c:extLst>
            <c:ext xmlns:c16="http://schemas.microsoft.com/office/drawing/2014/chart" uri="{C3380CC4-5D6E-409C-BE32-E72D297353CC}">
              <c16:uniqueId val="{00000002-1A8E-4D64-B290-5E85B237B228}"/>
            </c:ext>
          </c:extLst>
        </c:ser>
        <c:dLbls>
          <c:showLegendKey val="0"/>
          <c:showVal val="0"/>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'[75]COM-IND-004-V1'!$D$35</c15:sqref>
                        </c15:formulaRef>
                      </c:ext>
                    </c:extLst>
                    <c:strCache>
                      <c:ptCount val="1"/>
                    </c:strCache>
                  </c:strRef>
                </c:tx>
                <c:spPr>
                  <a:solidFill>
                    <a:schemeClr val="accent1"/>
                  </a:solidFill>
                  <a:ln>
                    <a:noFill/>
                  </a:ln>
                  <a:effectLst/>
                </c:spPr>
                <c:invertIfNegative val="0"/>
                <c:cat>
                  <c:strRef>
                    <c:extLst>
                      <c:ext uri="{02D57815-91ED-43cb-92C2-25804820EDAC}">
                        <c15:formulaRef>
                          <c15:sqref>'[75]COM-IND-004-V1'!$C$36:$C$37</c15:sqref>
                        </c15:formulaRef>
                      </c:ext>
                    </c:extLst>
                    <c:strCache>
                      <c:ptCount val="2"/>
                      <c:pt idx="0">
                        <c:v>Semestre 1</c:v>
                      </c:pt>
                      <c:pt idx="1">
                        <c:v>Semestre 2</c:v>
                      </c:pt>
                    </c:strCache>
                  </c:strRef>
                </c:cat>
                <c:val>
                  <c:numRef>
                    <c:extLst>
                      <c:ext uri="{02D57815-91ED-43cb-92C2-25804820EDAC}">
                        <c15:formulaRef>
                          <c15:sqref>'[75]COM-IND-004-V1'!$D$36:$D$37</c15:sqref>
                        </c15:formulaRef>
                      </c:ext>
                    </c:extLst>
                    <c:numCache>
                      <c:formatCode>General</c:formatCode>
                      <c:ptCount val="2"/>
                    </c:numCache>
                  </c:numRef>
                </c:val>
                <c:extLst>
                  <c:ext xmlns:c16="http://schemas.microsoft.com/office/drawing/2014/chart" uri="{C3380CC4-5D6E-409C-BE32-E72D297353CC}">
                    <c16:uniqueId val="{00000003-1A8E-4D64-B290-5E85B237B22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'[75]COM-IND-004-V1'!$E$35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'[75]COM-IND-004-V1'!$C$36:$C$37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'[75]COM-IND-004-V1'!$E$36:$E$37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1A8E-4D64-B290-5E85B237B22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'[75]COM-IND-004-V1'!$F$35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'[75]COM-IND-004-V1'!$C$36:$C$37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'[75]COM-IND-004-V1'!$F$36:$F$37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1A8E-4D64-B290-5E85B237B22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'[75]COM-IND-004-V1'!$G$35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'[75]COM-IND-004-V1'!$C$36:$C$37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'[75]COM-IND-004-V1'!$G$36:$G$37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1A8E-4D64-B290-5E85B237B228}"/>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7248"/>
        <c:crosses val="autoZero"/>
        <c:auto val="1"/>
        <c:lblAlgn val="ctr"/>
        <c:lblOffset val="100"/>
        <c:noMultiLvlLbl val="0"/>
      </c:catAx>
      <c:valAx>
        <c:axId val="1407417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2256"/>
        <c:crosses val="autoZero"/>
        <c:crossBetween val="between"/>
        <c:majorUnit val="10"/>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CUMPLIMIENTO DE LA</a:t>
            </a:r>
            <a:r>
              <a:rPr lang="es-CO" sz="1200" baseline="0"/>
              <a:t> ENTREGA OPORTUNA DE LOS INFORMES DE ENSAYO</a:t>
            </a:r>
            <a:endParaRPr lang="es-CO" sz="1200"/>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600777306682819"/>
        </c:manualLayout>
      </c:layout>
      <c:barChart>
        <c:barDir val="col"/>
        <c:grouping val="clustered"/>
        <c:varyColors val="0"/>
        <c:ser>
          <c:idx val="4"/>
          <c:order val="0"/>
          <c:tx>
            <c:strRef>
              <c:f>'[22]05'!$H$37:$H$38</c:f>
              <c:strCache>
                <c:ptCount val="1"/>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'[22]05'!$C$39:$G$42</c:f>
              <c:multiLvlStrCache>
                <c:ptCount val="4"/>
                <c:lvl/>
                <c:lvl/>
                <c:lvl/>
                <c:lvl/>
                <c:lvl>
                  <c:pt idx="0">
                    <c:v>TRIMESTRE 1</c:v>
                  </c:pt>
                  <c:pt idx="1">
                    <c:v>TRIMESTRE 2</c:v>
                  </c:pt>
                  <c:pt idx="2">
                    <c:v>TRIMESTRE 3</c:v>
                  </c:pt>
                  <c:pt idx="3">
                    <c:v>TRIMESTRE 4</c:v>
                  </c:pt>
                </c:lvl>
              </c:multiLvlStrCache>
            </c:multiLvlStrRef>
          </c:cat>
          <c:val>
            <c:numRef>
              <c:f>'[22]05'!$H$39:$H$42</c:f>
              <c:numCache>
                <c:formatCode>General</c:formatCode>
                <c:ptCount val="4"/>
                <c:pt idx="0">
                  <c:v>1327</c:v>
                </c:pt>
                <c:pt idx="1">
                  <c:v>1535</c:v>
                </c:pt>
              </c:numCache>
            </c:numRef>
          </c:val>
          <c:extLst>
            <c:ext xmlns:c16="http://schemas.microsoft.com/office/drawing/2014/chart" uri="{C3380CC4-5D6E-409C-BE32-E72D297353CC}">
              <c16:uniqueId val="{00000000-4723-49CF-ACDB-199BAC2409AF}"/>
            </c:ext>
          </c:extLst>
        </c:ser>
        <c:ser>
          <c:idx val="5"/>
          <c:order val="1"/>
          <c:tx>
            <c:strRef>
              <c:f>'[22]05'!$I$37:$I$38</c:f>
              <c:strCache>
                <c:ptCount val="1"/>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'[22]05'!$C$39:$G$42</c:f>
              <c:multiLvlStrCache>
                <c:ptCount val="4"/>
                <c:lvl/>
                <c:lvl/>
                <c:lvl/>
                <c:lvl/>
                <c:lvl>
                  <c:pt idx="0">
                    <c:v>TRIMESTRE 1</c:v>
                  </c:pt>
                  <c:pt idx="1">
                    <c:v>TRIMESTRE 2</c:v>
                  </c:pt>
                  <c:pt idx="2">
                    <c:v>TRIMESTRE 3</c:v>
                  </c:pt>
                  <c:pt idx="3">
                    <c:v>TRIMESTRE 4</c:v>
                  </c:pt>
                </c:lvl>
              </c:multiLvlStrCache>
            </c:multiLvlStrRef>
          </c:cat>
          <c:val>
            <c:numRef>
              <c:f>'[22]05'!$I$39:$I$42</c:f>
              <c:numCache>
                <c:formatCode>General</c:formatCode>
                <c:ptCount val="4"/>
                <c:pt idx="0">
                  <c:v>1327</c:v>
                </c:pt>
                <c:pt idx="1">
                  <c:v>1535</c:v>
                </c:pt>
              </c:numCache>
            </c:numRef>
          </c:val>
          <c:extLst>
            <c:ext xmlns:c16="http://schemas.microsoft.com/office/drawing/2014/chart" uri="{C3380CC4-5D6E-409C-BE32-E72D297353CC}">
              <c16:uniqueId val="{00000001-4723-49CF-ACDB-199BAC2409AF}"/>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'[22]05'!$J$37:$J$38</c:f>
              <c:strCache>
                <c:ptCount val="1"/>
                <c:pt idx="0">
                  <c:v>% DE CUMPLIMIENTO DE LA ENTREGA OPORTUNA DE LOS INFORMES DE ENSAYO</c:v>
                </c:pt>
              </c:strCache>
            </c:strRef>
          </c:tx>
          <c:spPr>
            <a:ln w="28575" cap="rnd">
              <a:solidFill>
                <a:schemeClr val="accent1">
                  <a:lumMod val="60000"/>
                </a:schemeClr>
              </a:solidFill>
              <a:round/>
            </a:ln>
            <a:effectLst/>
          </c:spPr>
          <c:marker>
            <c:symbol val="none"/>
          </c:marker>
          <c:dLbls>
            <c:dLbl>
              <c:idx val="0"/>
              <c:layout>
                <c:manualLayout>
                  <c:x val="5.0144648023143681E-2"/>
                  <c:y val="-0.12820512820512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23-49CF-ACDB-199BAC2409AF}"/>
                </c:ext>
              </c:extLst>
            </c:dLbl>
            <c:dLbl>
              <c:idx val="1"/>
              <c:layout>
                <c:manualLayout>
                  <c:x val="5.0185144407575814E-2"/>
                  <c:y val="-1.242176458711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23-49CF-ACDB-199BAC2409AF}"/>
                </c:ext>
              </c:extLst>
            </c:dLbl>
            <c:dLbl>
              <c:idx val="2"/>
              <c:layout>
                <c:manualLayout>
                  <c:x val="-3.8167938931298641E-3"/>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23-49CF-ACDB-199BAC2409AF}"/>
                </c:ext>
              </c:extLst>
            </c:dLbl>
            <c:dLbl>
              <c:idx val="3"/>
              <c:layout>
                <c:manualLayout>
                  <c:x val="0"/>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23-49CF-ACDB-199BAC240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'[22]05'!$C$39:$G$42</c:f>
              <c:multiLvlStrCache>
                <c:ptCount val="4"/>
                <c:lvl/>
                <c:lvl/>
                <c:lvl/>
                <c:lvl/>
                <c:lvl>
                  <c:pt idx="0">
                    <c:v>TRIMESTRE 1</c:v>
                  </c:pt>
                  <c:pt idx="1">
                    <c:v>TRIMESTRE 2</c:v>
                  </c:pt>
                  <c:pt idx="2">
                    <c:v>TRIMESTRE 3</c:v>
                  </c:pt>
                  <c:pt idx="3">
                    <c:v>TRIMESTRE 4</c:v>
                  </c:pt>
                </c:lvl>
              </c:multiLvlStrCache>
            </c:multiLvlStrRef>
          </c:cat>
          <c:val>
            <c:numRef>
              <c:f>'[22]05'!$J$39:$J$42</c:f>
              <c:numCache>
                <c:formatCode>General</c:formatCode>
                <c:ptCount val="4"/>
                <c:pt idx="0">
                  <c:v>1</c:v>
                </c:pt>
                <c:pt idx="1">
                  <c:v>1</c:v>
                </c:pt>
                <c:pt idx="2">
                  <c:v>0</c:v>
                </c:pt>
                <c:pt idx="3">
                  <c:v>0</c:v>
                </c:pt>
              </c:numCache>
            </c:numRef>
          </c:val>
          <c:smooth val="0"/>
          <c:extLst>
            <c:ext xmlns:c16="http://schemas.microsoft.com/office/drawing/2014/chart" uri="{C3380CC4-5D6E-409C-BE32-E72D297353CC}">
              <c16:uniqueId val="{00000006-4723-49CF-ACDB-199BAC2409AF}"/>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699251399888"/>
          <c:y val="0.19838383550720506"/>
          <c:w val="0.63767345248727869"/>
          <c:h val="0.6216162004139727"/>
        </c:manualLayout>
      </c:layout>
      <c:barChart>
        <c:barDir val="col"/>
        <c:grouping val="clustered"/>
        <c:varyColors val="0"/>
        <c:ser>
          <c:idx val="4"/>
          <c:order val="0"/>
          <c:tx>
            <c:strRef>
              <c:f>'[24]PPMQ-IND-002'!$H$35:$H$36</c:f>
              <c:strCache>
                <c:ptCount val="1"/>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'[24]PPMQ-IND-002'!$C$37:$G$44</c:f>
              <c:multiLvlStrCache>
                <c:ptCount val="8"/>
                <c:lvl/>
                <c:lvl/>
                <c:lvl/>
                <c:lvl/>
                <c:lvl>
                  <c:pt idx="0">
                    <c:v>Trimestre 1 </c:v>
                  </c:pt>
                  <c:pt idx="2">
                    <c:v>Trimestre 2</c:v>
                  </c:pt>
                  <c:pt idx="4">
                    <c:v>Trimestre 3</c:v>
                  </c:pt>
                  <c:pt idx="6">
                    <c:v>Trimestre 4</c:v>
                  </c:pt>
                </c:lvl>
              </c:multiLvlStrCache>
            </c:multiLvlStrRef>
          </c:cat>
          <c:val>
            <c:numRef>
              <c:f>'[24]PPMQ-IND-002'!$H$37:$H$44</c:f>
              <c:numCache>
                <c:formatCode>General</c:formatCode>
                <c:ptCount val="8"/>
                <c:pt idx="0">
                  <c:v>89</c:v>
                </c:pt>
                <c:pt idx="2">
                  <c:v>80.8</c:v>
                </c:pt>
              </c:numCache>
            </c:numRef>
          </c:val>
          <c:extLst>
            <c:ext xmlns:c16="http://schemas.microsoft.com/office/drawing/2014/chart" uri="{C3380CC4-5D6E-409C-BE32-E72D297353CC}">
              <c16:uniqueId val="{00000000-949C-4850-BA43-4AB09C877F30}"/>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1"/>
          <c:tx>
            <c:strRef>
              <c:f>'[24]PPMQ-IND-002'!$J$35:$J$36</c:f>
              <c:strCache>
                <c:ptCount val="1"/>
                <c:pt idx="0">
                  <c:v>RESULTADO</c:v>
                </c:pt>
              </c:strCache>
            </c:strRef>
          </c:tx>
          <c:spPr>
            <a:ln w="28575" cap="rnd">
              <a:solidFill>
                <a:schemeClr val="accent1">
                  <a:lumMod val="60000"/>
                </a:schemeClr>
              </a:solidFill>
              <a:round/>
            </a:ln>
            <a:effectLst/>
          </c:spPr>
          <c:marker>
            <c:symbol val="none"/>
          </c:marker>
          <c:cat>
            <c:multiLvlStrRef>
              <c:f>'[24]PPMQ-IND-002'!$C$37:$G$42</c:f>
              <c:multiLvlStrCache>
                <c:ptCount val="6"/>
                <c:lvl/>
                <c:lvl/>
                <c:lvl/>
                <c:lvl/>
                <c:lvl>
                  <c:pt idx="0">
                    <c:v>Trimestre 1 </c:v>
                  </c:pt>
                  <c:pt idx="2">
                    <c:v>Trimestre 2</c:v>
                  </c:pt>
                  <c:pt idx="4">
                    <c:v>Trimestre 3</c:v>
                  </c:pt>
                </c:lvl>
              </c:multiLvlStrCache>
            </c:multiLvlStrRef>
          </c:cat>
          <c:val>
            <c:numRef>
              <c:f>'[24]PPMQ-IND-002'!$J$37:$J$44</c:f>
              <c:numCache>
                <c:formatCode>General</c:formatCode>
                <c:ptCount val="8"/>
                <c:pt idx="0">
                  <c:v>0.89</c:v>
                </c:pt>
                <c:pt idx="2">
                  <c:v>0.80800000000000005</c:v>
                </c:pt>
                <c:pt idx="4">
                  <c:v>0</c:v>
                </c:pt>
                <c:pt idx="6">
                  <c:v>0</c:v>
                </c:pt>
              </c:numCache>
            </c:numRef>
          </c:val>
          <c:smooth val="0"/>
          <c:extLst>
            <c:ext xmlns:c16="http://schemas.microsoft.com/office/drawing/2014/chart" uri="{C3380CC4-5D6E-409C-BE32-E72D297353CC}">
              <c16:uniqueId val="{00000001-949C-4850-BA43-4AB09C877F30}"/>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1"/>
        <c:axPos val="b"/>
        <c:numFmt formatCode="General" sourceLinked="1"/>
        <c:majorTickMark val="none"/>
        <c:minorTickMark val="none"/>
        <c:tickLblPos val="nextTo"/>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'[25]LMME-IND-001'!$H$35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'[25]LMME-IND-001'!$C$36:$C$40</c:f>
              <c:strCache>
                <c:ptCount val="5"/>
                <c:pt idx="0">
                  <c:v>0</c:v>
                </c:pt>
                <c:pt idx="1">
                  <c:v>Trimestre 1</c:v>
                </c:pt>
                <c:pt idx="2">
                  <c:v>Trimestre 2</c:v>
                </c:pt>
                <c:pt idx="3">
                  <c:v>Trimestre 3</c:v>
                </c:pt>
                <c:pt idx="4">
                  <c:v>Trimestre 4</c:v>
                </c:pt>
              </c:strCache>
            </c:strRef>
          </c:cat>
          <c:val>
            <c:numRef>
              <c:f>'[25]LMME-IND-001'!$H$36:$H$40</c:f>
              <c:numCache>
                <c:formatCode>General</c:formatCode>
                <c:ptCount val="5"/>
                <c:pt idx="0">
                  <c:v>0</c:v>
                </c:pt>
                <c:pt idx="1">
                  <c:v>0.56575477236865557</c:v>
                </c:pt>
                <c:pt idx="2">
                  <c:v>0</c:v>
                </c:pt>
                <c:pt idx="3">
                  <c:v>0</c:v>
                </c:pt>
                <c:pt idx="4">
                  <c:v>0</c:v>
                </c:pt>
              </c:numCache>
            </c:numRef>
          </c:val>
          <c:extLst>
            <c:ext xmlns:c16="http://schemas.microsoft.com/office/drawing/2014/chart" uri="{C3380CC4-5D6E-409C-BE32-E72D297353CC}">
              <c16:uniqueId val="{00000000-0BDB-43EE-B5AE-4AC01E4153F7}"/>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'[25]LMME-IND-001'!$I$35</c:f>
              <c:strCache>
                <c:ptCount val="1"/>
                <c:pt idx="0">
                  <c:v>porcentaje disponibilidad esperada</c:v>
                </c:pt>
              </c:strCache>
            </c:strRef>
          </c:tx>
          <c:spPr>
            <a:ln w="28575" cap="rnd">
              <a:solidFill>
                <a:schemeClr val="accent2"/>
              </a:solidFill>
              <a:round/>
            </a:ln>
            <a:effectLst/>
          </c:spPr>
          <c:marker>
            <c:symbol val="none"/>
          </c:marker>
          <c:cat>
            <c:strRef>
              <c:f>'[25]LMME-IND-001'!$C$36:$C$40</c:f>
              <c:strCache>
                <c:ptCount val="5"/>
                <c:pt idx="0">
                  <c:v>0</c:v>
                </c:pt>
                <c:pt idx="1">
                  <c:v>Trimestre 1</c:v>
                </c:pt>
                <c:pt idx="2">
                  <c:v>Trimestre 2</c:v>
                </c:pt>
                <c:pt idx="3">
                  <c:v>Trimestre 3</c:v>
                </c:pt>
                <c:pt idx="4">
                  <c:v>Trimestre 4</c:v>
                </c:pt>
              </c:strCache>
            </c:strRef>
          </c:cat>
          <c:val>
            <c:numRef>
              <c:f>'[25]LMME-IND-001'!$I$36:$I$40</c:f>
              <c:numCache>
                <c:formatCode>General</c:formatCode>
                <c:ptCount val="5"/>
                <c:pt idx="0">
                  <c:v>0</c:v>
                </c:pt>
                <c:pt idx="1">
                  <c:v>0.5</c:v>
                </c:pt>
                <c:pt idx="2">
                  <c:v>0.5</c:v>
                </c:pt>
                <c:pt idx="3">
                  <c:v>50</c:v>
                </c:pt>
                <c:pt idx="4">
                  <c:v>50</c:v>
                </c:pt>
              </c:numCache>
            </c:numRef>
          </c:val>
          <c:smooth val="0"/>
          <c:extLst>
            <c:ext xmlns:c16="http://schemas.microsoft.com/office/drawing/2014/chart" uri="{C3380CC4-5D6E-409C-BE32-E72D297353CC}">
              <c16:uniqueId val="{00000001-0BDB-43EE-B5AE-4AC01E4153F7}"/>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'[81]LMME-IND-001'!$H$35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'[81]LMME-IND-001'!$C$36:$C$40</c15:sqref>
                  </c15:fullRef>
                </c:ext>
              </c:extLst>
              <c:f>'[81]LMME-IND-001'!$C$37:$C$40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'[81]LMME-IND-001'!$H$36:$H$40</c15:sqref>
                  </c15:fullRef>
                </c:ext>
              </c:extLst>
              <c:f>'[81]LMME-IND-001'!$H$37:$H$40</c:f>
              <c:numCache>
                <c:formatCode>General</c:formatCode>
                <c:ptCount val="4"/>
                <c:pt idx="0">
                  <c:v>0.78239337506825812</c:v>
                </c:pt>
                <c:pt idx="1">
                  <c:v>0.83494985354365714</c:v>
                </c:pt>
                <c:pt idx="2">
                  <c:v>0</c:v>
                </c:pt>
                <c:pt idx="3">
                  <c:v>0</c:v>
                </c:pt>
              </c:numCache>
            </c:numRef>
          </c:val>
          <c:extLst>
            <c:ext xmlns:c16="http://schemas.microsoft.com/office/drawing/2014/chart" uri="{C3380CC4-5D6E-409C-BE32-E72D297353CC}">
              <c16:uniqueId val="{00000000-12AC-472E-A215-E27AF93A13A3}"/>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'[81]LMME-IND-001'!$I$35</c:f>
              <c:strCache>
                <c:ptCount val="1"/>
                <c:pt idx="0">
                  <c:v>porcentaje disponibilidad esperada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'[81]LMME-IND-001'!$C$36:$C$40</c15:sqref>
                  </c15:fullRef>
                </c:ext>
              </c:extLst>
              <c:f>'[81]LMME-IND-001'!$C$37:$C$40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'[81]LMME-IND-001'!$I$36:$I$40</c15:sqref>
                  </c15:fullRef>
                </c:ext>
              </c:extLst>
              <c:f>'[81]LMME-IND-001'!$I$37:$I$40</c:f>
              <c:numCache>
                <c:formatCode>General</c:formatCode>
                <c:ptCount val="4"/>
                <c:pt idx="0">
                  <c:v>0.5</c:v>
                </c:pt>
                <c:pt idx="1">
                  <c:v>0.5</c:v>
                </c:pt>
                <c:pt idx="2">
                  <c:v>0.5</c:v>
                </c:pt>
                <c:pt idx="3">
                  <c:v>0.5</c:v>
                </c:pt>
              </c:numCache>
            </c:numRef>
          </c:val>
          <c:smooth val="0"/>
          <c:extLst>
            <c:ext xmlns:c16="http://schemas.microsoft.com/office/drawing/2014/chart" uri="{C3380CC4-5D6E-409C-BE32-E72D297353CC}">
              <c16:uniqueId val="{00000001-12AC-472E-A215-E27AF93A13A3}"/>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'[26]LMME-IND-002'!$D$35</c:f>
              <c:strCache>
                <c:ptCount val="1"/>
                <c:pt idx="0">
                  <c:v>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'[26]LMME-IND-002'!$D$36:$D$40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7F69-41F7-97F5-48581F856AD3}"/>
            </c:ext>
          </c:extLst>
        </c:ser>
        <c:ser>
          <c:idx val="2"/>
          <c:order val="1"/>
          <c:tx>
            <c:strRef>
              <c:f>'[26]LMME-IND-002'!$E$35</c:f>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'[26]LMME-IND-002'!$E$36:$E$40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7F69-41F7-97F5-48581F856AD3}"/>
            </c:ext>
          </c:extLst>
        </c:ser>
        <c:ser>
          <c:idx val="3"/>
          <c:order val="2"/>
          <c:tx>
            <c:strRef>
              <c:f>'[26]LMME-IND-002'!$F$35</c:f>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'[26]LMME-IND-002'!$F$36:$F$40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7F69-41F7-97F5-48581F856AD3}"/>
            </c:ext>
          </c:extLst>
        </c:ser>
        <c:ser>
          <c:idx val="4"/>
          <c:order val="3"/>
          <c:tx>
            <c:strRef>
              <c:f>'[26]LMME-IND-002'!$G$35</c:f>
              <c:strCache>
                <c:ptCount val="1"/>
                <c:pt idx="0">
                  <c:v>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F69-41F7-97F5-48581F856AD3}"/>
            </c:ext>
          </c:extLst>
        </c:ser>
        <c:ser>
          <c:idx val="5"/>
          <c:order val="4"/>
          <c:tx>
            <c:strRef>
              <c:f>'[26]LMME-IND-002'!$H$35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'[26]LMME-IND-002'!$H$36:$H$40</c:f>
              <c:numCache>
                <c:formatCode>General</c:formatCode>
                <c:ptCount val="5"/>
                <c:pt idx="0">
                  <c:v>0</c:v>
                </c:pt>
                <c:pt idx="1">
                  <c:v>108</c:v>
                </c:pt>
                <c:pt idx="2">
                  <c:v>0</c:v>
                </c:pt>
                <c:pt idx="3">
                  <c:v>0</c:v>
                </c:pt>
                <c:pt idx="4">
                  <c:v>0</c:v>
                </c:pt>
              </c:numCache>
            </c:numRef>
          </c:val>
          <c:extLst>
            <c:ext xmlns:c16="http://schemas.microsoft.com/office/drawing/2014/chart" uri="{C3380CC4-5D6E-409C-BE32-E72D297353CC}">
              <c16:uniqueId val="{00000004-7F69-41F7-97F5-48581F856AD3}"/>
            </c:ext>
          </c:extLst>
        </c:ser>
        <c:ser>
          <c:idx val="0"/>
          <c:order val="5"/>
          <c:tx>
            <c:strRef>
              <c:f>'[26]LMME-IND-002'!$I$35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'[26]LMME-IND-002'!$C$36:$C$40</c:f>
              <c:strCache>
                <c:ptCount val="5"/>
                <c:pt idx="0">
                  <c:v>0</c:v>
                </c:pt>
                <c:pt idx="1">
                  <c:v>Trimestre 1</c:v>
                </c:pt>
                <c:pt idx="2">
                  <c:v>Trimestre 2</c:v>
                </c:pt>
                <c:pt idx="3">
                  <c:v>Trimestre 3</c:v>
                </c:pt>
                <c:pt idx="4">
                  <c:v>Trimestre 4</c:v>
                </c:pt>
              </c:strCache>
            </c:strRef>
          </c:cat>
          <c:val>
            <c:numRef>
              <c:f>'[26]LMME-IND-002'!$I$36:$I$40</c:f>
              <c:numCache>
                <c:formatCode>General</c:formatCode>
                <c:ptCount val="5"/>
                <c:pt idx="0">
                  <c:v>0</c:v>
                </c:pt>
                <c:pt idx="1">
                  <c:v>123</c:v>
                </c:pt>
                <c:pt idx="2">
                  <c:v>0</c:v>
                </c:pt>
                <c:pt idx="3">
                  <c:v>0</c:v>
                </c:pt>
                <c:pt idx="4">
                  <c:v>0</c:v>
                </c:pt>
              </c:numCache>
            </c:numRef>
          </c:val>
          <c:extLst xmlns:c15="http://schemas.microsoft.com/office/drawing/2012/chart">
            <c:ext xmlns:c16="http://schemas.microsoft.com/office/drawing/2014/chart" uri="{C3380CC4-5D6E-409C-BE32-E72D297353CC}">
              <c16:uniqueId val="{00000005-7F69-41F7-97F5-48581F856AD3}"/>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'[83]LMME-IND-002'!$D$35</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'[83]LMME-IND-002'!$D$36:$D$40</c:f>
              <c:numCache>
                <c:formatCode>General</c:formatCode>
                <c:ptCount val="5"/>
              </c:numCache>
            </c:numRef>
          </c:val>
          <c:extLst xmlns:c15="http://schemas.microsoft.com/office/drawing/2012/chart">
            <c:ext xmlns:c16="http://schemas.microsoft.com/office/drawing/2014/chart" uri="{C3380CC4-5D6E-409C-BE32-E72D297353CC}">
              <c16:uniqueId val="{00000000-FED4-4695-B5DF-F75696EA8189}"/>
            </c:ext>
          </c:extLst>
        </c:ser>
        <c:ser>
          <c:idx val="2"/>
          <c:order val="1"/>
          <c:tx>
            <c:strRef>
              <c:f>'[83]LMME-IND-002'!$E$35</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'[83]LMME-IND-002'!$E$36:$E$40</c:f>
              <c:numCache>
                <c:formatCode>General</c:formatCode>
                <c:ptCount val="5"/>
              </c:numCache>
            </c:numRef>
          </c:val>
          <c:extLst xmlns:c15="http://schemas.microsoft.com/office/drawing/2012/chart">
            <c:ext xmlns:c16="http://schemas.microsoft.com/office/drawing/2014/chart" uri="{C3380CC4-5D6E-409C-BE32-E72D297353CC}">
              <c16:uniqueId val="{00000001-FED4-4695-B5DF-F75696EA8189}"/>
            </c:ext>
          </c:extLst>
        </c:ser>
        <c:ser>
          <c:idx val="3"/>
          <c:order val="2"/>
          <c:tx>
            <c:strRef>
              <c:f>'[83]LMME-IND-002'!$F$35</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'[83]LMME-IND-002'!$F$36:$F$40</c:f>
              <c:numCache>
                <c:formatCode>General</c:formatCode>
                <c:ptCount val="5"/>
              </c:numCache>
            </c:numRef>
          </c:val>
          <c:extLst xmlns:c15="http://schemas.microsoft.com/office/drawing/2012/chart">
            <c:ext xmlns:c16="http://schemas.microsoft.com/office/drawing/2014/chart" uri="{C3380CC4-5D6E-409C-BE32-E72D297353CC}">
              <c16:uniqueId val="{00000002-FED4-4695-B5DF-F75696EA8189}"/>
            </c:ext>
          </c:extLst>
        </c:ser>
        <c:ser>
          <c:idx val="4"/>
          <c:order val="3"/>
          <c:tx>
            <c:strRef>
              <c:f>'[83]LMME-IND-002'!$G$35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'[83]LMME-IND-002'!$G$36:$G$40</c:f>
              <c:numCache>
                <c:formatCode>General</c:formatCode>
                <c:ptCount val="5"/>
              </c:numCache>
            </c:numRef>
          </c:val>
          <c:extLst>
            <c:ext xmlns:c16="http://schemas.microsoft.com/office/drawing/2014/chart" uri="{C3380CC4-5D6E-409C-BE32-E72D297353CC}">
              <c16:uniqueId val="{00000003-FED4-4695-B5DF-F75696EA8189}"/>
            </c:ext>
          </c:extLst>
        </c:ser>
        <c:ser>
          <c:idx val="5"/>
          <c:order val="4"/>
          <c:tx>
            <c:strRef>
              <c:f>'[83]LMME-IND-002'!$H$35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'[83]LMME-IND-002'!$H$36:$H$40</c:f>
              <c:numCache>
                <c:formatCode>General</c:formatCode>
                <c:ptCount val="5"/>
                <c:pt idx="1">
                  <c:v>108</c:v>
                </c:pt>
                <c:pt idx="2">
                  <c:v>76</c:v>
                </c:pt>
              </c:numCache>
            </c:numRef>
          </c:val>
          <c:extLst>
            <c:ext xmlns:c16="http://schemas.microsoft.com/office/drawing/2014/chart" uri="{C3380CC4-5D6E-409C-BE32-E72D297353CC}">
              <c16:uniqueId val="{00000004-FED4-4695-B5DF-F75696EA8189}"/>
            </c:ext>
          </c:extLst>
        </c:ser>
        <c:ser>
          <c:idx val="0"/>
          <c:order val="5"/>
          <c:tx>
            <c:strRef>
              <c:f>'[83]LMME-IND-002'!$I$35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'[83]LMME-IND-002'!$C$36:$C$40</c:f>
              <c:strCache>
                <c:ptCount val="5"/>
                <c:pt idx="1">
                  <c:v>Trimestre 1</c:v>
                </c:pt>
                <c:pt idx="2">
                  <c:v>Trimestre 2</c:v>
                </c:pt>
                <c:pt idx="3">
                  <c:v>Trimestre 3</c:v>
                </c:pt>
                <c:pt idx="4">
                  <c:v>Trimestre 4</c:v>
                </c:pt>
              </c:strCache>
            </c:strRef>
          </c:cat>
          <c:val>
            <c:numRef>
              <c:f>'[83]LMME-IND-002'!$I$36:$I$40</c:f>
              <c:numCache>
                <c:formatCode>General</c:formatCode>
                <c:ptCount val="5"/>
                <c:pt idx="1">
                  <c:v>123</c:v>
                </c:pt>
                <c:pt idx="2">
                  <c:v>91</c:v>
                </c:pt>
              </c:numCache>
            </c:numRef>
          </c:val>
          <c:extLst xmlns:c15="http://schemas.microsoft.com/office/drawing/2012/chart">
            <c:ext xmlns:c16="http://schemas.microsoft.com/office/drawing/2014/chart" uri="{C3380CC4-5D6E-409C-BE32-E72D297353CC}">
              <c16:uniqueId val="{00000005-FED4-4695-B5DF-F75696EA8189}"/>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0"/>
          <c:order val="0"/>
          <c:tx>
            <c:strRef>
              <c:f>'[28]INFRA-IND-001'!$C$36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'[27]INFRA-IND-001'!$D$35:$I$35</c15:sqref>
                  </c15:fullRef>
                </c:ext>
              </c:extLst>
              <c:f>'[27]INFRA-IND-001'!$H$35:$I$35</c:f>
              <c:numCache>
                <c:formatCode>General</c:formatCode>
                <c:ptCount val="2"/>
              </c:numCache>
            </c:numRef>
          </c:cat>
          <c:val>
            <c:numRef>
              <c:extLst>
                <c:ext xmlns:c15="http://schemas.microsoft.com/office/drawing/2012/chart" uri="{02D57815-91ED-43cb-92C2-25804820EDAC}">
                  <c15:fullRef>
                    <c15:sqref>'[27]INFRA-IND-001'!$D$36:$I$36</c15:sqref>
                  </c15:fullRef>
                </c:ext>
              </c:extLst>
              <c:f>'[27]INFRA-IND-001'!$H$36:$I$36</c:f>
              <c:numCache>
                <c:formatCode>General</c:formatCode>
                <c:ptCount val="2"/>
              </c:numCache>
            </c:numRef>
          </c:val>
          <c:extLst>
            <c:ext xmlns:c16="http://schemas.microsoft.com/office/drawing/2014/chart" uri="{C3380CC4-5D6E-409C-BE32-E72D297353CC}">
              <c16:uniqueId val="{00000000-05B3-465C-A905-050CE22E33E0}"/>
            </c:ext>
          </c:extLst>
        </c:ser>
        <c:ser>
          <c:idx val="1"/>
          <c:order val="1"/>
          <c:tx>
            <c:strRef>
              <c:f>'[28]INFRA-IND-001'!$C$37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'[27]INFRA-IND-001'!$D$35:$I$35</c15:sqref>
                  </c15:fullRef>
                </c:ext>
              </c:extLst>
              <c:f>'[27]INFRA-IND-001'!$H$35:$I$35</c:f>
              <c:numCache>
                <c:formatCode>General</c:formatCode>
                <c:ptCount val="2"/>
              </c:numCache>
            </c:numRef>
          </c:cat>
          <c:val>
            <c:numRef>
              <c:extLst>
                <c:ext xmlns:c15="http://schemas.microsoft.com/office/drawing/2012/chart" uri="{02D57815-91ED-43cb-92C2-25804820EDAC}">
                  <c15:fullRef>
                    <c15:sqref>'[27]INFRA-IND-001'!$D$37:$I$37</c15:sqref>
                  </c15:fullRef>
                </c:ext>
              </c:extLst>
              <c:f>'[27]INFRA-IND-001'!$H$37:$I$37</c:f>
              <c:numCache>
                <c:formatCode>General</c:formatCode>
                <c:ptCount val="2"/>
              </c:numCache>
            </c:numRef>
          </c:val>
          <c:extLst>
            <c:ext xmlns:c16="http://schemas.microsoft.com/office/drawing/2014/chart" uri="{C3380CC4-5D6E-409C-BE32-E72D297353CC}">
              <c16:uniqueId val="{00000001-05B3-465C-A905-050CE22E33E0}"/>
            </c:ext>
          </c:extLst>
        </c:ser>
        <c:ser>
          <c:idx val="2"/>
          <c:order val="2"/>
          <c:tx>
            <c:strRef>
              <c:f>'[28]INFRA-IND-001'!$C$38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'[27]INFRA-IND-001'!$D$35:$I$35</c15:sqref>
                  </c15:fullRef>
                </c:ext>
              </c:extLst>
              <c:f>'[27]INFRA-IND-001'!$H$35:$I$35</c:f>
              <c:numCache>
                <c:formatCode>General</c:formatCode>
                <c:ptCount val="2"/>
              </c:numCache>
            </c:numRef>
          </c:cat>
          <c:val>
            <c:numRef>
              <c:extLst>
                <c:ext xmlns:c15="http://schemas.microsoft.com/office/drawing/2012/chart" uri="{02D57815-91ED-43cb-92C2-25804820EDAC}">
                  <c15:fullRef>
                    <c15:sqref>'[27]INFRA-IND-001'!$D$38:$I$38</c15:sqref>
                  </c15:fullRef>
                </c:ext>
              </c:extLst>
              <c:f>'[27]INFRA-IND-001'!$H$38:$I$38</c:f>
              <c:numCache>
                <c:formatCode>General</c:formatCode>
                <c:ptCount val="2"/>
              </c:numCache>
            </c:numRef>
          </c:val>
          <c:extLst>
            <c:ext xmlns:c16="http://schemas.microsoft.com/office/drawing/2014/chart" uri="{C3380CC4-5D6E-409C-BE32-E72D297353CC}">
              <c16:uniqueId val="{00000002-05B3-465C-A905-050CE22E33E0}"/>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'[29]INFRA-IND-001'!$C$36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'[29]INFRA-IND-001'!$D$36:$I$36</c15:sqref>
                  </c15:fullRef>
                </c:ext>
              </c:extLst>
              <c:f>'[29]INFRA-IND-001'!$H$36:$I$36</c:f>
              <c:numCache>
                <c:formatCode>General</c:formatCode>
                <c:ptCount val="2"/>
                <c:pt idx="0">
                  <c:v>7.37</c:v>
                </c:pt>
                <c:pt idx="1">
                  <c:v>5.4</c:v>
                </c:pt>
              </c:numCache>
            </c:numRef>
          </c:val>
          <c:extLst>
            <c:ext xmlns:c16="http://schemas.microsoft.com/office/drawing/2014/chart" uri="{C3380CC4-5D6E-409C-BE32-E72D297353CC}">
              <c16:uniqueId val="{00000000-EF84-4D28-B73F-65E9062C78A3}"/>
            </c:ext>
          </c:extLst>
        </c:ser>
        <c:ser>
          <c:idx val="1"/>
          <c:order val="1"/>
          <c:tx>
            <c:strRef>
              <c:f>'[29]INFRA-IND-001'!$C$37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'[29]INFRA-IND-001'!$D$37:$I$37</c15:sqref>
                  </c15:fullRef>
                </c:ext>
              </c:extLst>
              <c:f>'[29]INFRA-IND-001'!$H$37:$I$37</c:f>
              <c:numCache>
                <c:formatCode>General</c:formatCode>
                <c:ptCount val="2"/>
                <c:pt idx="0">
                  <c:v>14.849999999999998</c:v>
                </c:pt>
                <c:pt idx="1">
                  <c:v>16.98</c:v>
                </c:pt>
              </c:numCache>
            </c:numRef>
          </c:val>
          <c:extLst>
            <c:ext xmlns:c16="http://schemas.microsoft.com/office/drawing/2014/chart" uri="{C3380CC4-5D6E-409C-BE32-E72D297353CC}">
              <c16:uniqueId val="{00000001-EF84-4D28-B73F-65E9062C78A3}"/>
            </c:ext>
          </c:extLst>
        </c:ser>
        <c:ser>
          <c:idx val="2"/>
          <c:order val="2"/>
          <c:tx>
            <c:strRef>
              <c:f>'[29]INFRA-IND-001'!$C$38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'[29]INFRA-IND-001'!$D$38:$I$38</c15:sqref>
                  </c15:fullRef>
                </c:ext>
              </c:extLst>
              <c:f>'[29]INFRA-IND-001'!$H$38:$I$38</c:f>
              <c:numCache>
                <c:formatCode>General</c:formatCode>
                <c:ptCount val="2"/>
                <c:pt idx="0">
                  <c:v>21.250000000000004</c:v>
                </c:pt>
                <c:pt idx="1">
                  <c:v>27.4</c:v>
                </c:pt>
              </c:numCache>
            </c:numRef>
          </c:val>
          <c:extLst>
            <c:ext xmlns:c16="http://schemas.microsoft.com/office/drawing/2014/chart" uri="{C3380CC4-5D6E-409C-BE32-E72D297353CC}">
              <c16:uniqueId val="{00000002-EF84-4D28-B73F-65E9062C78A3}"/>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'[29]INFRA-IND-001'!$C$39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'[29]INFRA-IND-001'!$D$39:$I$39</c15:sqref>
                        </c15:fullRef>
                        <c15:formulaRef>
                          <c15:sqref>'[29]INFRA-IND-001'!$H$39:$I$39</c15:sqref>
                        </c15:formulaRef>
                      </c:ext>
                    </c:extLst>
                    <c:numCache>
                      <c:formatCode>General</c:formatCode>
                      <c:ptCount val="2"/>
                      <c:pt idx="0">
                        <c:v>16.98</c:v>
                      </c:pt>
                      <c:pt idx="1">
                        <c:v>13.75</c:v>
                      </c:pt>
                    </c:numCache>
                  </c:numRef>
                </c:val>
                <c:extLst>
                  <c:ext xmlns:c16="http://schemas.microsoft.com/office/drawing/2014/chart" uri="{C3380CC4-5D6E-409C-BE32-E72D297353CC}">
                    <c16:uniqueId val="{00000003-EF84-4D28-B73F-65E9062C78A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'[29]INFRA-IND-001'!$C$40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'[29]INFRA-IND-001'!$D$40:$I$40</c15:sqref>
                        </c15:fullRef>
                        <c15:formulaRef>
                          <c15:sqref>'[29]INFRA-IND-001'!$H$40:$I$40</c15:sqref>
                        </c15:formulaRef>
                      </c:ext>
                    </c:extLst>
                    <c:numCache>
                      <c:formatCode>General</c:formatCode>
                      <c:ptCount val="2"/>
                      <c:pt idx="0">
                        <c:v>23.200000000000006</c:v>
                      </c:pt>
                      <c:pt idx="1">
                        <c:v>23.7</c:v>
                      </c:pt>
                    </c:numCache>
                  </c:numRef>
                </c:val>
                <c:extLst xmlns:c15="http://schemas.microsoft.com/office/drawing/2012/chart">
                  <c:ext xmlns:c16="http://schemas.microsoft.com/office/drawing/2014/chart" uri="{C3380CC4-5D6E-409C-BE32-E72D297353CC}">
                    <c16:uniqueId val="{00000004-EF84-4D28-B73F-65E9062C78A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'[29]INFRA-IND-001'!$C$41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'[29]INFRA-IND-001'!$D$41:$I$41</c15:sqref>
                        </c15:fullRef>
                        <c15:formulaRef>
                          <c15:sqref>'[29]INFRA-IND-001'!$H$41:$I$41</c15:sqref>
                        </c15:formulaRef>
                      </c:ext>
                    </c:extLst>
                    <c:numCache>
                      <c:formatCode>General</c:formatCode>
                      <c:ptCount val="2"/>
                      <c:pt idx="0">
                        <c:v>24.939999999999994</c:v>
                      </c:pt>
                      <c:pt idx="1">
                        <c:v>30.22</c:v>
                      </c:pt>
                    </c:numCache>
                  </c:numRef>
                </c:val>
                <c:extLst xmlns:c15="http://schemas.microsoft.com/office/drawing/2012/chart">
                  <c:ext xmlns:c16="http://schemas.microsoft.com/office/drawing/2014/chart" uri="{C3380CC4-5D6E-409C-BE32-E72D297353CC}">
                    <c16:uniqueId val="{00000005-EF84-4D28-B73F-65E9062C78A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'[29]INFRA-IND-001'!$C$42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'[29]INFRA-IND-001'!$D$42:$I$42</c15:sqref>
                        </c15:fullRef>
                        <c15:formulaRef>
                          <c15:sqref>'[29]INFRA-IND-001'!$H$42:$I$42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F84-4D28-B73F-65E9062C78A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'[29]INFRA-IND-001'!$C$43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'[29]INFRA-IND-001'!$D$43:$I$43</c15:sqref>
                        </c15:fullRef>
                        <c15:formulaRef>
                          <c15:sqref>'[29]INFRA-IND-001'!$H$43:$I$43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F84-4D28-B73F-65E9062C78A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'[29]INFRA-IND-001'!$C$44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'[29]INFRA-IND-001'!$D$44:$I$44</c15:sqref>
                        </c15:fullRef>
                        <c15:formulaRef>
                          <c15:sqref>'[29]INFRA-IND-001'!$H$44:$I$44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EF84-4D28-B73F-65E9062C78A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'[29]INFRA-IND-001'!$C$45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'[29]INFRA-IND-001'!$D$45:$I$45</c15:sqref>
                        </c15:fullRef>
                        <c15:formulaRef>
                          <c15:sqref>'[29]INFRA-IND-001'!$H$45:$I$45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EF84-4D28-B73F-65E9062C78A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'[29]INFRA-IND-001'!$C$46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'[29]INFRA-IND-001'!$D$46:$I$46</c15:sqref>
                        </c15:fullRef>
                        <c15:formulaRef>
                          <c15:sqref>'[29]INFRA-IND-001'!$H$46:$I$46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EF84-4D28-B73F-65E9062C78A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'[29]INFRA-IND-001'!$C$47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'[29]INFRA-IND-001'!$D$47:$I$47</c15:sqref>
                        </c15:fullRef>
                        <c15:formulaRef>
                          <c15:sqref>'[29]INFRA-IND-001'!$H$47:$I$47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EF84-4D28-B73F-65E9062C78A3}"/>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3"/>
          <c:order val="3"/>
          <c:tx>
            <c:strRef>
              <c:f>'[29]INFRA-IND-001'!$C$39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'[29]INFRA-IND-001'!$D$39:$I$39</c15:sqref>
                  </c15:fullRef>
                </c:ext>
              </c:extLst>
              <c:f>'[29]INFRA-IND-001'!$H$39:$I$39</c:f>
              <c:numCache>
                <c:formatCode>General</c:formatCode>
                <c:ptCount val="2"/>
                <c:pt idx="0">
                  <c:v>16.98</c:v>
                </c:pt>
                <c:pt idx="1">
                  <c:v>13.75</c:v>
                </c:pt>
              </c:numCache>
            </c:numRef>
          </c:val>
          <c:extLst>
            <c:ext xmlns:c16="http://schemas.microsoft.com/office/drawing/2014/chart" uri="{C3380CC4-5D6E-409C-BE32-E72D297353CC}">
              <c16:uniqueId val="{00000000-250E-4BA2-B7A8-0BE873947FD5}"/>
            </c:ext>
          </c:extLst>
        </c:ser>
        <c:ser>
          <c:idx val="4"/>
          <c:order val="4"/>
          <c:tx>
            <c:strRef>
              <c:f>'[29]INFRA-IND-001'!$C$40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'[29]INFRA-IND-001'!$D$40:$I$40</c15:sqref>
                  </c15:fullRef>
                </c:ext>
              </c:extLst>
              <c:f>'[29]INFRA-IND-001'!$H$40:$I$40</c:f>
              <c:numCache>
                <c:formatCode>General</c:formatCode>
                <c:ptCount val="2"/>
                <c:pt idx="0">
                  <c:v>23.200000000000006</c:v>
                </c:pt>
                <c:pt idx="1">
                  <c:v>23.7</c:v>
                </c:pt>
              </c:numCache>
            </c:numRef>
          </c:val>
          <c:extLst>
            <c:ext xmlns:c16="http://schemas.microsoft.com/office/drawing/2014/chart" uri="{C3380CC4-5D6E-409C-BE32-E72D297353CC}">
              <c16:uniqueId val="{00000001-250E-4BA2-B7A8-0BE873947FD5}"/>
            </c:ext>
          </c:extLst>
        </c:ser>
        <c:ser>
          <c:idx val="5"/>
          <c:order val="5"/>
          <c:tx>
            <c:strRef>
              <c:f>'[29]INFRA-IND-001'!$C$41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ext>
              </c:extLst>
              <c:f>'[29]INFRA-IND-001'!$H$35:$I$35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'[29]INFRA-IND-001'!$D$41:$I$41</c15:sqref>
                  </c15:fullRef>
                </c:ext>
              </c:extLst>
              <c:f>'[29]INFRA-IND-001'!$H$41:$I$41</c:f>
              <c:numCache>
                <c:formatCode>General</c:formatCode>
                <c:ptCount val="2"/>
                <c:pt idx="0">
                  <c:v>24.939999999999994</c:v>
                </c:pt>
                <c:pt idx="1">
                  <c:v>30.22</c:v>
                </c:pt>
              </c:numCache>
            </c:numRef>
          </c:val>
          <c:extLst>
            <c:ext xmlns:c16="http://schemas.microsoft.com/office/drawing/2014/chart" uri="{C3380CC4-5D6E-409C-BE32-E72D297353CC}">
              <c16:uniqueId val="{00000002-250E-4BA2-B7A8-0BE873947FD5}"/>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'[29]INFRA-IND-001'!$C$36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'[29]INFRA-IND-001'!$D$36:$I$36</c15:sqref>
                        </c15:fullRef>
                        <c15:formulaRef>
                          <c15:sqref>'[29]INFRA-IND-001'!$H$36:$I$36</c15:sqref>
                        </c15:formulaRef>
                      </c:ext>
                    </c:extLst>
                    <c:numCache>
                      <c:formatCode>General</c:formatCode>
                      <c:ptCount val="2"/>
                      <c:pt idx="0">
                        <c:v>7.37</c:v>
                      </c:pt>
                      <c:pt idx="1">
                        <c:v>5.4</c:v>
                      </c:pt>
                    </c:numCache>
                  </c:numRef>
                </c:val>
                <c:extLst>
                  <c:ext xmlns:c16="http://schemas.microsoft.com/office/drawing/2014/chart" uri="{C3380CC4-5D6E-409C-BE32-E72D297353CC}">
                    <c16:uniqueId val="{00000003-250E-4BA2-B7A8-0BE873947F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'[29]INFRA-IND-001'!$C$37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'[29]INFRA-IND-001'!$D$37:$I$37</c15:sqref>
                        </c15:fullRef>
                        <c15:formulaRef>
                          <c15:sqref>'[29]INFRA-IND-001'!$H$37:$I$37</c15:sqref>
                        </c15:formulaRef>
                      </c:ext>
                    </c:extLst>
                    <c:numCache>
                      <c:formatCode>General</c:formatCode>
                      <c:ptCount val="2"/>
                      <c:pt idx="0">
                        <c:v>14.849999999999998</c:v>
                      </c:pt>
                      <c:pt idx="1">
                        <c:v>16.98</c:v>
                      </c:pt>
                    </c:numCache>
                  </c:numRef>
                </c:val>
                <c:extLst xmlns:c15="http://schemas.microsoft.com/office/drawing/2012/chart">
                  <c:ext xmlns:c16="http://schemas.microsoft.com/office/drawing/2014/chart" uri="{C3380CC4-5D6E-409C-BE32-E72D297353CC}">
                    <c16:uniqueId val="{00000004-250E-4BA2-B7A8-0BE873947F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'[29]INFRA-IND-001'!$C$38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'[29]INFRA-IND-001'!$D$38:$I$38</c15:sqref>
                        </c15:fullRef>
                        <c15:formulaRef>
                          <c15:sqref>'[29]INFRA-IND-001'!$H$38:$I$38</c15:sqref>
                        </c15:formulaRef>
                      </c:ext>
                    </c:extLst>
                    <c:numCache>
                      <c:formatCode>General</c:formatCode>
                      <c:ptCount val="2"/>
                      <c:pt idx="0">
                        <c:v>21.250000000000004</c:v>
                      </c:pt>
                      <c:pt idx="1">
                        <c:v>27.4</c:v>
                      </c:pt>
                    </c:numCache>
                  </c:numRef>
                </c:val>
                <c:extLst xmlns:c15="http://schemas.microsoft.com/office/drawing/2012/chart">
                  <c:ext xmlns:c16="http://schemas.microsoft.com/office/drawing/2014/chart" uri="{C3380CC4-5D6E-409C-BE32-E72D297353CC}">
                    <c16:uniqueId val="{00000005-250E-4BA2-B7A8-0BE873947F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'[29]INFRA-IND-001'!$C$42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'[29]INFRA-IND-001'!$D$42:$I$42</c15:sqref>
                        </c15:fullRef>
                        <c15:formulaRef>
                          <c15:sqref>'[29]INFRA-IND-001'!$H$42:$I$42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50E-4BA2-B7A8-0BE873947FD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'[29]INFRA-IND-001'!$C$43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'[29]INFRA-IND-001'!$D$43:$I$43</c15:sqref>
                        </c15:fullRef>
                        <c15:formulaRef>
                          <c15:sqref>'[29]INFRA-IND-001'!$H$43:$I$43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250E-4BA2-B7A8-0BE873947FD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'[29]INFRA-IND-001'!$C$44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'[29]INFRA-IND-001'!$D$44:$I$44</c15:sqref>
                        </c15:fullRef>
                        <c15:formulaRef>
                          <c15:sqref>'[29]INFRA-IND-001'!$H$44:$I$44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250E-4BA2-B7A8-0BE873947FD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'[29]INFRA-IND-001'!$C$45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'[29]INFRA-IND-001'!$D$45:$I$45</c15:sqref>
                        </c15:fullRef>
                        <c15:formulaRef>
                          <c15:sqref>'[29]INFRA-IND-001'!$H$45:$I$45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250E-4BA2-B7A8-0BE873947FD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'[29]INFRA-IND-001'!$C$46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'[29]INFRA-IND-001'!$D$46:$I$46</c15:sqref>
                        </c15:fullRef>
                        <c15:formulaRef>
                          <c15:sqref>'[29]INFRA-IND-001'!$H$46:$I$46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250E-4BA2-B7A8-0BE873947FD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'[29]INFRA-IND-001'!$C$47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'[29]INFRA-IND-001'!$D$35:$I$35</c15:sqref>
                        </c15:fullRef>
                        <c15:formulaRef>
                          <c15:sqref>'[29]INFRA-IND-001'!$H$35:$I$35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'[29]INFRA-IND-001'!$D$47:$I$47</c15:sqref>
                        </c15:fullRef>
                        <c15:formulaRef>
                          <c15:sqref>'[29]INFRA-IND-001'!$H$47:$I$47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250E-4BA2-B7A8-0BE873947FD5}"/>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'[30]INFRA-IND-003'!$C$38:$C$41</c:f>
              <c:strCache>
                <c:ptCount val="4"/>
                <c:pt idx="0">
                  <c:v>Trimestre I</c:v>
                </c:pt>
                <c:pt idx="1">
                  <c:v>Trimestre II</c:v>
                </c:pt>
                <c:pt idx="2">
                  <c:v>Trimestre III</c:v>
                </c:pt>
                <c:pt idx="3">
                  <c:v>Trimestre IV</c:v>
                </c:pt>
              </c:strCache>
            </c:strRef>
          </c:cat>
          <c:val>
            <c:numRef>
              <c:f>'[30]INFRA-IND-003'!$J$38:$J$41</c:f>
              <c:numCache>
                <c:formatCode>General</c:formatCode>
                <c:ptCount val="4"/>
                <c:pt idx="0">
                  <c:v>4.3</c:v>
                </c:pt>
                <c:pt idx="1">
                  <c:v>0</c:v>
                </c:pt>
                <c:pt idx="2">
                  <c:v>0</c:v>
                </c:pt>
                <c:pt idx="3">
                  <c:v>0</c:v>
                </c:pt>
              </c:numCache>
            </c:numRef>
          </c:val>
          <c:extLst>
            <c:ext xmlns:c16="http://schemas.microsoft.com/office/drawing/2014/chart" uri="{C3380CC4-5D6E-409C-BE32-E72D297353CC}">
              <c16:uniqueId val="{00000000-519D-44D6-AA93-E5E1A429B0A0}"/>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'[30]INFRA-IND-003'!$C$38:$C$41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'[30]INFRA-IND-003'!$D$38:$D$41</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519D-44D6-AA93-E5E1A429B0A0}"/>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'[30]INFRA-IND-003'!$E$38:$E$41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519D-44D6-AA93-E5E1A429B0A0}"/>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'[30]INFRA-IND-003'!$F$38:$F$41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519D-44D6-AA93-E5E1A429B0A0}"/>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'[30]INFRA-IND-003'!$G$38:$G$41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519D-44D6-AA93-E5E1A429B0A0}"/>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PORCENTAJE DE DESATENCIÓN DE PQRSFD CON TÉRMINOS DE 10 DÍAS HÁBILES AÑO 2025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'[3]SRPI-IND-001'!$C$36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'[3]SRPI-IND-001'!$J$36</c:f>
              <c:numCache>
                <c:formatCode>General</c:formatCode>
                <c:ptCount val="1"/>
                <c:pt idx="0">
                  <c:v>0</c:v>
                </c:pt>
              </c:numCache>
            </c:numRef>
          </c:val>
          <c:extLst>
            <c:ext xmlns:c16="http://schemas.microsoft.com/office/drawing/2014/chart" uri="{C3380CC4-5D6E-409C-BE32-E72D297353CC}">
              <c16:uniqueId val="{00000000-CD09-4E48-9096-C734614EC239}"/>
            </c:ext>
          </c:extLst>
        </c:ser>
        <c:dLbls>
          <c:dLblPos val="outEnd"/>
          <c:showLegendKey val="0"/>
          <c:showVal val="1"/>
          <c:showCatName val="0"/>
          <c:showSerName val="0"/>
          <c:showPercent val="0"/>
          <c:showBubbleSize val="0"/>
        </c:dLbls>
        <c:gapWidth val="219"/>
        <c:overlap val="-27"/>
        <c:axId val="2082434063"/>
        <c:axId val="2082417743"/>
      </c:barChart>
      <c:catAx>
        <c:axId val="208243406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17743"/>
        <c:crosses val="autoZero"/>
        <c:auto val="1"/>
        <c:lblAlgn val="ctr"/>
        <c:lblOffset val="100"/>
        <c:noMultiLvlLbl val="0"/>
      </c:catAx>
      <c:valAx>
        <c:axId val="2082417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3406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'[31]IMV-IND-003'!$C$38:$C$41</c:f>
              <c:strCache>
                <c:ptCount val="4"/>
                <c:pt idx="0">
                  <c:v>Trimestre I</c:v>
                </c:pt>
                <c:pt idx="1">
                  <c:v>Trimestre II</c:v>
                </c:pt>
                <c:pt idx="2">
                  <c:v>Trimestre III</c:v>
                </c:pt>
                <c:pt idx="3">
                  <c:v>Trimestre IV</c:v>
                </c:pt>
              </c:strCache>
            </c:strRef>
          </c:cat>
          <c:val>
            <c:numRef>
              <c:f>'[31]IMV-IND-003'!$J$38:$J$41</c:f>
              <c:numCache>
                <c:formatCode>General</c:formatCode>
                <c:ptCount val="4"/>
                <c:pt idx="0">
                  <c:v>4.3</c:v>
                </c:pt>
                <c:pt idx="1">
                  <c:v>4.3</c:v>
                </c:pt>
              </c:numCache>
            </c:numRef>
          </c:val>
          <c:extLst>
            <c:ext xmlns:c16="http://schemas.microsoft.com/office/drawing/2014/chart" uri="{C3380CC4-5D6E-409C-BE32-E72D297353CC}">
              <c16:uniqueId val="{00000000-A73F-4AEA-8944-299F44623FC0}"/>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'[31]IMV-IND-003'!$C$38:$C$41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'[31]IMV-IND-003'!$D$38:$D$41</c15:sqref>
                        </c15:formulaRef>
                      </c:ext>
                    </c:extLst>
                    <c:numCache>
                      <c:formatCode>General</c:formatCode>
                      <c:ptCount val="4"/>
                    </c:numCache>
                  </c:numRef>
                </c:val>
                <c:extLst>
                  <c:ext xmlns:c16="http://schemas.microsoft.com/office/drawing/2014/chart" uri="{C3380CC4-5D6E-409C-BE32-E72D297353CC}">
                    <c16:uniqueId val="{00000001-A73F-4AEA-8944-299F44623FC0}"/>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'[31]IMV-IND-003'!$C$38:$C$41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'[31]IMV-IND-003'!$E$38:$E$41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A73F-4AEA-8944-299F44623FC0}"/>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'[31]IMV-IND-003'!$C$38:$C$41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'[31]IMV-IND-003'!$F$38:$F$41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73F-4AEA-8944-299F44623FC0}"/>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'[31]IMV-IND-003'!$C$38:$C$41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'[31]IMV-IND-003'!$G$38:$G$41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73F-4AEA-8944-299F44623FC0}"/>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'[32]IMVI-IND-004'!$C$36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'[0]IMVI-IND-004'!$H$36:$I$36</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0-92C2-47F8-ACA9-BFEC5FBAECF7}"/>
            </c:ext>
          </c:extLst>
        </c:ser>
        <c:ser>
          <c:idx val="1"/>
          <c:order val="1"/>
          <c:tx>
            <c:strRef>
              <c:f>'[32]IMVI-IND-004'!$C$37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'[0]IMVI-IND-004'!$H$37:$I$37</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1-92C2-47F8-ACA9-BFEC5FBAECF7}"/>
            </c:ext>
          </c:extLst>
        </c:ser>
        <c:ser>
          <c:idx val="2"/>
          <c:order val="2"/>
          <c:tx>
            <c:strRef>
              <c:f>'[32]IMVI-IND-004'!$C$38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'[0]IMVI-IND-004'!$H$38:$I$38</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2-92C2-47F8-ACA9-BFEC5FBAECF7}"/>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'[33]IMVI-IND-004'!$C$36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'[33]IMVI-IND-004'!$D$36:$I$36</c15:sqref>
                  </c15:fullRef>
                </c:ext>
              </c:extLst>
              <c:f>'[33]IMVI-IND-004'!$H$36:$I$36</c:f>
              <c:numCache>
                <c:formatCode>General</c:formatCode>
                <c:ptCount val="2"/>
                <c:pt idx="0">
                  <c:v>0.12</c:v>
                </c:pt>
                <c:pt idx="1">
                  <c:v>0.1</c:v>
                </c:pt>
              </c:numCache>
            </c:numRef>
          </c:val>
          <c:extLst>
            <c:ext xmlns:c16="http://schemas.microsoft.com/office/drawing/2014/chart" uri="{C3380CC4-5D6E-409C-BE32-E72D297353CC}">
              <c16:uniqueId val="{00000000-0397-4489-83A3-D7A9A85F059D}"/>
            </c:ext>
          </c:extLst>
        </c:ser>
        <c:ser>
          <c:idx val="1"/>
          <c:order val="1"/>
          <c:tx>
            <c:strRef>
              <c:f>'[33]IMVI-IND-004'!$C$37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'[33]IMVI-IND-004'!$D$37:$I$37</c15:sqref>
                  </c15:fullRef>
                </c:ext>
              </c:extLst>
              <c:f>'[33]IMVI-IND-004'!$H$37:$I$37</c:f>
              <c:numCache>
                <c:formatCode>General</c:formatCode>
                <c:ptCount val="2"/>
                <c:pt idx="0">
                  <c:v>0</c:v>
                </c:pt>
                <c:pt idx="1">
                  <c:v>0</c:v>
                </c:pt>
              </c:numCache>
            </c:numRef>
          </c:val>
          <c:extLst>
            <c:ext xmlns:c16="http://schemas.microsoft.com/office/drawing/2014/chart" uri="{C3380CC4-5D6E-409C-BE32-E72D297353CC}">
              <c16:uniqueId val="{00000001-0397-4489-83A3-D7A9A85F059D}"/>
            </c:ext>
          </c:extLst>
        </c:ser>
        <c:ser>
          <c:idx val="2"/>
          <c:order val="2"/>
          <c:tx>
            <c:strRef>
              <c:f>'[33]IMVI-IND-004'!$C$38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'[33]IMVI-IND-004'!$D$38:$I$38</c15:sqref>
                  </c15:fullRef>
                </c:ext>
              </c:extLst>
              <c:f>'[33]IMVI-IND-004'!$H$38:$I$38</c:f>
              <c:numCache>
                <c:formatCode>General</c:formatCode>
                <c:ptCount val="2"/>
                <c:pt idx="0">
                  <c:v>1.1200000000000001</c:v>
                </c:pt>
                <c:pt idx="1">
                  <c:v>0.7</c:v>
                </c:pt>
              </c:numCache>
            </c:numRef>
          </c:val>
          <c:extLst>
            <c:ext xmlns:c16="http://schemas.microsoft.com/office/drawing/2014/chart" uri="{C3380CC4-5D6E-409C-BE32-E72D297353CC}">
              <c16:uniqueId val="{00000002-0397-4489-83A3-D7A9A85F059D}"/>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'[33]IMVI-IND-004'!$C$39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uri="{02D57815-91ED-43cb-92C2-25804820EDAC}">
                        <c15:fullRef>
                          <c15:sqref>'[33]IMVI-IND-004'!$D$39:$I$39</c15:sqref>
                        </c15:fullRef>
                        <c15:formulaRef>
                          <c15:sqref>'[33]IMVI-IND-004'!$H$39:$I$39</c15:sqref>
                        </c15:formulaRef>
                      </c:ext>
                    </c:extLst>
                    <c:numCache>
                      <c:formatCode>General</c:formatCode>
                      <c:ptCount val="2"/>
                      <c:pt idx="0">
                        <c:v>0.9</c:v>
                      </c:pt>
                      <c:pt idx="1">
                        <c:v>0.5</c:v>
                      </c:pt>
                    </c:numCache>
                  </c:numRef>
                </c:val>
                <c:extLst>
                  <c:ext xmlns:c16="http://schemas.microsoft.com/office/drawing/2014/chart" uri="{C3380CC4-5D6E-409C-BE32-E72D297353CC}">
                    <c16:uniqueId val="{00000003-0397-4489-83A3-D7A9A85F059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'[33]IMVI-IND-004'!$C$40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'[33]IMVI-IND-004'!$D$40:$I$40</c15:sqref>
                        </c15:fullRef>
                        <c15:formulaRef>
                          <c15:sqref>'[33]IMVI-IND-004'!$H$40:$I$40</c15:sqref>
                        </c15:formulaRef>
                      </c:ext>
                    </c:extLst>
                    <c:numCache>
                      <c:formatCode>General</c:formatCode>
                      <c:ptCount val="2"/>
                      <c:pt idx="0">
                        <c:v>1.1599999999999999</c:v>
                      </c:pt>
                      <c:pt idx="1">
                        <c:v>0.6</c:v>
                      </c:pt>
                    </c:numCache>
                  </c:numRef>
                </c:val>
                <c:extLst xmlns:c15="http://schemas.microsoft.com/office/drawing/2012/chart">
                  <c:ext xmlns:c16="http://schemas.microsoft.com/office/drawing/2014/chart" uri="{C3380CC4-5D6E-409C-BE32-E72D297353CC}">
                    <c16:uniqueId val="{00000004-0397-4489-83A3-D7A9A85F059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'[33]IMVI-IND-004'!$C$41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'[33]IMVI-IND-004'!$D$41:$I$41</c15:sqref>
                        </c15:fullRef>
                        <c15:formulaRef>
                          <c15:sqref>'[33]IMVI-IND-004'!$H$41:$I$41</c15:sqref>
                        </c15:formulaRef>
                      </c:ext>
                    </c:extLst>
                    <c:numCache>
                      <c:formatCode>General</c:formatCode>
                      <c:ptCount val="2"/>
                      <c:pt idx="0">
                        <c:v>0.86</c:v>
                      </c:pt>
                      <c:pt idx="1">
                        <c:v>1.7</c:v>
                      </c:pt>
                    </c:numCache>
                  </c:numRef>
                </c:val>
                <c:extLst xmlns:c15="http://schemas.microsoft.com/office/drawing/2012/chart">
                  <c:ext xmlns:c16="http://schemas.microsoft.com/office/drawing/2014/chart" uri="{C3380CC4-5D6E-409C-BE32-E72D297353CC}">
                    <c16:uniqueId val="{00000005-0397-4489-83A3-D7A9A85F059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'[33]IMVI-IND-004'!$C$42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'[33]IMVI-IND-004'!$D$42:$I$42</c15:sqref>
                        </c15:fullRef>
                        <c15:formulaRef>
                          <c15:sqref>'[33]IMVI-IND-004'!$H$42:$I$42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397-4489-83A3-D7A9A85F059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'[33]IMVI-IND-004'!$C$43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'[33]IMVI-IND-004'!$D$43:$I$43</c15:sqref>
                        </c15:fullRef>
                        <c15:formulaRef>
                          <c15:sqref>'[33]IMVI-IND-004'!$H$43:$I$43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0397-4489-83A3-D7A9A85F059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'[33]IMVI-IND-004'!$C$44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'[33]IMVI-IND-004'!$D$44:$I$44</c15:sqref>
                        </c15:fullRef>
                        <c15:formulaRef>
                          <c15:sqref>'[33]IMVI-IND-004'!$H$44:$I$44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0397-4489-83A3-D7A9A85F059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'[33]IMVI-IND-004'!$C$45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'[33]IMVI-IND-004'!$D$45:$I$45</c15:sqref>
                        </c15:fullRef>
                        <c15:formulaRef>
                          <c15:sqref>'[33]IMVI-IND-004'!$H$45:$I$45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0397-4489-83A3-D7A9A85F059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'[33]IMVI-IND-004'!$C$46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'[33]IMVI-IND-004'!$D$46:$I$46</c15:sqref>
                        </c15:fullRef>
                        <c15:formulaRef>
                          <c15:sqref>'[33]IMVI-IND-004'!$H$46:$I$46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0397-4489-83A3-D7A9A85F059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'[33]IMVI-IND-004'!$C$47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'[33]IMVI-IND-004'!$D$47:$I$47</c15:sqref>
                        </c15:fullRef>
                        <c15:formulaRef>
                          <c15:sqref>'[33]IMVI-IND-004'!$H$47:$I$47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0397-4489-83A3-D7A9A85F059D}"/>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3"/>
          <c:order val="3"/>
          <c:tx>
            <c:strRef>
              <c:f>'[33]IMVI-IND-004'!$C$39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'[33]IMVI-IND-004'!$D$39:$I$39</c15:sqref>
                  </c15:fullRef>
                </c:ext>
              </c:extLst>
              <c:f>'[33]IMVI-IND-004'!$H$39:$I$39</c:f>
              <c:numCache>
                <c:formatCode>General</c:formatCode>
                <c:ptCount val="2"/>
                <c:pt idx="0">
                  <c:v>0.9</c:v>
                </c:pt>
                <c:pt idx="1">
                  <c:v>0.5</c:v>
                </c:pt>
              </c:numCache>
            </c:numRef>
          </c:val>
          <c:extLst>
            <c:ext xmlns:c16="http://schemas.microsoft.com/office/drawing/2014/chart" uri="{C3380CC4-5D6E-409C-BE32-E72D297353CC}">
              <c16:uniqueId val="{00000000-AA3C-475E-82D7-03302E174C6B}"/>
            </c:ext>
          </c:extLst>
        </c:ser>
        <c:ser>
          <c:idx val="4"/>
          <c:order val="4"/>
          <c:tx>
            <c:strRef>
              <c:f>'[33]IMVI-IND-004'!$C$40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'[33]IMVI-IND-004'!$D$40:$I$40</c15:sqref>
                  </c15:fullRef>
                </c:ext>
              </c:extLst>
              <c:f>'[33]IMVI-IND-004'!$H$40:$I$40</c:f>
              <c:numCache>
                <c:formatCode>General</c:formatCode>
                <c:ptCount val="2"/>
                <c:pt idx="0">
                  <c:v>1.1599999999999999</c:v>
                </c:pt>
                <c:pt idx="1">
                  <c:v>0.6</c:v>
                </c:pt>
              </c:numCache>
            </c:numRef>
          </c:val>
          <c:extLst>
            <c:ext xmlns:c16="http://schemas.microsoft.com/office/drawing/2014/chart" uri="{C3380CC4-5D6E-409C-BE32-E72D297353CC}">
              <c16:uniqueId val="{00000001-AA3C-475E-82D7-03302E174C6B}"/>
            </c:ext>
          </c:extLst>
        </c:ser>
        <c:ser>
          <c:idx val="5"/>
          <c:order val="5"/>
          <c:tx>
            <c:strRef>
              <c:f>'[33]IMVI-IND-004'!$C$41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ext>
              </c:extLst>
              <c:f>'[33]IMVI-IND-004'!$H$35:$I$35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'[33]IMVI-IND-004'!$D$41:$I$41</c15:sqref>
                  </c15:fullRef>
                </c:ext>
              </c:extLst>
              <c:f>'[33]IMVI-IND-004'!$H$41:$I$41</c:f>
              <c:numCache>
                <c:formatCode>General</c:formatCode>
                <c:ptCount val="2"/>
                <c:pt idx="0">
                  <c:v>0.86</c:v>
                </c:pt>
                <c:pt idx="1">
                  <c:v>1.7</c:v>
                </c:pt>
              </c:numCache>
            </c:numRef>
          </c:val>
          <c:extLst>
            <c:ext xmlns:c16="http://schemas.microsoft.com/office/drawing/2014/chart" uri="{C3380CC4-5D6E-409C-BE32-E72D297353CC}">
              <c16:uniqueId val="{00000002-AA3C-475E-82D7-03302E174C6B}"/>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'[33]IMVI-IND-004'!$C$36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uri="{02D57815-91ED-43cb-92C2-25804820EDAC}">
                        <c15:fullRef>
                          <c15:sqref>'[33]IMVI-IND-004'!$D$36:$I$36</c15:sqref>
                        </c15:fullRef>
                        <c15:formulaRef>
                          <c15:sqref>'[33]IMVI-IND-004'!$H$36:$I$36</c15:sqref>
                        </c15:formulaRef>
                      </c:ext>
                    </c:extLst>
                    <c:numCache>
                      <c:formatCode>General</c:formatCode>
                      <c:ptCount val="2"/>
                      <c:pt idx="0">
                        <c:v>0.12</c:v>
                      </c:pt>
                      <c:pt idx="1">
                        <c:v>0.1</c:v>
                      </c:pt>
                    </c:numCache>
                  </c:numRef>
                </c:val>
                <c:extLst>
                  <c:ext xmlns:c16="http://schemas.microsoft.com/office/drawing/2014/chart" uri="{C3380CC4-5D6E-409C-BE32-E72D297353CC}">
                    <c16:uniqueId val="{00000003-AA3C-475E-82D7-03302E174C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'[33]IMVI-IND-004'!$C$37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'[33]IMVI-IND-004'!$D$37:$I$37</c15:sqref>
                        </c15:fullRef>
                        <c15:formulaRef>
                          <c15:sqref>'[33]IMVI-IND-004'!$H$37:$I$37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AA3C-475E-82D7-03302E174C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'[33]IMVI-IND-004'!$C$38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'[33]IMVI-IND-004'!$D$38:$I$38</c15:sqref>
                        </c15:fullRef>
                        <c15:formulaRef>
                          <c15:sqref>'[33]IMVI-IND-004'!$H$38:$I$38</c15:sqref>
                        </c15:formulaRef>
                      </c:ext>
                    </c:extLst>
                    <c:numCache>
                      <c:formatCode>General</c:formatCode>
                      <c:ptCount val="2"/>
                      <c:pt idx="0">
                        <c:v>1.1200000000000001</c:v>
                      </c:pt>
                      <c:pt idx="1">
                        <c:v>0.7</c:v>
                      </c:pt>
                    </c:numCache>
                  </c:numRef>
                </c:val>
                <c:extLst xmlns:c15="http://schemas.microsoft.com/office/drawing/2012/chart">
                  <c:ext xmlns:c16="http://schemas.microsoft.com/office/drawing/2014/chart" uri="{C3380CC4-5D6E-409C-BE32-E72D297353CC}">
                    <c16:uniqueId val="{00000005-AA3C-475E-82D7-03302E174C6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'[33]IMVI-IND-004'!$C$42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'[33]IMVI-IND-004'!$D$42:$I$42</c15:sqref>
                        </c15:fullRef>
                        <c15:formulaRef>
                          <c15:sqref>'[33]IMVI-IND-004'!$H$42:$I$42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A3C-475E-82D7-03302E174C6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'[33]IMVI-IND-004'!$C$43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'[33]IMVI-IND-004'!$D$43:$I$43</c15:sqref>
                        </c15:fullRef>
                        <c15:formulaRef>
                          <c15:sqref>'[33]IMVI-IND-004'!$H$43:$I$43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AA3C-475E-82D7-03302E174C6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'[33]IMVI-IND-004'!$C$44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'[33]IMVI-IND-004'!$D$44:$I$44</c15:sqref>
                        </c15:fullRef>
                        <c15:formulaRef>
                          <c15:sqref>'[33]IMVI-IND-004'!$H$44:$I$44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AA3C-475E-82D7-03302E174C6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'[33]IMVI-IND-004'!$C$45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'[33]IMVI-IND-004'!$D$45:$I$45</c15:sqref>
                        </c15:fullRef>
                        <c15:formulaRef>
                          <c15:sqref>'[33]IMVI-IND-004'!$H$45:$I$45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AA3C-475E-82D7-03302E174C6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'[33]IMVI-IND-004'!$C$46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'[33]IMVI-IND-004'!$D$46:$I$46</c15:sqref>
                        </c15:fullRef>
                        <c15:formulaRef>
                          <c15:sqref>'[33]IMVI-IND-004'!$H$46:$I$46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AA3C-475E-82D7-03302E174C6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'[33]IMVI-IND-004'!$C$47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'[33]IMVI-IND-004'!$D$35:$I$35</c15:sqref>
                        </c15:fullRef>
                        <c15:formulaRef>
                          <c15:sqref>'[33]IMVI-IND-004'!$H$35:$I$35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'[33]IMVI-IND-004'!$D$47:$I$47</c15:sqref>
                        </c15:fullRef>
                        <c15:formulaRef>
                          <c15:sqref>'[33]IMVI-IND-004'!$H$47:$I$47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AA3C-475E-82D7-03302E174C6B}"/>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'[34]INFRA-IND-005'!$C$36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'[27]INFRA-IND-005'!$D$35:$I$35</c15:sqref>
                  </c15:fullRef>
                </c:ext>
              </c:extLst>
              <c:f>'[27]INFRA-IND-005'!$H$35:$I$35</c:f>
              <c:numCache>
                <c:formatCode>General</c:formatCode>
                <c:ptCount val="2"/>
              </c:numCache>
            </c:numRef>
          </c:cat>
          <c:val>
            <c:numRef>
              <c:extLst>
                <c:ext xmlns:c15="http://schemas.microsoft.com/office/drawing/2012/chart" uri="{02D57815-91ED-43cb-92C2-25804820EDAC}">
                  <c15:fullRef>
                    <c15:sqref>'[27]INFRA-IND-005'!$D$36:$I$36</c15:sqref>
                  </c15:fullRef>
                </c:ext>
              </c:extLst>
              <c:f>'[27]INFRA-IND-005'!$H$36:$I$36</c:f>
              <c:numCache>
                <c:formatCode>General</c:formatCode>
                <c:ptCount val="2"/>
              </c:numCache>
            </c:numRef>
          </c:val>
          <c:extLst>
            <c:ext xmlns:c16="http://schemas.microsoft.com/office/drawing/2014/chart" uri="{C3380CC4-5D6E-409C-BE32-E72D297353CC}">
              <c16:uniqueId val="{00000000-D607-4563-81E1-9B244EE4E74E}"/>
            </c:ext>
          </c:extLst>
        </c:ser>
        <c:ser>
          <c:idx val="1"/>
          <c:order val="1"/>
          <c:tx>
            <c:strRef>
              <c:f>'[34]INFRA-IND-005'!$C$37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'[27]INFRA-IND-005'!$D$35:$I$35</c15:sqref>
                  </c15:fullRef>
                </c:ext>
              </c:extLst>
              <c:f>'[27]INFRA-IND-005'!$H$35:$I$35</c:f>
              <c:numCache>
                <c:formatCode>General</c:formatCode>
                <c:ptCount val="2"/>
              </c:numCache>
            </c:numRef>
          </c:cat>
          <c:val>
            <c:numRef>
              <c:extLst>
                <c:ext xmlns:c15="http://schemas.microsoft.com/office/drawing/2012/chart" uri="{02D57815-91ED-43cb-92C2-25804820EDAC}">
                  <c15:fullRef>
                    <c15:sqref>'[27]INFRA-IND-005'!$D$37:$I$37</c15:sqref>
                  </c15:fullRef>
                </c:ext>
              </c:extLst>
              <c:f>'[27]INFRA-IND-005'!$H$37:$I$37</c:f>
              <c:numCache>
                <c:formatCode>General</c:formatCode>
                <c:ptCount val="2"/>
              </c:numCache>
            </c:numRef>
          </c:val>
          <c:extLst>
            <c:ext xmlns:c16="http://schemas.microsoft.com/office/drawing/2014/chart" uri="{C3380CC4-5D6E-409C-BE32-E72D297353CC}">
              <c16:uniqueId val="{00000001-D607-4563-81E1-9B244EE4E74E}"/>
            </c:ext>
          </c:extLst>
        </c:ser>
        <c:ser>
          <c:idx val="2"/>
          <c:order val="2"/>
          <c:tx>
            <c:strRef>
              <c:f>'[34]INFRA-IND-005'!$C$38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'[27]INFRA-IND-005'!$D$35:$I$35</c15:sqref>
                  </c15:fullRef>
                </c:ext>
              </c:extLst>
              <c:f>'[27]INFRA-IND-005'!$H$35:$I$35</c:f>
              <c:numCache>
                <c:formatCode>General</c:formatCode>
                <c:ptCount val="2"/>
              </c:numCache>
            </c:numRef>
          </c:cat>
          <c:val>
            <c:numRef>
              <c:extLst>
                <c:ext xmlns:c15="http://schemas.microsoft.com/office/drawing/2012/chart" uri="{02D57815-91ED-43cb-92C2-25804820EDAC}">
                  <c15:fullRef>
                    <c15:sqref>'[27]INFRA-IND-005'!$D$38:$I$38</c15:sqref>
                  </c15:fullRef>
                </c:ext>
              </c:extLst>
              <c:f>'[27]INFRA-IND-005'!$H$38:$I$38</c:f>
              <c:numCache>
                <c:formatCode>General</c:formatCode>
                <c:ptCount val="2"/>
              </c:numCache>
            </c:numRef>
          </c:val>
          <c:extLst>
            <c:ext xmlns:c16="http://schemas.microsoft.com/office/drawing/2014/chart" uri="{C3380CC4-5D6E-409C-BE32-E72D297353CC}">
              <c16:uniqueId val="{00000002-D607-4563-81E1-9B244EE4E74E}"/>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12"/>
          <c:order val="0"/>
          <c:tx>
            <c:strRef>
              <c:f>'[35]INFRA-IND-005'!$C$36</c:f>
              <c:strCache>
                <c:ptCount val="1"/>
                <c:pt idx="0">
                  <c:v>Enero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'[35]INFRA-IND-005'!$D$36:$I$36</c:f>
              <c:numCache>
                <c:formatCode>General</c:formatCode>
                <c:ptCount val="6"/>
                <c:pt idx="4">
                  <c:v>804.58</c:v>
                </c:pt>
                <c:pt idx="5">
                  <c:v>800</c:v>
                </c:pt>
              </c:numCache>
            </c:numRef>
          </c:val>
          <c:extLst>
            <c:ext xmlns:c16="http://schemas.microsoft.com/office/drawing/2014/chart" uri="{C3380CC4-5D6E-409C-BE32-E72D297353CC}">
              <c16:uniqueId val="{00000000-A969-4032-BD93-EBC5D5C33486}"/>
            </c:ext>
          </c:extLst>
        </c:ser>
        <c:ser>
          <c:idx val="13"/>
          <c:order val="1"/>
          <c:tx>
            <c:strRef>
              <c:f>'[35]INFRA-IND-005'!$C$37</c:f>
              <c:strCache>
                <c:ptCount val="1"/>
                <c:pt idx="0">
                  <c:v>Febrero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'[35]INFRA-IND-005'!$D$37:$I$37</c:f>
              <c:numCache>
                <c:formatCode>General</c:formatCode>
                <c:ptCount val="6"/>
                <c:pt idx="4">
                  <c:v>609.74</c:v>
                </c:pt>
                <c:pt idx="5">
                  <c:v>900</c:v>
                </c:pt>
              </c:numCache>
            </c:numRef>
          </c:val>
          <c:extLst>
            <c:ext xmlns:c16="http://schemas.microsoft.com/office/drawing/2014/chart" uri="{C3380CC4-5D6E-409C-BE32-E72D297353CC}">
              <c16:uniqueId val="{00000001-A969-4032-BD93-EBC5D5C33486}"/>
            </c:ext>
          </c:extLst>
        </c:ser>
        <c:ser>
          <c:idx val="14"/>
          <c:order val="2"/>
          <c:tx>
            <c:strRef>
              <c:f>'[35]INFRA-IND-005'!$C$38</c:f>
              <c:strCache>
                <c:ptCount val="1"/>
                <c:pt idx="0">
                  <c:v>Marzo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'[35]INFRA-IND-005'!$D$38:$I$38</c:f>
              <c:numCache>
                <c:formatCode>General</c:formatCode>
                <c:ptCount val="6"/>
                <c:pt idx="4">
                  <c:v>1183.72</c:v>
                </c:pt>
                <c:pt idx="5">
                  <c:v>1000</c:v>
                </c:pt>
              </c:numCache>
            </c:numRef>
          </c:val>
          <c:extLst>
            <c:ext xmlns:c16="http://schemas.microsoft.com/office/drawing/2014/chart" uri="{C3380CC4-5D6E-409C-BE32-E72D297353CC}">
              <c16:uniqueId val="{00000002-A969-4032-BD93-EBC5D5C33486}"/>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15"/>
                <c:order val="3"/>
                <c:tx>
                  <c:strRef>
                    <c:extLst>
                      <c:ext uri="{02D57815-91ED-43cb-92C2-25804820EDAC}">
                        <c15:formulaRef>
                          <c15:sqref>'[35]INFRA-IND-005'!$C$39</c15:sqref>
                        </c15:formulaRef>
                      </c:ext>
                    </c:extLst>
                    <c:strCache>
                      <c:ptCount val="1"/>
                      <c:pt idx="0">
                        <c:v>Abril</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'[35]INFRA-IND-005'!$D$35:$I$35</c15:sqref>
                        </c15:formulaRef>
                      </c:ext>
                    </c:extLst>
                    <c:strCache>
                      <c:ptCount val="6"/>
                      <c:pt idx="4">
                        <c:v># Metros cuadrados intervenidos</c:v>
                      </c:pt>
                      <c:pt idx="5">
                        <c:v># Metros cuadrados programados</c:v>
                      </c:pt>
                    </c:strCache>
                  </c:strRef>
                </c:cat>
                <c:val>
                  <c:numRef>
                    <c:extLst>
                      <c:ext uri="{02D57815-91ED-43cb-92C2-25804820EDAC}">
                        <c15:formulaRef>
                          <c15:sqref>'[35]INFRA-IND-005'!$D$39:$I$39</c15:sqref>
                        </c15:formulaRef>
                      </c:ext>
                    </c:extLst>
                    <c:numCache>
                      <c:formatCode>General</c:formatCode>
                      <c:ptCount val="6"/>
                      <c:pt idx="4">
                        <c:v>202.61</c:v>
                      </c:pt>
                      <c:pt idx="5">
                        <c:v>300</c:v>
                      </c:pt>
                    </c:numCache>
                  </c:numRef>
                </c:val>
                <c:extLst>
                  <c:ext xmlns:c16="http://schemas.microsoft.com/office/drawing/2014/chart" uri="{C3380CC4-5D6E-409C-BE32-E72D297353CC}">
                    <c16:uniqueId val="{00000003-A969-4032-BD93-EBC5D5C33486}"/>
                  </c:ext>
                </c:extLst>
              </c15:ser>
            </c15:filteredBarSeries>
            <c15:filteredBarSeries>
              <c15:ser>
                <c:idx val="16"/>
                <c:order val="4"/>
                <c:tx>
                  <c:strRef>
                    <c:extLst xmlns:c15="http://schemas.microsoft.com/office/drawing/2012/chart">
                      <c:ext xmlns:c15="http://schemas.microsoft.com/office/drawing/2012/chart" uri="{02D57815-91ED-43cb-92C2-25804820EDAC}">
                        <c15:formulaRef>
                          <c15:sqref>'[35]INFRA-IND-005'!$C$40</c15:sqref>
                        </c15:formulaRef>
                      </c:ext>
                    </c:extLst>
                    <c:strCache>
                      <c:ptCount val="1"/>
                      <c:pt idx="0">
                        <c:v>Mayo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'[35]INFRA-IND-005'!$D$40:$I$40</c15:sqref>
                        </c15:formulaRef>
                      </c:ext>
                    </c:extLst>
                    <c:numCache>
                      <c:formatCode>General</c:formatCode>
                      <c:ptCount val="6"/>
                      <c:pt idx="4">
                        <c:v>5940.97</c:v>
                      </c:pt>
                      <c:pt idx="5">
                        <c:v>5500</c:v>
                      </c:pt>
                    </c:numCache>
                  </c:numRef>
                </c:val>
                <c:extLst xmlns:c15="http://schemas.microsoft.com/office/drawing/2012/chart">
                  <c:ext xmlns:c16="http://schemas.microsoft.com/office/drawing/2014/chart" uri="{C3380CC4-5D6E-409C-BE32-E72D297353CC}">
                    <c16:uniqueId val="{00000004-A969-4032-BD93-EBC5D5C33486}"/>
                  </c:ext>
                </c:extLst>
              </c15:ser>
            </c15:filteredBarSeries>
            <c15:filteredBarSeries>
              <c15:ser>
                <c:idx val="17"/>
                <c:order val="5"/>
                <c:tx>
                  <c:strRef>
                    <c:extLst xmlns:c15="http://schemas.microsoft.com/office/drawing/2012/chart">
                      <c:ext xmlns:c15="http://schemas.microsoft.com/office/drawing/2012/chart" uri="{02D57815-91ED-43cb-92C2-25804820EDAC}">
                        <c15:formulaRef>
                          <c15:sqref>'[35]INFRA-IND-005'!$C$41</c15:sqref>
                        </c15:formulaRef>
                      </c:ext>
                    </c:extLst>
                    <c:strCache>
                      <c:ptCount val="1"/>
                      <c:pt idx="0">
                        <c:v>Junio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'[35]INFRA-IND-005'!$D$41:$I$41</c15:sqref>
                        </c15:formulaRef>
                      </c:ext>
                    </c:extLst>
                    <c:numCache>
                      <c:formatCode>General</c:formatCode>
                      <c:ptCount val="6"/>
                      <c:pt idx="4">
                        <c:v>1387.76</c:v>
                      </c:pt>
                      <c:pt idx="5">
                        <c:v>1800</c:v>
                      </c:pt>
                    </c:numCache>
                  </c:numRef>
                </c:val>
                <c:extLst xmlns:c15="http://schemas.microsoft.com/office/drawing/2012/chart">
                  <c:ext xmlns:c16="http://schemas.microsoft.com/office/drawing/2014/chart" uri="{C3380CC4-5D6E-409C-BE32-E72D297353CC}">
                    <c16:uniqueId val="{00000005-A969-4032-BD93-EBC5D5C33486}"/>
                  </c:ext>
                </c:extLst>
              </c15:ser>
            </c15:filteredBarSeries>
            <c15:filteredBarSeries>
              <c15:ser>
                <c:idx val="18"/>
                <c:order val="6"/>
                <c:tx>
                  <c:strRef>
                    <c:extLst xmlns:c15="http://schemas.microsoft.com/office/drawing/2012/chart">
                      <c:ext xmlns:c15="http://schemas.microsoft.com/office/drawing/2012/chart" uri="{02D57815-91ED-43cb-92C2-25804820EDAC}">
                        <c15:formulaRef>
                          <c15:sqref>'[35]INFRA-IND-005'!$C$42</c15:sqref>
                        </c15:formulaRef>
                      </c:ext>
                    </c:extLst>
                    <c:strCache>
                      <c:ptCount val="1"/>
                      <c:pt idx="0">
                        <c:v>Julio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'[35]INFRA-IND-005'!$D$42:$I$42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A969-4032-BD93-EBC5D5C33486}"/>
                  </c:ext>
                </c:extLst>
              </c15:ser>
            </c15:filteredBarSeries>
            <c15:filteredBarSeries>
              <c15:ser>
                <c:idx val="19"/>
                <c:order val="7"/>
                <c:tx>
                  <c:strRef>
                    <c:extLst xmlns:c15="http://schemas.microsoft.com/office/drawing/2012/chart">
                      <c:ext xmlns:c15="http://schemas.microsoft.com/office/drawing/2012/chart" uri="{02D57815-91ED-43cb-92C2-25804820EDAC}">
                        <c15:formulaRef>
                          <c15:sqref>'[35]INFRA-IND-005'!$C$43</c15:sqref>
                        </c15:formulaRef>
                      </c:ext>
                    </c:extLst>
                    <c:strCache>
                      <c:ptCount val="1"/>
                      <c:pt idx="0">
                        <c:v>Agosto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'[35]INFRA-IND-005'!$D$43:$I$43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A969-4032-BD93-EBC5D5C33486}"/>
                  </c:ext>
                </c:extLst>
              </c15:ser>
            </c15:filteredBarSeries>
            <c15:filteredBarSeries>
              <c15:ser>
                <c:idx val="20"/>
                <c:order val="8"/>
                <c:tx>
                  <c:strRef>
                    <c:extLst xmlns:c15="http://schemas.microsoft.com/office/drawing/2012/chart">
                      <c:ext xmlns:c15="http://schemas.microsoft.com/office/drawing/2012/chart" uri="{02D57815-91ED-43cb-92C2-25804820EDAC}">
                        <c15:formulaRef>
                          <c15:sqref>'[35]INFRA-IND-005'!$C$44</c15:sqref>
                        </c15:formulaRef>
                      </c:ext>
                    </c:extLst>
                    <c:strCache>
                      <c:ptCount val="1"/>
                      <c:pt idx="0">
                        <c:v>Septiembre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'[35]INFRA-IND-005'!$D$44:$I$44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8-A969-4032-BD93-EBC5D5C33486}"/>
                  </c:ext>
                </c:extLst>
              </c15:ser>
            </c15:filteredBarSeries>
            <c15:filteredBarSeries>
              <c15:ser>
                <c:idx val="21"/>
                <c:order val="9"/>
                <c:tx>
                  <c:strRef>
                    <c:extLst xmlns:c15="http://schemas.microsoft.com/office/drawing/2012/chart">
                      <c:ext xmlns:c15="http://schemas.microsoft.com/office/drawing/2012/chart" uri="{02D57815-91ED-43cb-92C2-25804820EDAC}">
                        <c15:formulaRef>
                          <c15:sqref>'[35]INFRA-IND-005'!$C$45</c15:sqref>
                        </c15:formulaRef>
                      </c:ext>
                    </c:extLst>
                    <c:strCache>
                      <c:ptCount val="1"/>
                      <c:pt idx="0">
                        <c:v>Octubre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'[35]INFRA-IND-005'!$D$45:$I$45</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A969-4032-BD93-EBC5D5C33486}"/>
                  </c:ext>
                </c:extLst>
              </c15:ser>
            </c15:filteredBarSeries>
            <c15:filteredBarSeries>
              <c15:ser>
                <c:idx val="22"/>
                <c:order val="10"/>
                <c:tx>
                  <c:strRef>
                    <c:extLst xmlns:c15="http://schemas.microsoft.com/office/drawing/2012/chart">
                      <c:ext xmlns:c15="http://schemas.microsoft.com/office/drawing/2012/chart" uri="{02D57815-91ED-43cb-92C2-25804820EDAC}">
                        <c15:formulaRef>
                          <c15:sqref>'[35]INFRA-IND-005'!$C$46</c15:sqref>
                        </c15:formulaRef>
                      </c:ext>
                    </c:extLst>
                    <c:strCache>
                      <c:ptCount val="1"/>
                      <c:pt idx="0">
                        <c:v>Noviembre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'[35]INFRA-IND-005'!$D$46:$I$46</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A-A969-4032-BD93-EBC5D5C33486}"/>
                  </c:ext>
                </c:extLst>
              </c15:ser>
            </c15:filteredBarSeries>
            <c15:filteredBarSeries>
              <c15:ser>
                <c:idx val="23"/>
                <c:order val="11"/>
                <c:tx>
                  <c:strRef>
                    <c:extLst xmlns:c15="http://schemas.microsoft.com/office/drawing/2012/chart">
                      <c:ext xmlns:c15="http://schemas.microsoft.com/office/drawing/2012/chart" uri="{02D57815-91ED-43cb-92C2-25804820EDAC}">
                        <c15:formulaRef>
                          <c15:sqref>'[35]INFRA-IND-005'!$C$47</c15:sqref>
                        </c15:formulaRef>
                      </c:ext>
                    </c:extLst>
                    <c:strCache>
                      <c:ptCount val="1"/>
                      <c:pt idx="0">
                        <c:v>Diciembre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'[35]INFRA-IND-005'!$D$47:$I$47</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B-A969-4032-BD93-EBC5D5C33486}"/>
                  </c:ext>
                </c:extLst>
              </c15:ser>
            </c15:filteredBarSeries>
            <c15:filteredBarSeries>
              <c15:ser>
                <c:idx val="0"/>
                <c:order val="12"/>
                <c:tx>
                  <c:strRef>
                    <c:extLst xmlns:c15="http://schemas.microsoft.com/office/drawing/2012/chart">
                      <c:ext xmlns:c15="http://schemas.microsoft.com/office/drawing/2012/chart" uri="{02D57815-91ED-43cb-92C2-25804820EDAC}">
                        <c15:formulaRef>
                          <c15:sqref>'[35]INFRA-IND-005'!$C$36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'[35]INFRA-IND-005'!$H$36:$I$36</c15:sqref>
                        </c15:formulaRef>
                      </c:ext>
                    </c:extLst>
                    <c:numCache>
                      <c:formatCode>General</c:formatCode>
                      <c:ptCount val="2"/>
                      <c:pt idx="0">
                        <c:v>804.58</c:v>
                      </c:pt>
                      <c:pt idx="1">
                        <c:v>800</c:v>
                      </c:pt>
                    </c:numCache>
                  </c:numRef>
                </c:val>
                <c:extLst xmlns:c15="http://schemas.microsoft.com/office/drawing/2012/chart">
                  <c:ext xmlns:c16="http://schemas.microsoft.com/office/drawing/2014/chart" uri="{C3380CC4-5D6E-409C-BE32-E72D297353CC}">
                    <c16:uniqueId val="{0000000C-A969-4032-BD93-EBC5D5C33486}"/>
                  </c:ext>
                </c:extLst>
              </c15:ser>
            </c15:filteredBarSeries>
            <c15:filteredBarSeries>
              <c15:ser>
                <c:idx val="1"/>
                <c:order val="13"/>
                <c:tx>
                  <c:strRef>
                    <c:extLst xmlns:c15="http://schemas.microsoft.com/office/drawing/2012/chart">
                      <c:ext xmlns:c15="http://schemas.microsoft.com/office/drawing/2012/chart" uri="{02D57815-91ED-43cb-92C2-25804820EDAC}">
                        <c15:formulaRef>
                          <c15:sqref>'[35]INFRA-IND-005'!$C$37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'[35]INFRA-IND-005'!$H$37:$I$37</c15:sqref>
                        </c15:formulaRef>
                      </c:ext>
                    </c:extLst>
                    <c:numCache>
                      <c:formatCode>General</c:formatCode>
                      <c:ptCount val="2"/>
                      <c:pt idx="0">
                        <c:v>609.74</c:v>
                      </c:pt>
                      <c:pt idx="1">
                        <c:v>900</c:v>
                      </c:pt>
                    </c:numCache>
                  </c:numRef>
                </c:val>
                <c:extLst xmlns:c15="http://schemas.microsoft.com/office/drawing/2012/chart">
                  <c:ext xmlns:c16="http://schemas.microsoft.com/office/drawing/2014/chart" uri="{C3380CC4-5D6E-409C-BE32-E72D297353CC}">
                    <c16:uniqueId val="{0000000D-A969-4032-BD93-EBC5D5C33486}"/>
                  </c:ext>
                </c:extLst>
              </c15:ser>
            </c15:filteredBarSeries>
            <c15:filteredBarSeries>
              <c15:ser>
                <c:idx val="2"/>
                <c:order val="14"/>
                <c:tx>
                  <c:strRef>
                    <c:extLst xmlns:c15="http://schemas.microsoft.com/office/drawing/2012/chart">
                      <c:ext xmlns:c15="http://schemas.microsoft.com/office/drawing/2012/chart" uri="{02D57815-91ED-43cb-92C2-25804820EDAC}">
                        <c15:formulaRef>
                          <c15:sqref>'[35]INFRA-IND-005'!$C$38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'[35]INFRA-IND-005'!$H$38:$I$38</c15:sqref>
                        </c15:formulaRef>
                      </c:ext>
                    </c:extLst>
                    <c:numCache>
                      <c:formatCode>General</c:formatCode>
                      <c:ptCount val="2"/>
                      <c:pt idx="0">
                        <c:v>1183.72</c:v>
                      </c:pt>
                      <c:pt idx="1">
                        <c:v>1000</c:v>
                      </c:pt>
                    </c:numCache>
                  </c:numRef>
                </c:val>
                <c:extLst xmlns:c15="http://schemas.microsoft.com/office/drawing/2012/chart">
                  <c:ext xmlns:c16="http://schemas.microsoft.com/office/drawing/2014/chart" uri="{C3380CC4-5D6E-409C-BE32-E72D297353CC}">
                    <c16:uniqueId val="{0000000E-A969-4032-BD93-EBC5D5C33486}"/>
                  </c:ext>
                </c:extLst>
              </c15:ser>
            </c15:filteredBarSeries>
            <c15:filteredBarSeries>
              <c15:ser>
                <c:idx val="3"/>
                <c:order val="15"/>
                <c:tx>
                  <c:strRef>
                    <c:extLst xmlns:c15="http://schemas.microsoft.com/office/drawing/2012/chart">
                      <c:ext xmlns:c15="http://schemas.microsoft.com/office/drawing/2012/chart" uri="{02D57815-91ED-43cb-92C2-25804820EDAC}">
                        <c15:formulaRef>
                          <c15:sqref>'[35]INFRA-IND-005'!$C$39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'[35]INFRA-IND-005'!$H$39:$I$39</c15:sqref>
                        </c15:formulaRef>
                      </c:ext>
                    </c:extLst>
                    <c:numCache>
                      <c:formatCode>General</c:formatCode>
                      <c:ptCount val="2"/>
                      <c:pt idx="0">
                        <c:v>202.61</c:v>
                      </c:pt>
                      <c:pt idx="1">
                        <c:v>300</c:v>
                      </c:pt>
                    </c:numCache>
                  </c:numRef>
                </c:val>
                <c:extLst xmlns:c15="http://schemas.microsoft.com/office/drawing/2012/chart">
                  <c:ext xmlns:c16="http://schemas.microsoft.com/office/drawing/2014/chart" uri="{C3380CC4-5D6E-409C-BE32-E72D297353CC}">
                    <c16:uniqueId val="{0000000F-A969-4032-BD93-EBC5D5C33486}"/>
                  </c:ext>
                </c:extLst>
              </c15:ser>
            </c15:filteredBarSeries>
            <c15:filteredBarSeries>
              <c15:ser>
                <c:idx val="4"/>
                <c:order val="16"/>
                <c:tx>
                  <c:strRef>
                    <c:extLst xmlns:c15="http://schemas.microsoft.com/office/drawing/2012/chart">
                      <c:ext xmlns:c15="http://schemas.microsoft.com/office/drawing/2012/chart" uri="{02D57815-91ED-43cb-92C2-25804820EDAC}">
                        <c15:formulaRef>
                          <c15:sqref>'[35]INFRA-IND-005'!$C$40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'[35]INFRA-IND-005'!$H$40:$I$40</c15:sqref>
                        </c15:formulaRef>
                      </c:ext>
                    </c:extLst>
                    <c:numCache>
                      <c:formatCode>General</c:formatCode>
                      <c:ptCount val="2"/>
                      <c:pt idx="0">
                        <c:v>5940.97</c:v>
                      </c:pt>
                      <c:pt idx="1">
                        <c:v>5500</c:v>
                      </c:pt>
                    </c:numCache>
                  </c:numRef>
                </c:val>
                <c:extLst xmlns:c15="http://schemas.microsoft.com/office/drawing/2012/chart">
                  <c:ext xmlns:c16="http://schemas.microsoft.com/office/drawing/2014/chart" uri="{C3380CC4-5D6E-409C-BE32-E72D297353CC}">
                    <c16:uniqueId val="{00000010-A969-4032-BD93-EBC5D5C33486}"/>
                  </c:ext>
                </c:extLst>
              </c15:ser>
            </c15:filteredBarSeries>
            <c15:filteredBarSeries>
              <c15:ser>
                <c:idx val="5"/>
                <c:order val="17"/>
                <c:tx>
                  <c:strRef>
                    <c:extLst xmlns:c15="http://schemas.microsoft.com/office/drawing/2012/chart">
                      <c:ext xmlns:c15="http://schemas.microsoft.com/office/drawing/2012/chart" uri="{02D57815-91ED-43cb-92C2-25804820EDAC}">
                        <c15:formulaRef>
                          <c15:sqref>'[35]INFRA-IND-005'!$C$41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'[35]INFRA-IND-005'!$H$41:$I$41</c15:sqref>
                        </c15:formulaRef>
                      </c:ext>
                    </c:extLst>
                    <c:numCache>
                      <c:formatCode>General</c:formatCode>
                      <c:ptCount val="2"/>
                      <c:pt idx="0">
                        <c:v>1387.76</c:v>
                      </c:pt>
                      <c:pt idx="1">
                        <c:v>1800</c:v>
                      </c:pt>
                    </c:numCache>
                  </c:numRef>
                </c:val>
                <c:extLst xmlns:c15="http://schemas.microsoft.com/office/drawing/2012/chart">
                  <c:ext xmlns:c16="http://schemas.microsoft.com/office/drawing/2014/chart" uri="{C3380CC4-5D6E-409C-BE32-E72D297353CC}">
                    <c16:uniqueId val="{00000011-A969-4032-BD93-EBC5D5C33486}"/>
                  </c:ext>
                </c:extLst>
              </c15:ser>
            </c15:filteredBarSeries>
            <c15:filteredBarSeries>
              <c15:ser>
                <c:idx val="6"/>
                <c:order val="18"/>
                <c:tx>
                  <c:strRef>
                    <c:extLst xmlns:c15="http://schemas.microsoft.com/office/drawing/2012/chart">
                      <c:ext xmlns:c15="http://schemas.microsoft.com/office/drawing/2012/chart" uri="{02D57815-91ED-43cb-92C2-25804820EDAC}">
                        <c15:formulaRef>
                          <c15:sqref>'[35]INFRA-IND-005'!$C$42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2-A969-4032-BD93-EBC5D5C33486}"/>
                  </c:ext>
                </c:extLst>
              </c15:ser>
            </c15:filteredBarSeries>
            <c15:filteredBarSeries>
              <c15:ser>
                <c:idx val="7"/>
                <c:order val="19"/>
                <c:tx>
                  <c:strRef>
                    <c:extLst xmlns:c15="http://schemas.microsoft.com/office/drawing/2012/chart">
                      <c:ext xmlns:c15="http://schemas.microsoft.com/office/drawing/2012/chart" uri="{02D57815-91ED-43cb-92C2-25804820EDAC}">
                        <c15:formulaRef>
                          <c15:sqref>'[35]INFRA-IND-005'!$C$43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3-A969-4032-BD93-EBC5D5C33486}"/>
                  </c:ext>
                </c:extLst>
              </c15:ser>
            </c15:filteredBarSeries>
            <c15:filteredBarSeries>
              <c15:ser>
                <c:idx val="8"/>
                <c:order val="20"/>
                <c:tx>
                  <c:strRef>
                    <c:extLst xmlns:c15="http://schemas.microsoft.com/office/drawing/2012/chart">
                      <c:ext xmlns:c15="http://schemas.microsoft.com/office/drawing/2012/chart" uri="{02D57815-91ED-43cb-92C2-25804820EDAC}">
                        <c15:formulaRef>
                          <c15:sqref>'[35]INFRA-IND-005'!$C$44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4-A969-4032-BD93-EBC5D5C33486}"/>
                  </c:ext>
                </c:extLst>
              </c15:ser>
            </c15:filteredBarSeries>
            <c15:filteredBarSeries>
              <c15:ser>
                <c:idx val="9"/>
                <c:order val="21"/>
                <c:tx>
                  <c:strRef>
                    <c:extLst xmlns:c15="http://schemas.microsoft.com/office/drawing/2012/chart">
                      <c:ext xmlns:c15="http://schemas.microsoft.com/office/drawing/2012/chart" uri="{02D57815-91ED-43cb-92C2-25804820EDAC}">
                        <c15:formulaRef>
                          <c15:sqref>'[35]INFRA-IND-005'!$C$45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5-A969-4032-BD93-EBC5D5C33486}"/>
                  </c:ext>
                </c:extLst>
              </c15:ser>
            </c15:filteredBarSeries>
            <c15:filteredBarSeries>
              <c15:ser>
                <c:idx val="10"/>
                <c:order val="22"/>
                <c:tx>
                  <c:strRef>
                    <c:extLst xmlns:c15="http://schemas.microsoft.com/office/drawing/2012/chart">
                      <c:ext xmlns:c15="http://schemas.microsoft.com/office/drawing/2012/chart" uri="{02D57815-91ED-43cb-92C2-25804820EDAC}">
                        <c15:formulaRef>
                          <c15:sqref>'[35]INFRA-IND-005'!$C$46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6-A969-4032-BD93-EBC5D5C33486}"/>
                  </c:ext>
                </c:extLst>
              </c15:ser>
            </c15:filteredBarSeries>
            <c15:filteredBarSeries>
              <c15:ser>
                <c:idx val="11"/>
                <c:order val="23"/>
                <c:tx>
                  <c:strRef>
                    <c:extLst xmlns:c15="http://schemas.microsoft.com/office/drawing/2012/chart">
                      <c:ext xmlns:c15="http://schemas.microsoft.com/office/drawing/2012/chart" uri="{02D57815-91ED-43cb-92C2-25804820EDAC}">
                        <c15:formulaRef>
                          <c15:sqref>'[35]INFRA-IND-005'!$C$47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7-A969-4032-BD93-EBC5D5C33486}"/>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txPr>
    <a:bodyPr/>
    <a:lstStyle/>
    <a:p>
      <a:pPr>
        <a:defRPr/>
      </a:pPr>
      <a:endParaRPr lang="es-CO"/>
    </a:p>
  </c:txPr>
  <c:printSettings>
    <c:headerFooter/>
    <c:pageMargins b="0.75" l="0.7" r="0.7" t="0.75" header="0.3" footer="0.3"/>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15"/>
          <c:order val="3"/>
          <c:tx>
            <c:strRef>
              <c:f>'[35]INFRA-IND-005'!$C$39</c:f>
              <c:strCache>
                <c:ptCount val="1"/>
                <c:pt idx="0">
                  <c:v>Abril</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'[35]INFRA-IND-005'!$D$39:$I$39</c:f>
              <c:numCache>
                <c:formatCode>General</c:formatCode>
                <c:ptCount val="6"/>
                <c:pt idx="4">
                  <c:v>202.61</c:v>
                </c:pt>
                <c:pt idx="5">
                  <c:v>300</c:v>
                </c:pt>
              </c:numCache>
            </c:numRef>
          </c:val>
          <c:extLst>
            <c:ext xmlns:c16="http://schemas.microsoft.com/office/drawing/2014/chart" uri="{C3380CC4-5D6E-409C-BE32-E72D297353CC}">
              <c16:uniqueId val="{00000000-DBC7-4967-B51D-70DF27D1CA07}"/>
            </c:ext>
          </c:extLst>
        </c:ser>
        <c:ser>
          <c:idx val="16"/>
          <c:order val="4"/>
          <c:tx>
            <c:strRef>
              <c:f>'[35]INFRA-IND-005'!$C$40</c:f>
              <c:strCache>
                <c:ptCount val="1"/>
                <c:pt idx="0">
                  <c:v>Mayo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'[35]INFRA-IND-005'!$D$40:$I$40</c:f>
              <c:numCache>
                <c:formatCode>General</c:formatCode>
                <c:ptCount val="6"/>
                <c:pt idx="4">
                  <c:v>5940.97</c:v>
                </c:pt>
                <c:pt idx="5">
                  <c:v>5500</c:v>
                </c:pt>
              </c:numCache>
            </c:numRef>
          </c:val>
          <c:extLst>
            <c:ext xmlns:c16="http://schemas.microsoft.com/office/drawing/2014/chart" uri="{C3380CC4-5D6E-409C-BE32-E72D297353CC}">
              <c16:uniqueId val="{00000001-DBC7-4967-B51D-70DF27D1CA07}"/>
            </c:ext>
          </c:extLst>
        </c:ser>
        <c:ser>
          <c:idx val="17"/>
          <c:order val="5"/>
          <c:tx>
            <c:strRef>
              <c:f>'[35]INFRA-IND-005'!$C$41</c:f>
              <c:strCache>
                <c:ptCount val="1"/>
                <c:pt idx="0">
                  <c:v>Junio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'[35]INFRA-IND-005'!$D$35:$I$35</c:f>
              <c:strCache>
                <c:ptCount val="6"/>
                <c:pt idx="4">
                  <c:v># Metros cuadrados intervenidos</c:v>
                </c:pt>
                <c:pt idx="5">
                  <c:v># Metros cuadrados programados</c:v>
                </c:pt>
              </c:strCache>
            </c:strRef>
          </c:cat>
          <c:val>
            <c:numRef>
              <c:f>'[35]INFRA-IND-005'!$D$41:$I$41</c:f>
              <c:numCache>
                <c:formatCode>General</c:formatCode>
                <c:ptCount val="6"/>
                <c:pt idx="4">
                  <c:v>1387.76</c:v>
                </c:pt>
                <c:pt idx="5">
                  <c:v>1800</c:v>
                </c:pt>
              </c:numCache>
            </c:numRef>
          </c:val>
          <c:extLst>
            <c:ext xmlns:c16="http://schemas.microsoft.com/office/drawing/2014/chart" uri="{C3380CC4-5D6E-409C-BE32-E72D297353CC}">
              <c16:uniqueId val="{00000002-DBC7-4967-B51D-70DF27D1CA07}"/>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12"/>
                <c:order val="0"/>
                <c:tx>
                  <c:strRef>
                    <c:extLst>
                      <c:ext uri="{02D57815-91ED-43cb-92C2-25804820EDAC}">
                        <c15:formulaRef>
                          <c15:sqref>'[35]INFRA-IND-005'!$C$36</c15:sqref>
                        </c15:formulaRef>
                      </c:ext>
                    </c:extLst>
                    <c:strCache>
                      <c:ptCount val="1"/>
                      <c:pt idx="0">
                        <c:v>Enero</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'[35]INFRA-IND-005'!$D$35:$I$35</c15:sqref>
                        </c15:formulaRef>
                      </c:ext>
                    </c:extLst>
                    <c:strCache>
                      <c:ptCount val="6"/>
                      <c:pt idx="4">
                        <c:v># Metros cuadrados intervenidos</c:v>
                      </c:pt>
                      <c:pt idx="5">
                        <c:v># Metros cuadrados programados</c:v>
                      </c:pt>
                    </c:strCache>
                  </c:strRef>
                </c:cat>
                <c:val>
                  <c:numRef>
                    <c:extLst>
                      <c:ext uri="{02D57815-91ED-43cb-92C2-25804820EDAC}">
                        <c15:formulaRef>
                          <c15:sqref>'[35]INFRA-IND-005'!$D$36:$I$36</c15:sqref>
                        </c15:formulaRef>
                      </c:ext>
                    </c:extLst>
                    <c:numCache>
                      <c:formatCode>General</c:formatCode>
                      <c:ptCount val="6"/>
                      <c:pt idx="4">
                        <c:v>804.58</c:v>
                      </c:pt>
                      <c:pt idx="5">
                        <c:v>800</c:v>
                      </c:pt>
                    </c:numCache>
                  </c:numRef>
                </c:val>
                <c:extLst>
                  <c:ext xmlns:c16="http://schemas.microsoft.com/office/drawing/2014/chart" uri="{C3380CC4-5D6E-409C-BE32-E72D297353CC}">
                    <c16:uniqueId val="{00000003-DBC7-4967-B51D-70DF27D1CA07}"/>
                  </c:ext>
                </c:extLst>
              </c15:ser>
            </c15:filteredBarSeries>
            <c15:filteredBarSeries>
              <c15:ser>
                <c:idx val="13"/>
                <c:order val="1"/>
                <c:tx>
                  <c:strRef>
                    <c:extLst xmlns:c15="http://schemas.microsoft.com/office/drawing/2012/chart">
                      <c:ext xmlns:c15="http://schemas.microsoft.com/office/drawing/2012/chart" uri="{02D57815-91ED-43cb-92C2-25804820EDAC}">
                        <c15:formulaRef>
                          <c15:sqref>'[35]INFRA-IND-005'!$C$37</c15:sqref>
                        </c15:formulaRef>
                      </c:ext>
                    </c:extLst>
                    <c:strCache>
                      <c:ptCount val="1"/>
                      <c:pt idx="0">
                        <c:v>Febrero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'[35]INFRA-IND-005'!$D$37:$I$37</c15:sqref>
                        </c15:formulaRef>
                      </c:ext>
                    </c:extLst>
                    <c:numCache>
                      <c:formatCode>General</c:formatCode>
                      <c:ptCount val="6"/>
                      <c:pt idx="4">
                        <c:v>609.74</c:v>
                      </c:pt>
                      <c:pt idx="5">
                        <c:v>900</c:v>
                      </c:pt>
                    </c:numCache>
                  </c:numRef>
                </c:val>
                <c:extLst xmlns:c15="http://schemas.microsoft.com/office/drawing/2012/chart">
                  <c:ext xmlns:c16="http://schemas.microsoft.com/office/drawing/2014/chart" uri="{C3380CC4-5D6E-409C-BE32-E72D297353CC}">
                    <c16:uniqueId val="{00000004-DBC7-4967-B51D-70DF27D1CA07}"/>
                  </c:ext>
                </c:extLst>
              </c15:ser>
            </c15:filteredBarSeries>
            <c15:filteredBarSeries>
              <c15:ser>
                <c:idx val="14"/>
                <c:order val="2"/>
                <c:tx>
                  <c:strRef>
                    <c:extLst xmlns:c15="http://schemas.microsoft.com/office/drawing/2012/chart">
                      <c:ext xmlns:c15="http://schemas.microsoft.com/office/drawing/2012/chart" uri="{02D57815-91ED-43cb-92C2-25804820EDAC}">
                        <c15:formulaRef>
                          <c15:sqref>'[35]INFRA-IND-005'!$C$38</c15:sqref>
                        </c15:formulaRef>
                      </c:ext>
                    </c:extLst>
                    <c:strCache>
                      <c:ptCount val="1"/>
                      <c:pt idx="0">
                        <c:v>Marzo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'[35]INFRA-IND-005'!$D$38:$I$38</c15:sqref>
                        </c15:formulaRef>
                      </c:ext>
                    </c:extLst>
                    <c:numCache>
                      <c:formatCode>General</c:formatCode>
                      <c:ptCount val="6"/>
                      <c:pt idx="4">
                        <c:v>1183.72</c:v>
                      </c:pt>
                      <c:pt idx="5">
                        <c:v>1000</c:v>
                      </c:pt>
                    </c:numCache>
                  </c:numRef>
                </c:val>
                <c:extLst xmlns:c15="http://schemas.microsoft.com/office/drawing/2012/chart">
                  <c:ext xmlns:c16="http://schemas.microsoft.com/office/drawing/2014/chart" uri="{C3380CC4-5D6E-409C-BE32-E72D297353CC}">
                    <c16:uniqueId val="{00000005-DBC7-4967-B51D-70DF27D1CA07}"/>
                  </c:ext>
                </c:extLst>
              </c15:ser>
            </c15:filteredBarSeries>
            <c15:filteredBarSeries>
              <c15:ser>
                <c:idx val="18"/>
                <c:order val="6"/>
                <c:tx>
                  <c:strRef>
                    <c:extLst xmlns:c15="http://schemas.microsoft.com/office/drawing/2012/chart">
                      <c:ext xmlns:c15="http://schemas.microsoft.com/office/drawing/2012/chart" uri="{02D57815-91ED-43cb-92C2-25804820EDAC}">
                        <c15:formulaRef>
                          <c15:sqref>'[35]INFRA-IND-005'!$C$42</c15:sqref>
                        </c15:formulaRef>
                      </c:ext>
                    </c:extLst>
                    <c:strCache>
                      <c:ptCount val="1"/>
                      <c:pt idx="0">
                        <c:v>Julio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'[35]INFRA-IND-005'!$D$42:$I$42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DBC7-4967-B51D-70DF27D1CA07}"/>
                  </c:ext>
                </c:extLst>
              </c15:ser>
            </c15:filteredBarSeries>
            <c15:filteredBarSeries>
              <c15:ser>
                <c:idx val="19"/>
                <c:order val="7"/>
                <c:tx>
                  <c:strRef>
                    <c:extLst xmlns:c15="http://schemas.microsoft.com/office/drawing/2012/chart">
                      <c:ext xmlns:c15="http://schemas.microsoft.com/office/drawing/2012/chart" uri="{02D57815-91ED-43cb-92C2-25804820EDAC}">
                        <c15:formulaRef>
                          <c15:sqref>'[35]INFRA-IND-005'!$C$43</c15:sqref>
                        </c15:formulaRef>
                      </c:ext>
                    </c:extLst>
                    <c:strCache>
                      <c:ptCount val="1"/>
                      <c:pt idx="0">
                        <c:v>Agosto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'[35]INFRA-IND-005'!$D$43:$I$43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7-DBC7-4967-B51D-70DF27D1CA07}"/>
                  </c:ext>
                </c:extLst>
              </c15:ser>
            </c15:filteredBarSeries>
            <c15:filteredBarSeries>
              <c15:ser>
                <c:idx val="20"/>
                <c:order val="8"/>
                <c:tx>
                  <c:strRef>
                    <c:extLst xmlns:c15="http://schemas.microsoft.com/office/drawing/2012/chart">
                      <c:ext xmlns:c15="http://schemas.microsoft.com/office/drawing/2012/chart" uri="{02D57815-91ED-43cb-92C2-25804820EDAC}">
                        <c15:formulaRef>
                          <c15:sqref>'[35]INFRA-IND-005'!$C$44</c15:sqref>
                        </c15:formulaRef>
                      </c:ext>
                    </c:extLst>
                    <c:strCache>
                      <c:ptCount val="1"/>
                      <c:pt idx="0">
                        <c:v>Septiembre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'[35]INFRA-IND-005'!$D$44:$I$44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8-DBC7-4967-B51D-70DF27D1CA07}"/>
                  </c:ext>
                </c:extLst>
              </c15:ser>
            </c15:filteredBarSeries>
            <c15:filteredBarSeries>
              <c15:ser>
                <c:idx val="21"/>
                <c:order val="9"/>
                <c:tx>
                  <c:strRef>
                    <c:extLst xmlns:c15="http://schemas.microsoft.com/office/drawing/2012/chart">
                      <c:ext xmlns:c15="http://schemas.microsoft.com/office/drawing/2012/chart" uri="{02D57815-91ED-43cb-92C2-25804820EDAC}">
                        <c15:formulaRef>
                          <c15:sqref>'[35]INFRA-IND-005'!$C$45</c15:sqref>
                        </c15:formulaRef>
                      </c:ext>
                    </c:extLst>
                    <c:strCache>
                      <c:ptCount val="1"/>
                      <c:pt idx="0">
                        <c:v>Octubre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'[35]INFRA-IND-005'!$D$45:$I$45</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DBC7-4967-B51D-70DF27D1CA07}"/>
                  </c:ext>
                </c:extLst>
              </c15:ser>
            </c15:filteredBarSeries>
            <c15:filteredBarSeries>
              <c15:ser>
                <c:idx val="22"/>
                <c:order val="10"/>
                <c:tx>
                  <c:strRef>
                    <c:extLst xmlns:c15="http://schemas.microsoft.com/office/drawing/2012/chart">
                      <c:ext xmlns:c15="http://schemas.microsoft.com/office/drawing/2012/chart" uri="{02D57815-91ED-43cb-92C2-25804820EDAC}">
                        <c15:formulaRef>
                          <c15:sqref>'[35]INFRA-IND-005'!$C$46</c15:sqref>
                        </c15:formulaRef>
                      </c:ext>
                    </c:extLst>
                    <c:strCache>
                      <c:ptCount val="1"/>
                      <c:pt idx="0">
                        <c:v>Noviembre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'[35]INFRA-IND-005'!$D$46:$I$46</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A-DBC7-4967-B51D-70DF27D1CA07}"/>
                  </c:ext>
                </c:extLst>
              </c15:ser>
            </c15:filteredBarSeries>
            <c15:filteredBarSeries>
              <c15:ser>
                <c:idx val="23"/>
                <c:order val="11"/>
                <c:tx>
                  <c:strRef>
                    <c:extLst xmlns:c15="http://schemas.microsoft.com/office/drawing/2012/chart">
                      <c:ext xmlns:c15="http://schemas.microsoft.com/office/drawing/2012/chart" uri="{02D57815-91ED-43cb-92C2-25804820EDAC}">
                        <c15:formulaRef>
                          <c15:sqref>'[35]INFRA-IND-005'!$C$47</c15:sqref>
                        </c15:formulaRef>
                      </c:ext>
                    </c:extLst>
                    <c:strCache>
                      <c:ptCount val="1"/>
                      <c:pt idx="0">
                        <c:v>Diciembre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'[35]INFRA-IND-005'!$D$35:$I$35</c15:sqref>
                        </c15:formulaRef>
                      </c:ext>
                    </c:extLst>
                    <c:strCache>
                      <c:ptCount val="6"/>
                      <c:pt idx="4">
                        <c:v># Metros cuadrados intervenidos</c:v>
                      </c:pt>
                      <c:pt idx="5">
                        <c:v># Metros cuadrados programados</c:v>
                      </c:pt>
                    </c:strCache>
                  </c:strRef>
                </c:cat>
                <c:val>
                  <c:numRef>
                    <c:extLst xmlns:c15="http://schemas.microsoft.com/office/drawing/2012/chart">
                      <c:ext xmlns:c15="http://schemas.microsoft.com/office/drawing/2012/chart" uri="{02D57815-91ED-43cb-92C2-25804820EDAC}">
                        <c15:formulaRef>
                          <c15:sqref>'[35]INFRA-IND-005'!$D$47:$I$47</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B-DBC7-4967-B51D-70DF27D1CA07}"/>
                  </c:ext>
                </c:extLst>
              </c15:ser>
            </c15:filteredBarSeries>
            <c15:filteredBarSeries>
              <c15:ser>
                <c:idx val="0"/>
                <c:order val="12"/>
                <c:tx>
                  <c:strRef>
                    <c:extLst xmlns:c15="http://schemas.microsoft.com/office/drawing/2012/chart">
                      <c:ext xmlns:c15="http://schemas.microsoft.com/office/drawing/2012/chart" uri="{02D57815-91ED-43cb-92C2-25804820EDAC}">
                        <c15:formulaRef>
                          <c15:sqref>'[35]INFRA-IND-005'!$C$36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'[35]INFRA-IND-005'!$H$36:$I$36</c15:sqref>
                        </c15:formulaRef>
                      </c:ext>
                    </c:extLst>
                    <c:numCache>
                      <c:formatCode>General</c:formatCode>
                      <c:ptCount val="2"/>
                      <c:pt idx="0">
                        <c:v>804.58</c:v>
                      </c:pt>
                      <c:pt idx="1">
                        <c:v>800</c:v>
                      </c:pt>
                    </c:numCache>
                  </c:numRef>
                </c:val>
                <c:extLst xmlns:c15="http://schemas.microsoft.com/office/drawing/2012/chart">
                  <c:ext xmlns:c16="http://schemas.microsoft.com/office/drawing/2014/chart" uri="{C3380CC4-5D6E-409C-BE32-E72D297353CC}">
                    <c16:uniqueId val="{0000000C-DBC7-4967-B51D-70DF27D1CA07}"/>
                  </c:ext>
                </c:extLst>
              </c15:ser>
            </c15:filteredBarSeries>
            <c15:filteredBarSeries>
              <c15:ser>
                <c:idx val="1"/>
                <c:order val="13"/>
                <c:tx>
                  <c:strRef>
                    <c:extLst xmlns:c15="http://schemas.microsoft.com/office/drawing/2012/chart">
                      <c:ext xmlns:c15="http://schemas.microsoft.com/office/drawing/2012/chart" uri="{02D57815-91ED-43cb-92C2-25804820EDAC}">
                        <c15:formulaRef>
                          <c15:sqref>'[35]INFRA-IND-005'!$C$37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'[35]INFRA-IND-005'!$H$37:$I$37</c15:sqref>
                        </c15:formulaRef>
                      </c:ext>
                    </c:extLst>
                    <c:numCache>
                      <c:formatCode>General</c:formatCode>
                      <c:ptCount val="2"/>
                      <c:pt idx="0">
                        <c:v>609.74</c:v>
                      </c:pt>
                      <c:pt idx="1">
                        <c:v>900</c:v>
                      </c:pt>
                    </c:numCache>
                  </c:numRef>
                </c:val>
                <c:extLst xmlns:c15="http://schemas.microsoft.com/office/drawing/2012/chart">
                  <c:ext xmlns:c16="http://schemas.microsoft.com/office/drawing/2014/chart" uri="{C3380CC4-5D6E-409C-BE32-E72D297353CC}">
                    <c16:uniqueId val="{0000000D-DBC7-4967-B51D-70DF27D1CA07}"/>
                  </c:ext>
                </c:extLst>
              </c15:ser>
            </c15:filteredBarSeries>
            <c15:filteredBarSeries>
              <c15:ser>
                <c:idx val="2"/>
                <c:order val="14"/>
                <c:tx>
                  <c:strRef>
                    <c:extLst xmlns:c15="http://schemas.microsoft.com/office/drawing/2012/chart">
                      <c:ext xmlns:c15="http://schemas.microsoft.com/office/drawing/2012/chart" uri="{02D57815-91ED-43cb-92C2-25804820EDAC}">
                        <c15:formulaRef>
                          <c15:sqref>'[35]INFRA-IND-005'!$C$38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'[35]INFRA-IND-005'!$H$38:$I$38</c15:sqref>
                        </c15:formulaRef>
                      </c:ext>
                    </c:extLst>
                    <c:numCache>
                      <c:formatCode>General</c:formatCode>
                      <c:ptCount val="2"/>
                      <c:pt idx="0">
                        <c:v>1183.72</c:v>
                      </c:pt>
                      <c:pt idx="1">
                        <c:v>1000</c:v>
                      </c:pt>
                    </c:numCache>
                  </c:numRef>
                </c:val>
                <c:extLst xmlns:c15="http://schemas.microsoft.com/office/drawing/2012/chart">
                  <c:ext xmlns:c16="http://schemas.microsoft.com/office/drawing/2014/chart" uri="{C3380CC4-5D6E-409C-BE32-E72D297353CC}">
                    <c16:uniqueId val="{0000000E-DBC7-4967-B51D-70DF27D1CA07}"/>
                  </c:ext>
                </c:extLst>
              </c15:ser>
            </c15:filteredBarSeries>
            <c15:filteredBarSeries>
              <c15:ser>
                <c:idx val="3"/>
                <c:order val="15"/>
                <c:tx>
                  <c:strRef>
                    <c:extLst xmlns:c15="http://schemas.microsoft.com/office/drawing/2012/chart">
                      <c:ext xmlns:c15="http://schemas.microsoft.com/office/drawing/2012/chart" uri="{02D57815-91ED-43cb-92C2-25804820EDAC}">
                        <c15:formulaRef>
                          <c15:sqref>'[35]INFRA-IND-005'!$C$39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'[35]INFRA-IND-005'!$H$39:$I$39</c15:sqref>
                        </c15:formulaRef>
                      </c:ext>
                    </c:extLst>
                    <c:numCache>
                      <c:formatCode>General</c:formatCode>
                      <c:ptCount val="2"/>
                      <c:pt idx="0">
                        <c:v>202.61</c:v>
                      </c:pt>
                      <c:pt idx="1">
                        <c:v>300</c:v>
                      </c:pt>
                    </c:numCache>
                  </c:numRef>
                </c:val>
                <c:extLst xmlns:c15="http://schemas.microsoft.com/office/drawing/2012/chart">
                  <c:ext xmlns:c16="http://schemas.microsoft.com/office/drawing/2014/chart" uri="{C3380CC4-5D6E-409C-BE32-E72D297353CC}">
                    <c16:uniqueId val="{0000000F-DBC7-4967-B51D-70DF27D1CA07}"/>
                  </c:ext>
                </c:extLst>
              </c15:ser>
            </c15:filteredBarSeries>
            <c15:filteredBarSeries>
              <c15:ser>
                <c:idx val="4"/>
                <c:order val="16"/>
                <c:tx>
                  <c:strRef>
                    <c:extLst xmlns:c15="http://schemas.microsoft.com/office/drawing/2012/chart">
                      <c:ext xmlns:c15="http://schemas.microsoft.com/office/drawing/2012/chart" uri="{02D57815-91ED-43cb-92C2-25804820EDAC}">
                        <c15:formulaRef>
                          <c15:sqref>'[35]INFRA-IND-005'!$C$40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'[35]INFRA-IND-005'!$H$40:$I$40</c15:sqref>
                        </c15:formulaRef>
                      </c:ext>
                    </c:extLst>
                    <c:numCache>
                      <c:formatCode>General</c:formatCode>
                      <c:ptCount val="2"/>
                      <c:pt idx="0">
                        <c:v>5940.97</c:v>
                      </c:pt>
                      <c:pt idx="1">
                        <c:v>5500</c:v>
                      </c:pt>
                    </c:numCache>
                  </c:numRef>
                </c:val>
                <c:extLst xmlns:c15="http://schemas.microsoft.com/office/drawing/2012/chart">
                  <c:ext xmlns:c16="http://schemas.microsoft.com/office/drawing/2014/chart" uri="{C3380CC4-5D6E-409C-BE32-E72D297353CC}">
                    <c16:uniqueId val="{00000010-DBC7-4967-B51D-70DF27D1CA07}"/>
                  </c:ext>
                </c:extLst>
              </c15:ser>
            </c15:filteredBarSeries>
            <c15:filteredBarSeries>
              <c15:ser>
                <c:idx val="5"/>
                <c:order val="17"/>
                <c:tx>
                  <c:strRef>
                    <c:extLst xmlns:c15="http://schemas.microsoft.com/office/drawing/2012/chart">
                      <c:ext xmlns:c15="http://schemas.microsoft.com/office/drawing/2012/chart" uri="{02D57815-91ED-43cb-92C2-25804820EDAC}">
                        <c15:formulaRef>
                          <c15:sqref>'[35]INFRA-IND-005'!$C$41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'[35]INFRA-IND-005'!$H$41:$I$41</c15:sqref>
                        </c15:formulaRef>
                      </c:ext>
                    </c:extLst>
                    <c:numCache>
                      <c:formatCode>General</c:formatCode>
                      <c:ptCount val="2"/>
                      <c:pt idx="0">
                        <c:v>1387.76</c:v>
                      </c:pt>
                      <c:pt idx="1">
                        <c:v>1800</c:v>
                      </c:pt>
                    </c:numCache>
                  </c:numRef>
                </c:val>
                <c:extLst xmlns:c15="http://schemas.microsoft.com/office/drawing/2012/chart">
                  <c:ext xmlns:c16="http://schemas.microsoft.com/office/drawing/2014/chart" uri="{C3380CC4-5D6E-409C-BE32-E72D297353CC}">
                    <c16:uniqueId val="{00000011-DBC7-4967-B51D-70DF27D1CA07}"/>
                  </c:ext>
                </c:extLst>
              </c15:ser>
            </c15:filteredBarSeries>
            <c15:filteredBarSeries>
              <c15:ser>
                <c:idx val="6"/>
                <c:order val="18"/>
                <c:tx>
                  <c:strRef>
                    <c:extLst xmlns:c15="http://schemas.microsoft.com/office/drawing/2012/chart">
                      <c:ext xmlns:c15="http://schemas.microsoft.com/office/drawing/2012/chart" uri="{02D57815-91ED-43cb-92C2-25804820EDAC}">
                        <c15:formulaRef>
                          <c15:sqref>'[35]INFRA-IND-005'!$C$42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2-DBC7-4967-B51D-70DF27D1CA07}"/>
                  </c:ext>
                </c:extLst>
              </c15:ser>
            </c15:filteredBarSeries>
            <c15:filteredBarSeries>
              <c15:ser>
                <c:idx val="7"/>
                <c:order val="19"/>
                <c:tx>
                  <c:strRef>
                    <c:extLst xmlns:c15="http://schemas.microsoft.com/office/drawing/2012/chart">
                      <c:ext xmlns:c15="http://schemas.microsoft.com/office/drawing/2012/chart" uri="{02D57815-91ED-43cb-92C2-25804820EDAC}">
                        <c15:formulaRef>
                          <c15:sqref>'[35]INFRA-IND-005'!$C$43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3-DBC7-4967-B51D-70DF27D1CA07}"/>
                  </c:ext>
                </c:extLst>
              </c15:ser>
            </c15:filteredBarSeries>
            <c15:filteredBarSeries>
              <c15:ser>
                <c:idx val="8"/>
                <c:order val="20"/>
                <c:tx>
                  <c:strRef>
                    <c:extLst xmlns:c15="http://schemas.microsoft.com/office/drawing/2012/chart">
                      <c:ext xmlns:c15="http://schemas.microsoft.com/office/drawing/2012/chart" uri="{02D57815-91ED-43cb-92C2-25804820EDAC}">
                        <c15:formulaRef>
                          <c15:sqref>'[35]INFRA-IND-005'!$C$44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4-DBC7-4967-B51D-70DF27D1CA07}"/>
                  </c:ext>
                </c:extLst>
              </c15:ser>
            </c15:filteredBarSeries>
            <c15:filteredBarSeries>
              <c15:ser>
                <c:idx val="9"/>
                <c:order val="21"/>
                <c:tx>
                  <c:strRef>
                    <c:extLst xmlns:c15="http://schemas.microsoft.com/office/drawing/2012/chart">
                      <c:ext xmlns:c15="http://schemas.microsoft.com/office/drawing/2012/chart" uri="{02D57815-91ED-43cb-92C2-25804820EDAC}">
                        <c15:formulaRef>
                          <c15:sqref>'[35]INFRA-IND-005'!$C$45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5-DBC7-4967-B51D-70DF27D1CA07}"/>
                  </c:ext>
                </c:extLst>
              </c15:ser>
            </c15:filteredBarSeries>
            <c15:filteredBarSeries>
              <c15:ser>
                <c:idx val="10"/>
                <c:order val="22"/>
                <c:tx>
                  <c:strRef>
                    <c:extLst xmlns:c15="http://schemas.microsoft.com/office/drawing/2012/chart">
                      <c:ext xmlns:c15="http://schemas.microsoft.com/office/drawing/2012/chart" uri="{02D57815-91ED-43cb-92C2-25804820EDAC}">
                        <c15:formulaRef>
                          <c15:sqref>'[35]INFRA-IND-005'!$C$46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6-DBC7-4967-B51D-70DF27D1CA07}"/>
                  </c:ext>
                </c:extLst>
              </c15:ser>
            </c15:filteredBarSeries>
            <c15:filteredBarSeries>
              <c15:ser>
                <c:idx val="11"/>
                <c:order val="23"/>
                <c:tx>
                  <c:strRef>
                    <c:extLst xmlns:c15="http://schemas.microsoft.com/office/drawing/2012/chart">
                      <c:ext xmlns:c15="http://schemas.microsoft.com/office/drawing/2012/chart" uri="{02D57815-91ED-43cb-92C2-25804820EDAC}">
                        <c15:formulaRef>
                          <c15:sqref>'[35]INFRA-IND-005'!$C$47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'[35]INFRA-IND-005'!$H$35:$I$35</c15:sqref>
                        </c15:formulaRef>
                      </c:ext>
                    </c:extLst>
                    <c:strCache>
                      <c:ptCount val="2"/>
                      <c:pt idx="0">
                        <c:v># Metros cuadrados intervenidos</c:v>
                      </c:pt>
                      <c:pt idx="1">
                        <c:v># Metros cuadrados programados</c:v>
                      </c:pt>
                    </c:strCache>
                  </c:strRef>
                </c:cat>
                <c:val>
                  <c:numRef>
                    <c:extLst xmlns:c15="http://schemas.microsoft.com/office/drawing/2012/chart">
                      <c:ext xmlns:c15="http://schemas.microsoft.com/office/drawing/2012/chart" uri="{02D57815-91ED-43cb-92C2-25804820EDAC}">
                        <c15:formulaRef>
                          <c15:sqref>'[35]INFRA-IND-005'!$H$47:$I$47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17-DBC7-4967-B51D-70DF27D1CA07}"/>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txPr>
    <a:bodyPr/>
    <a:lstStyle/>
    <a:p>
      <a:pPr>
        <a:defRPr/>
      </a:pPr>
      <a:endParaRPr lang="es-CO"/>
    </a:p>
  </c:txPr>
  <c:printSettings>
    <c:headerFooter/>
    <c:pageMargins b="0.75" l="0.7" r="0.7" t="0.75" header="0.3" footer="0.3"/>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'[36]01. Puntos '!$D$36</c:f>
              <c:strCache>
                <c:ptCount val="1"/>
              </c:strCache>
            </c:strRef>
          </c:tx>
          <c:spPr>
            <a:solidFill>
              <a:schemeClr val="accent5"/>
            </a:solidFill>
            <a:ln>
              <a:noFill/>
            </a:ln>
            <a:effectLst/>
          </c:spPr>
          <c:invertIfNegative val="0"/>
          <c:cat>
            <c:multiLvlStrRef>
              <c:f>'[36]01. Puntos '!$C$37:$G$40</c:f>
              <c:multiLvlStrCache>
                <c:ptCount val="4"/>
                <c:lvl/>
                <c:lvl/>
                <c:lvl/>
                <c:lvl/>
                <c:lvl>
                  <c:pt idx="0">
                    <c:v>TRIMESTRE 1</c:v>
                  </c:pt>
                  <c:pt idx="1">
                    <c:v>TRIMESTRE 2</c:v>
                  </c:pt>
                  <c:pt idx="2">
                    <c:v>TRIMESTRE 3</c:v>
                  </c:pt>
                  <c:pt idx="3">
                    <c:v>TRIMESTRE 4</c:v>
                  </c:pt>
                </c:lvl>
              </c:multiLvlStrCache>
            </c:multiLvlStrRef>
          </c:cat>
          <c:val>
            <c:numRef>
              <c:f>'[36]01. Puntos '!$D$37:$D$40</c:f>
              <c:numCache>
                <c:formatCode>General</c:formatCode>
                <c:ptCount val="4"/>
              </c:numCache>
            </c:numRef>
          </c:val>
          <c:extLst>
            <c:ext xmlns:c16="http://schemas.microsoft.com/office/drawing/2014/chart" uri="{C3380CC4-5D6E-409C-BE32-E72D297353CC}">
              <c16:uniqueId val="{00000000-24E3-45CB-BF21-9764F494BE65}"/>
            </c:ext>
          </c:extLst>
        </c:ser>
        <c:ser>
          <c:idx val="5"/>
          <c:order val="1"/>
          <c:tx>
            <c:strRef>
              <c:f>'[36]01. Puntos '!$E$36</c:f>
              <c:strCache>
                <c:ptCount val="1"/>
              </c:strCache>
            </c:strRef>
          </c:tx>
          <c:spPr>
            <a:solidFill>
              <a:schemeClr val="accent6"/>
            </a:solidFill>
            <a:ln>
              <a:noFill/>
            </a:ln>
            <a:effectLst/>
          </c:spPr>
          <c:invertIfNegative val="0"/>
          <c:cat>
            <c:multiLvlStrRef>
              <c:f>'[36]01. Puntos '!$C$37:$G$40</c:f>
              <c:multiLvlStrCache>
                <c:ptCount val="4"/>
                <c:lvl/>
                <c:lvl/>
                <c:lvl/>
                <c:lvl/>
                <c:lvl>
                  <c:pt idx="0">
                    <c:v>TRIMESTRE 1</c:v>
                  </c:pt>
                  <c:pt idx="1">
                    <c:v>TRIMESTRE 2</c:v>
                  </c:pt>
                  <c:pt idx="2">
                    <c:v>TRIMESTRE 3</c:v>
                  </c:pt>
                  <c:pt idx="3">
                    <c:v>TRIMESTRE 4</c:v>
                  </c:pt>
                </c:lvl>
              </c:multiLvlStrCache>
            </c:multiLvlStrRef>
          </c:cat>
          <c:val>
            <c:numRef>
              <c:f>'[36]01. Puntos '!$E$37:$E$40</c:f>
              <c:numCache>
                <c:formatCode>General</c:formatCode>
                <c:ptCount val="4"/>
              </c:numCache>
            </c:numRef>
          </c:val>
          <c:extLst>
            <c:ext xmlns:c16="http://schemas.microsoft.com/office/drawing/2014/chart" uri="{C3380CC4-5D6E-409C-BE32-E72D297353CC}">
              <c16:uniqueId val="{00000001-24E3-45CB-BF21-9764F494BE65}"/>
            </c:ext>
          </c:extLst>
        </c:ser>
        <c:ser>
          <c:idx val="6"/>
          <c:order val="2"/>
          <c:tx>
            <c:strRef>
              <c:f>'[36]01. Puntos '!$F$36</c:f>
              <c:strCache>
                <c:ptCount val="1"/>
              </c:strCache>
            </c:strRef>
          </c:tx>
          <c:spPr>
            <a:solidFill>
              <a:schemeClr val="accent1">
                <a:lumMod val="60000"/>
              </a:schemeClr>
            </a:solidFill>
            <a:ln>
              <a:noFill/>
            </a:ln>
            <a:effectLst/>
          </c:spPr>
          <c:invertIfNegative val="0"/>
          <c:cat>
            <c:strRef>
              <c:f>'[36]01. Puntos '!$C$37:$C$40</c:f>
              <c:strCache>
                <c:ptCount val="4"/>
                <c:pt idx="0">
                  <c:v>TRIMESTRE 1</c:v>
                </c:pt>
                <c:pt idx="1">
                  <c:v>TRIMESTRE 2</c:v>
                </c:pt>
                <c:pt idx="2">
                  <c:v>TRIMESTRE 3</c:v>
                </c:pt>
                <c:pt idx="3">
                  <c:v>TRIMESTRE 4</c:v>
                </c:pt>
              </c:strCache>
            </c:strRef>
          </c:cat>
          <c:val>
            <c:numRef>
              <c:f>'[36]01. Puntos '!$F$37:$F$40</c:f>
              <c:numCache>
                <c:formatCode>General</c:formatCode>
                <c:ptCount val="4"/>
              </c:numCache>
            </c:numRef>
          </c:val>
          <c:extLst>
            <c:ext xmlns:c16="http://schemas.microsoft.com/office/drawing/2014/chart" uri="{C3380CC4-5D6E-409C-BE32-E72D297353CC}">
              <c16:uniqueId val="{00000002-24E3-45CB-BF21-9764F494BE65}"/>
            </c:ext>
          </c:extLst>
        </c:ser>
        <c:ser>
          <c:idx val="0"/>
          <c:order val="3"/>
          <c:tx>
            <c:strRef>
              <c:f>'[36]01. Puntos '!$G$36</c:f>
              <c:strCache>
                <c:ptCount val="1"/>
              </c:strCache>
            </c:strRef>
          </c:tx>
          <c:spPr>
            <a:solidFill>
              <a:schemeClr val="accent1"/>
            </a:solidFill>
            <a:ln>
              <a:noFill/>
            </a:ln>
            <a:effectLst/>
          </c:spPr>
          <c:invertIfNegative val="0"/>
          <c:cat>
            <c:strRef>
              <c:f>'[36]01. Puntos '!$C$37:$C$40</c:f>
              <c:strCache>
                <c:ptCount val="4"/>
                <c:pt idx="0">
                  <c:v>TRIMESTRE 1</c:v>
                </c:pt>
                <c:pt idx="1">
                  <c:v>TRIMESTRE 2</c:v>
                </c:pt>
                <c:pt idx="2">
                  <c:v>TRIMESTRE 3</c:v>
                </c:pt>
                <c:pt idx="3">
                  <c:v>TRIMESTRE 4</c:v>
                </c:pt>
              </c:strCache>
            </c:strRef>
          </c:cat>
          <c:val>
            <c:numRef>
              <c:f>'[36]01. Puntos '!$G$37:$G$40</c:f>
              <c:numCache>
                <c:formatCode>General</c:formatCode>
                <c:ptCount val="4"/>
              </c:numCache>
            </c:numRef>
          </c:val>
          <c:extLst>
            <c:ext xmlns:c16="http://schemas.microsoft.com/office/drawing/2014/chart" uri="{C3380CC4-5D6E-409C-BE32-E72D297353CC}">
              <c16:uniqueId val="{00000003-24E3-45CB-BF21-9764F494BE65}"/>
            </c:ext>
          </c:extLst>
        </c:ser>
        <c:ser>
          <c:idx val="3"/>
          <c:order val="4"/>
          <c:tx>
            <c:strRef>
              <c:f>'[36]01. Puntos '!$J$36</c:f>
              <c:strCache>
                <c:ptCount val="1"/>
                <c:pt idx="0">
                  <c:v>% DE AVANCE DE ACUERDO A LOS PUNTOS PLANEADOS</c:v>
                </c:pt>
              </c:strCache>
            </c:strRef>
          </c:tx>
          <c:spPr>
            <a:solidFill>
              <a:schemeClr val="accent4"/>
            </a:solidFill>
            <a:ln>
              <a:noFill/>
            </a:ln>
            <a:effectLst/>
          </c:spPr>
          <c:invertIfNegative val="0"/>
          <c:cat>
            <c:strRef>
              <c:f>'[36]01. Puntos '!$C$37:$C$40</c:f>
              <c:strCache>
                <c:ptCount val="4"/>
                <c:pt idx="0">
                  <c:v>TRIMESTRE 1</c:v>
                </c:pt>
                <c:pt idx="1">
                  <c:v>TRIMESTRE 2</c:v>
                </c:pt>
                <c:pt idx="2">
                  <c:v>TRIMESTRE 3</c:v>
                </c:pt>
                <c:pt idx="3">
                  <c:v>TRIMESTRE 4</c:v>
                </c:pt>
              </c:strCache>
            </c:strRef>
          </c:cat>
          <c:val>
            <c:numRef>
              <c:f>'[36]01. Puntos '!$J$37:$J$40</c:f>
              <c:numCache>
                <c:formatCode>General</c:formatCode>
                <c:ptCount val="4"/>
                <c:pt idx="0">
                  <c:v>1</c:v>
                </c:pt>
              </c:numCache>
            </c:numRef>
          </c:val>
          <c:extLst>
            <c:ext xmlns:c16="http://schemas.microsoft.com/office/drawing/2014/chart" uri="{C3380CC4-5D6E-409C-BE32-E72D297353CC}">
              <c16:uniqueId val="{00000004-24E3-45CB-BF21-9764F494BE65}"/>
            </c:ext>
          </c:extLst>
        </c:ser>
        <c:dLbls>
          <c:showLegendKey val="0"/>
          <c:showVal val="0"/>
          <c:showCatName val="0"/>
          <c:showSerName val="0"/>
          <c:showPercent val="0"/>
          <c:showBubbleSize val="0"/>
        </c:dLbls>
        <c:gapWidth val="300"/>
        <c:axId val="367725760"/>
        <c:axId val="367726152"/>
        <c:extLst/>
      </c:bar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1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9541867840377549E-2"/>
          <c:y val="0.15529015810822688"/>
          <c:w val="0.9348718764033348"/>
          <c:h val="0.69671451355661884"/>
        </c:manualLayout>
      </c:layout>
      <c:lineChart>
        <c:grouping val="standard"/>
        <c:varyColors val="0"/>
        <c:ser>
          <c:idx val="3"/>
          <c:order val="0"/>
          <c:tx>
            <c:strRef>
              <c:f>'[37]01. Puntos '!$J$36</c:f>
              <c:strCache>
                <c:ptCount val="1"/>
                <c:pt idx="0">
                  <c:v>% DE AVANCE DE ACUERDO A LOS PUNTOS PLANEADOS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'[37]01. Puntos '!$C$37:$G$40</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'[37]01. Puntos '!$J$37:$J$40</c:f>
              <c:numCache>
                <c:formatCode>General</c:formatCode>
                <c:ptCount val="4"/>
                <c:pt idx="0">
                  <c:v>1</c:v>
                </c:pt>
                <c:pt idx="1">
                  <c:v>1.2222222222222223</c:v>
                </c:pt>
                <c:pt idx="2">
                  <c:v>0</c:v>
                </c:pt>
                <c:pt idx="3">
                  <c:v>0</c:v>
                </c:pt>
              </c:numCache>
            </c:numRef>
          </c:val>
          <c:smooth val="0"/>
          <c:extLst>
            <c:ext xmlns:c16="http://schemas.microsoft.com/office/drawing/2014/chart" uri="{C3380CC4-5D6E-409C-BE32-E72D297353CC}">
              <c16:uniqueId val="{00000000-F242-49FC-92B4-1F99E9DB5180}"/>
            </c:ext>
          </c:extLst>
        </c:ser>
        <c:dLbls>
          <c:showLegendKey val="0"/>
          <c:showVal val="1"/>
          <c:showCatName val="0"/>
          <c:showSerName val="0"/>
          <c:showPercent val="0"/>
          <c:showBubbleSize val="0"/>
        </c:dLbls>
        <c:smooth val="0"/>
        <c:axId val="367725760"/>
        <c:axId val="367726152"/>
      </c:lineChart>
      <c:catAx>
        <c:axId val="367725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1.5"/>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0.5"/>
      </c:valAx>
      <c:spPr>
        <a:noFill/>
        <a:ln>
          <a:noFill/>
        </a:ln>
        <a:effectLst/>
      </c:spPr>
    </c:plotArea>
    <c:legend>
      <c:legendPos val="t"/>
      <c:layout>
        <c:manualLayout>
          <c:xMode val="edge"/>
          <c:yMode val="edge"/>
          <c:x val="0.83291042923566538"/>
          <c:y val="0.10902711323763958"/>
          <c:w val="0.1418305761726649"/>
          <c:h val="0.161095580755754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'[38]GEFI-IND-003-V10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'[38]GEFI-IND-003-V10 VIGENCIA'!$C$36:$C$39</c:f>
              <c:strCache>
                <c:ptCount val="4"/>
                <c:pt idx="0">
                  <c:v>1er trimestre</c:v>
                </c:pt>
              </c:strCache>
            </c:strRef>
          </c:cat>
          <c:val>
            <c:numRef>
              <c:f>'[38]GEFI-IND-003-V10 VIGENCIA'!$H$36:$H$39</c:f>
              <c:numCache>
                <c:formatCode>General</c:formatCode>
                <c:ptCount val="4"/>
                <c:pt idx="0">
                  <c:v>12547524742</c:v>
                </c:pt>
              </c:numCache>
            </c:numRef>
          </c:val>
          <c:extLst>
            <c:ext xmlns:c16="http://schemas.microsoft.com/office/drawing/2014/chart" uri="{C3380CC4-5D6E-409C-BE32-E72D297353CC}">
              <c16:uniqueId val="{00000000-0769-4A20-8F1A-6671B9388BC6}"/>
            </c:ext>
          </c:extLst>
        </c:ser>
        <c:ser>
          <c:idx val="5"/>
          <c:order val="5"/>
          <c:tx>
            <c:strRef>
              <c:f>'[38]GEFI-IND-003-V10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69-4A20-8F1A-6671B9388BC6}"/>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69-4A20-8F1A-6671B9388BC6}"/>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9-4A20-8F1A-6671B9388BC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'[38]GEFI-IND-003-V10 VIGENCIA'!$C$36:$C$39</c:f>
              <c:strCache>
                <c:ptCount val="4"/>
                <c:pt idx="0">
                  <c:v>1er trimestre</c:v>
                </c:pt>
              </c:strCache>
            </c:strRef>
          </c:cat>
          <c:val>
            <c:numRef>
              <c:f>'[38]GEFI-IND-003-V10 VIGENCIA'!$I$36:$I$39</c:f>
              <c:numCache>
                <c:formatCode>General</c:formatCode>
                <c:ptCount val="4"/>
                <c:pt idx="0">
                  <c:v>18541042268</c:v>
                </c:pt>
              </c:numCache>
            </c:numRef>
          </c:val>
          <c:extLst>
            <c:ext xmlns:c16="http://schemas.microsoft.com/office/drawing/2014/chart" uri="{C3380CC4-5D6E-409C-BE32-E72D297353CC}">
              <c16:uniqueId val="{00000004-0769-4A20-8F1A-6671B9388BC6}"/>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'[38]GEFI-IND-003-V10 VIGENCIA'!$D$35</c15:sqref>
                        </c15:formulaRef>
                      </c:ext>
                    </c:extLst>
                    <c:strCache>
                      <c:ptCount val="1"/>
                    </c:strCache>
                  </c:strRef>
                </c:tx>
                <c:spPr>
                  <a:solidFill>
                    <a:schemeClr val="accent1"/>
                  </a:solidFill>
                  <a:ln>
                    <a:noFill/>
                  </a:ln>
                  <a:effectLst/>
                </c:spPr>
                <c:invertIfNegative val="0"/>
                <c:cat>
                  <c:strRef>
                    <c:extLst>
                      <c:ext uri="{02D57815-91ED-43cb-92C2-25804820EDAC}">
                        <c15:formulaRef>
                          <c15:sqref>'[38]GEFI-IND-003-V10 VIGENCIA'!$C$36:$C$39</c15:sqref>
                        </c15:formulaRef>
                      </c:ext>
                    </c:extLst>
                    <c:strCache>
                      <c:ptCount val="4"/>
                      <c:pt idx="0">
                        <c:v>1er trimestre</c:v>
                      </c:pt>
                    </c:strCache>
                  </c:strRef>
                </c:cat>
                <c:val>
                  <c:numRef>
                    <c:extLst>
                      <c:ext uri="{02D57815-91ED-43cb-92C2-25804820EDAC}">
                        <c15:formulaRef>
                          <c15:sqref>'[38]GEFI-IND-003-V10 VIGENCIA'!$D$36:$D$38</c15:sqref>
                        </c15:formulaRef>
                      </c:ext>
                    </c:extLst>
                    <c:numCache>
                      <c:formatCode>General</c:formatCode>
                      <c:ptCount val="3"/>
                    </c:numCache>
                  </c:numRef>
                </c:val>
                <c:extLst>
                  <c:ext xmlns:c16="http://schemas.microsoft.com/office/drawing/2014/chart" uri="{C3380CC4-5D6E-409C-BE32-E72D297353CC}">
                    <c16:uniqueId val="{00000005-0769-4A20-8F1A-6671B9388B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'[38]GEFI-IND-003-V10 VIGENCIA'!$E$35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'[38]GEFI-IND-003-V10 VIGENCIA'!$E$36:$E$38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0769-4A20-8F1A-6671B9388B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'[38]GEFI-IND-003-V10 VIGENCIA'!$F$35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'[38]GEFI-IND-003-V10 VIGENCIA'!$F$36:$F$38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0769-4A20-8F1A-6671B9388B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'[38]GEFI-IND-003-V10 VIGENCIA'!$G$35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'[38]GEFI-IND-003-V10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'[38]GEFI-IND-003-V10 VIGENCIA'!$G$36:$G$38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0769-4A20-8F1A-6671B9388BC6}"/>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PORCENTAJE DE DESATENCIÓN DE PQRSFD CON TÉRMINOS DE 10 DÍAS HÁBILES AÑO 2025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'[4]APIC-IND-001'!$C$36</c:f>
              <c:strCache>
                <c:ptCount val="1"/>
                <c:pt idx="0">
                  <c:v>1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'[4]APIC-IND-001'!$J$36</c:f>
              <c:numCache>
                <c:formatCode>General</c:formatCode>
                <c:ptCount val="1"/>
                <c:pt idx="0">
                  <c:v>0</c:v>
                </c:pt>
              </c:numCache>
            </c:numRef>
          </c:val>
          <c:extLst>
            <c:ext xmlns:c16="http://schemas.microsoft.com/office/drawing/2014/chart" uri="{C3380CC4-5D6E-409C-BE32-E72D297353CC}">
              <c16:uniqueId val="{00000000-EA9B-46F7-A894-213DB4D5EB03}"/>
            </c:ext>
          </c:extLst>
        </c:ser>
        <c:ser>
          <c:idx val="1"/>
          <c:order val="1"/>
          <c:tx>
            <c:strRef>
              <c:f>'[4]APIC-IND-001'!$C$37</c:f>
              <c:strCache>
                <c:ptCount val="1"/>
                <c:pt idx="0">
                  <c:v>2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'[4]APIC-IND-001'!$J$37</c:f>
              <c:numCache>
                <c:formatCode>General</c:formatCode>
                <c:ptCount val="1"/>
                <c:pt idx="0">
                  <c:v>6.9444444444444448E-2</c:v>
                </c:pt>
              </c:numCache>
            </c:numRef>
          </c:val>
          <c:extLst>
            <c:ext xmlns:c16="http://schemas.microsoft.com/office/drawing/2014/chart" uri="{C3380CC4-5D6E-409C-BE32-E72D297353CC}">
              <c16:uniqueId val="{00000001-EA9B-46F7-A894-213DB4D5EB03}"/>
            </c:ext>
          </c:extLst>
        </c:ser>
        <c:dLbls>
          <c:dLblPos val="outEnd"/>
          <c:showLegendKey val="0"/>
          <c:showVal val="1"/>
          <c:showCatName val="0"/>
          <c:showSerName val="0"/>
          <c:showPercent val="0"/>
          <c:showBubbleSize val="0"/>
        </c:dLbls>
        <c:gapWidth val="219"/>
        <c:overlap val="-27"/>
        <c:axId val="2082434063"/>
        <c:axId val="2082417743"/>
      </c:barChart>
      <c:catAx>
        <c:axId val="208243406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17743"/>
        <c:crosses val="autoZero"/>
        <c:auto val="1"/>
        <c:lblAlgn val="ctr"/>
        <c:lblOffset val="100"/>
        <c:noMultiLvlLbl val="0"/>
      </c:catAx>
      <c:valAx>
        <c:axId val="2082417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3406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'[39]GEFI-IND-003-V10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'[39]GEFI-IND-003-V10 VIGENCIA'!$C$36:$C$39</c:f>
              <c:strCache>
                <c:ptCount val="4"/>
                <c:pt idx="0">
                  <c:v>1er trimestre</c:v>
                </c:pt>
                <c:pt idx="1">
                  <c:v>2do trimestre</c:v>
                </c:pt>
                <c:pt idx="2">
                  <c:v>0</c:v>
                </c:pt>
                <c:pt idx="3">
                  <c:v>0</c:v>
                </c:pt>
              </c:strCache>
            </c:strRef>
          </c:cat>
          <c:val>
            <c:numRef>
              <c:f>'[39]GEFI-IND-003-V10 VIGENCIA'!$H$36:$H$39</c:f>
              <c:numCache>
                <c:formatCode>General</c:formatCode>
                <c:ptCount val="4"/>
                <c:pt idx="0">
                  <c:v>12547524742</c:v>
                </c:pt>
                <c:pt idx="1">
                  <c:v>27343422051</c:v>
                </c:pt>
                <c:pt idx="2">
                  <c:v>0</c:v>
                </c:pt>
                <c:pt idx="3">
                  <c:v>0</c:v>
                </c:pt>
              </c:numCache>
            </c:numRef>
          </c:val>
          <c:extLst>
            <c:ext xmlns:c16="http://schemas.microsoft.com/office/drawing/2014/chart" uri="{C3380CC4-5D6E-409C-BE32-E72D297353CC}">
              <c16:uniqueId val="{00000000-547E-488F-9777-AD74D776D6D1}"/>
            </c:ext>
          </c:extLst>
        </c:ser>
        <c:ser>
          <c:idx val="5"/>
          <c:order val="5"/>
          <c:tx>
            <c:strRef>
              <c:f>'[39]GEFI-IND-003-V10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7E-488F-9777-AD74D776D6D1}"/>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7E-488F-9777-AD74D776D6D1}"/>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7E-488F-9777-AD74D776D6D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'[39]GEFI-IND-003-V10 VIGENCIA'!$C$36:$C$39</c:f>
              <c:strCache>
                <c:ptCount val="4"/>
                <c:pt idx="0">
                  <c:v>1er trimestre</c:v>
                </c:pt>
                <c:pt idx="1">
                  <c:v>2do trimestre</c:v>
                </c:pt>
                <c:pt idx="2">
                  <c:v>0</c:v>
                </c:pt>
                <c:pt idx="3">
                  <c:v>0</c:v>
                </c:pt>
              </c:strCache>
            </c:strRef>
          </c:cat>
          <c:val>
            <c:numRef>
              <c:f>'[39]GEFI-IND-003-V10 VIGENCIA'!$I$36:$I$39</c:f>
              <c:numCache>
                <c:formatCode>General</c:formatCode>
                <c:ptCount val="4"/>
                <c:pt idx="0">
                  <c:v>18540694268</c:v>
                </c:pt>
                <c:pt idx="1">
                  <c:v>28936401523</c:v>
                </c:pt>
                <c:pt idx="2">
                  <c:v>0</c:v>
                </c:pt>
                <c:pt idx="3">
                  <c:v>0</c:v>
                </c:pt>
              </c:numCache>
            </c:numRef>
          </c:val>
          <c:extLst>
            <c:ext xmlns:c16="http://schemas.microsoft.com/office/drawing/2014/chart" uri="{C3380CC4-5D6E-409C-BE32-E72D297353CC}">
              <c16:uniqueId val="{00000004-547E-488F-9777-AD74D776D6D1}"/>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'[39]GEFI-IND-003-V10 VIGENCIA'!$D$35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'[39]GEFI-IND-003-V10 VIGENCIA'!$C$36:$C$39</c15:sqref>
                        </c15:formulaRef>
                      </c:ext>
                    </c:extLst>
                    <c:strCache>
                      <c:ptCount val="4"/>
                      <c:pt idx="0">
                        <c:v>1er trimestre</c:v>
                      </c:pt>
                      <c:pt idx="1">
                        <c:v>2do trimestre</c:v>
                      </c:pt>
                      <c:pt idx="2">
                        <c:v>0</c:v>
                      </c:pt>
                      <c:pt idx="3">
                        <c:v>0</c:v>
                      </c:pt>
                    </c:strCache>
                  </c:strRef>
                </c:cat>
                <c:val>
                  <c:numRef>
                    <c:extLst>
                      <c:ext uri="{02D57815-91ED-43cb-92C2-25804820EDAC}">
                        <c15:formulaRef>
                          <c15:sqref>'[39]GEFI-IND-003-V10 VIGENCIA'!$D$36:$D$38</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5-547E-488F-9777-AD74D776D6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'[39]GEFI-IND-003-V10 VIGENCIA'!$E$35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'[39]GEFI-IND-003-V10 VIGENCIA'!$E$36:$E$38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6-547E-488F-9777-AD74D776D6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'[39]GEFI-IND-003-V10 VIGENCIA'!$F$35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'[39]GEFI-IND-003-V10 VIGENCIA'!$F$36:$F$38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7-547E-488F-9777-AD74D776D6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'[39]GEFI-IND-003-V10 VIGENCIA'!$G$35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'[39]GEFI-IND-003-V10 VIGENCIA'!$C$36:$C$39</c15:sqref>
                        </c15:formulaRef>
                      </c:ext>
                    </c:extLst>
                    <c:strCache>
                      <c:ptCount val="4"/>
                      <c:pt idx="0">
                        <c:v>1er trimestre</c:v>
                      </c:pt>
                      <c:pt idx="1">
                        <c:v>2do trimestre</c:v>
                      </c:pt>
                      <c:pt idx="2">
                        <c:v>0</c:v>
                      </c:pt>
                      <c:pt idx="3">
                        <c:v>0</c:v>
                      </c:pt>
                    </c:strCache>
                  </c:strRef>
                </c:cat>
                <c:val>
                  <c:numRef>
                    <c:extLst xmlns:c15="http://schemas.microsoft.com/office/drawing/2012/chart">
                      <c:ext xmlns:c15="http://schemas.microsoft.com/office/drawing/2012/chart" uri="{02D57815-91ED-43cb-92C2-25804820EDAC}">
                        <c15:formulaRef>
                          <c15:sqref>'[39]GEFI-IND-003-V10 VIGENCIA'!$G$36:$G$38</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8-547E-488F-9777-AD74D776D6D1}"/>
                  </c:ext>
                </c:extLst>
              </c15:ser>
            </c15:filteredBarSeries>
          </c:ext>
        </c:extLst>
      </c:barChart>
      <c:catAx>
        <c:axId val="-775460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40886229221347331"/>
          <c:y val="0.77365017760675725"/>
          <c:w val="0.22906113099498926"/>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'[40]GEFI-IND-007 -V2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'[40]GEFI-IND-007 -V2 RESERVA'!$C$36:$C$40</c:f>
              <c:strCache>
                <c:ptCount val="5"/>
                <c:pt idx="0">
                  <c:v>1er trimestre</c:v>
                </c:pt>
              </c:strCache>
            </c:strRef>
          </c:cat>
          <c:val>
            <c:numRef>
              <c:f>'[40]GEFI-IND-007 -V2 RESERVA'!$H$36:$H$41</c:f>
              <c:numCache>
                <c:formatCode>General</c:formatCode>
                <c:ptCount val="6"/>
                <c:pt idx="0">
                  <c:v>36514319801</c:v>
                </c:pt>
              </c:numCache>
            </c:numRef>
          </c:val>
          <c:extLst>
            <c:ext xmlns:c16="http://schemas.microsoft.com/office/drawing/2014/chart" uri="{C3380CC4-5D6E-409C-BE32-E72D297353CC}">
              <c16:uniqueId val="{00000000-393B-41B9-9EE0-C16B453AD405}"/>
            </c:ext>
          </c:extLst>
        </c:ser>
        <c:ser>
          <c:idx val="5"/>
          <c:order val="5"/>
          <c:tx>
            <c:strRef>
              <c:f>'[40]GEFI-IND-007 -V2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3B-41B9-9EE0-C16B453AD405}"/>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3B-41B9-9EE0-C16B453AD405}"/>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3B-41B9-9EE0-C16B453AD405}"/>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3B-41B9-9EE0-C16B453AD405}"/>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3B-41B9-9EE0-C16B453AD405}"/>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3B-41B9-9EE0-C16B453AD40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'[40]GEFI-IND-007 -V2 RESERVA'!$C$36:$C$40</c:f>
              <c:strCache>
                <c:ptCount val="5"/>
                <c:pt idx="0">
                  <c:v>1er trimestre</c:v>
                </c:pt>
              </c:strCache>
            </c:strRef>
          </c:cat>
          <c:val>
            <c:numRef>
              <c:f>'[40]GEFI-IND-007 -V2 RESERVA'!$I$36:$I$41</c:f>
              <c:numCache>
                <c:formatCode>General</c:formatCode>
                <c:ptCount val="6"/>
                <c:pt idx="0">
                  <c:v>44520234891</c:v>
                </c:pt>
              </c:numCache>
            </c:numRef>
          </c:val>
          <c:extLst>
            <c:ext xmlns:c16="http://schemas.microsoft.com/office/drawing/2014/chart" uri="{C3380CC4-5D6E-409C-BE32-E72D297353CC}">
              <c16:uniqueId val="{00000007-393B-41B9-9EE0-C16B453AD405}"/>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'[40]GEFI-IND-007 -V2 RESERVA'!$D$35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'[40]GEFI-IND-007 -V2 RESERVA'!$C$36:$C$40</c15:sqref>
                        </c15:formulaRef>
                      </c:ext>
                    </c:extLst>
                    <c:strCache>
                      <c:ptCount val="5"/>
                      <c:pt idx="0">
                        <c:v>1er trimestre</c:v>
                      </c:pt>
                    </c:strCache>
                  </c:strRef>
                </c:cat>
                <c:val>
                  <c:numRef>
                    <c:extLst>
                      <c:ext uri="{02D57815-91ED-43cb-92C2-25804820EDAC}">
                        <c15:formulaRef>
                          <c15:sqref>'[40]GEFI-IND-007 -V2 RESERVA'!$D$36:$D$40</c15:sqref>
                        </c15:formulaRef>
                      </c:ext>
                    </c:extLst>
                    <c:numCache>
                      <c:formatCode>General</c:formatCode>
                      <c:ptCount val="5"/>
                    </c:numCache>
                  </c:numRef>
                </c:val>
                <c:extLst>
                  <c:ext xmlns:c16="http://schemas.microsoft.com/office/drawing/2014/chart" uri="{C3380CC4-5D6E-409C-BE32-E72D297353CC}">
                    <c16:uniqueId val="{00000008-393B-41B9-9EE0-C16B453AD40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'[40]GEFI-IND-007 -V2 RESERVA'!$E$35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'[40]GEFI-IND-007 -V2 RESERVA'!$E$36:$E$40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393B-41B9-9EE0-C16B453AD40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'[40]GEFI-IND-007 -V2 RESERVA'!$F$35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'[40]GEFI-IND-007 -V2 RESERVA'!$F$36:$F$40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393B-41B9-9EE0-C16B453AD40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'[40]GEFI-IND-007 -V2 RESERVA'!$G$35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'[40]GEFI-IND-007 -V2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'[40]GEFI-IND-007 -V2 RESERVA'!$G$36:$G$40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393B-41B9-9EE0-C16B453AD405}"/>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'[41]GEFI-IND-007 -V2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'[41]GEFI-IND-007 -V2 RESERVA'!$C$36:$C$40</c:f>
              <c:strCache>
                <c:ptCount val="5"/>
                <c:pt idx="0">
                  <c:v>PRIMER TRIMESTRE</c:v>
                </c:pt>
                <c:pt idx="1">
                  <c:v>SEGUNDO TRIMESTRE</c:v>
                </c:pt>
                <c:pt idx="2">
                  <c:v>0</c:v>
                </c:pt>
                <c:pt idx="3">
                  <c:v>0</c:v>
                </c:pt>
                <c:pt idx="4">
                  <c:v>0</c:v>
                </c:pt>
              </c:strCache>
            </c:strRef>
          </c:cat>
          <c:val>
            <c:numRef>
              <c:f>'[41]GEFI-IND-007 -V2 RESERVA'!$H$36:$H$41</c:f>
              <c:numCache>
                <c:formatCode>General</c:formatCode>
                <c:ptCount val="6"/>
                <c:pt idx="0">
                  <c:v>36514319801</c:v>
                </c:pt>
                <c:pt idx="1">
                  <c:v>15291864349</c:v>
                </c:pt>
                <c:pt idx="2">
                  <c:v>0</c:v>
                </c:pt>
                <c:pt idx="3">
                  <c:v>0</c:v>
                </c:pt>
                <c:pt idx="4">
                  <c:v>0</c:v>
                </c:pt>
                <c:pt idx="5">
                  <c:v>0</c:v>
                </c:pt>
              </c:numCache>
            </c:numRef>
          </c:val>
          <c:extLst>
            <c:ext xmlns:c16="http://schemas.microsoft.com/office/drawing/2014/chart" uri="{C3380CC4-5D6E-409C-BE32-E72D297353CC}">
              <c16:uniqueId val="{00000000-DB88-48B8-9C86-E53BBD44EC70}"/>
            </c:ext>
          </c:extLst>
        </c:ser>
        <c:ser>
          <c:idx val="5"/>
          <c:order val="5"/>
          <c:tx>
            <c:strRef>
              <c:f>'[41]GEFI-IND-007 -V2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88-48B8-9C86-E53BBD44EC70}"/>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8-48B8-9C86-E53BBD44EC70}"/>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88-48B8-9C86-E53BBD44EC70}"/>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88-48B8-9C86-E53BBD44EC70}"/>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88-48B8-9C86-E53BBD44EC70}"/>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88-48B8-9C86-E53BBD44EC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'[41]GEFI-IND-007 -V2 RESERVA'!$C$36:$C$40</c:f>
              <c:strCache>
                <c:ptCount val="5"/>
                <c:pt idx="0">
                  <c:v>PRIMER TRIMESTRE</c:v>
                </c:pt>
                <c:pt idx="1">
                  <c:v>SEGUNDO TRIMESTRE</c:v>
                </c:pt>
                <c:pt idx="2">
                  <c:v>0</c:v>
                </c:pt>
                <c:pt idx="3">
                  <c:v>0</c:v>
                </c:pt>
                <c:pt idx="4">
                  <c:v>0</c:v>
                </c:pt>
              </c:strCache>
            </c:strRef>
          </c:cat>
          <c:val>
            <c:numRef>
              <c:f>'[41]GEFI-IND-007 -V2 RESERVA'!$I$36:$I$41</c:f>
              <c:numCache>
                <c:formatCode>General</c:formatCode>
                <c:ptCount val="6"/>
                <c:pt idx="0">
                  <c:v>44520234891</c:v>
                </c:pt>
                <c:pt idx="1">
                  <c:v>20276160025</c:v>
                </c:pt>
                <c:pt idx="2">
                  <c:v>0</c:v>
                </c:pt>
                <c:pt idx="3">
                  <c:v>0</c:v>
                </c:pt>
                <c:pt idx="4">
                  <c:v>0</c:v>
                </c:pt>
                <c:pt idx="5">
                  <c:v>0</c:v>
                </c:pt>
              </c:numCache>
            </c:numRef>
          </c:val>
          <c:extLst>
            <c:ext xmlns:c16="http://schemas.microsoft.com/office/drawing/2014/chart" uri="{C3380CC4-5D6E-409C-BE32-E72D297353CC}">
              <c16:uniqueId val="{00000007-DB88-48B8-9C86-E53BBD44EC70}"/>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'[41]GEFI-IND-007 -V2 RESERVA'!$D$35</c15:sqref>
                        </c15:formulaRef>
                      </c:ext>
                    </c:extLst>
                    <c:strCache>
                      <c:ptCount val="1"/>
                      <c:pt idx="0">
                        <c:v>0</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'[41]GEFI-IND-007 -V2 RESERVA'!$C$36:$C$40</c15:sqref>
                        </c15:formulaRef>
                      </c:ext>
                    </c:extLst>
                    <c:strCache>
                      <c:ptCount val="5"/>
                      <c:pt idx="0">
                        <c:v>PRIMER TRIMESTRE</c:v>
                      </c:pt>
                      <c:pt idx="1">
                        <c:v>SEGUNDO TRIMESTRE</c:v>
                      </c:pt>
                      <c:pt idx="2">
                        <c:v>0</c:v>
                      </c:pt>
                      <c:pt idx="3">
                        <c:v>0</c:v>
                      </c:pt>
                      <c:pt idx="4">
                        <c:v>0</c:v>
                      </c:pt>
                    </c:strCache>
                  </c:strRef>
                </c:cat>
                <c:val>
                  <c:numRef>
                    <c:extLst>
                      <c:ext uri="{02D57815-91ED-43cb-92C2-25804820EDAC}">
                        <c15:formulaRef>
                          <c15:sqref>'[41]GEFI-IND-007 -V2 RESERVA'!$D$36:$D$40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DB88-48B8-9C86-E53BBD44EC7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'[41]GEFI-IND-007 -V2 RESERVA'!$E$35</c15:sqref>
                        </c15:formulaRef>
                      </c:ext>
                    </c:extLst>
                    <c:strCache>
                      <c:ptCount val="1"/>
                      <c:pt idx="0">
                        <c:v>0</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'[41]GEFI-IND-007 -V2 RESERVA'!$E$36:$E$40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9-DB88-48B8-9C86-E53BBD44EC7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'[41]GEFI-IND-007 -V2 RESERVA'!$F$35</c15:sqref>
                        </c15:formulaRef>
                      </c:ext>
                    </c:extLst>
                    <c:strCache>
                      <c:ptCount val="1"/>
                      <c:pt idx="0">
                        <c:v>0</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'[41]GEFI-IND-007 -V2 RESERVA'!$F$36:$F$40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DB88-48B8-9C86-E53BBD44EC7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'[41]GEFI-IND-007 -V2 RESERVA'!$G$35</c15:sqref>
                        </c15:formulaRef>
                      </c:ext>
                    </c:extLst>
                    <c:strCache>
                      <c:ptCount val="1"/>
                      <c:pt idx="0">
                        <c:v>0</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'[41]GEFI-IND-007 -V2 RESERVA'!$C$36:$C$40</c15:sqref>
                        </c15:formulaRef>
                      </c:ext>
                    </c:extLst>
                    <c:strCache>
                      <c:ptCount val="5"/>
                      <c:pt idx="0">
                        <c:v>PRIMER TRIMESTRE</c:v>
                      </c:pt>
                      <c:pt idx="1">
                        <c:v>SEGUNDO TRIMESTRE</c:v>
                      </c:pt>
                      <c:pt idx="2">
                        <c:v>0</c:v>
                      </c:pt>
                      <c:pt idx="3">
                        <c:v>0</c:v>
                      </c:pt>
                      <c:pt idx="4">
                        <c:v>0</c:v>
                      </c:pt>
                    </c:strCache>
                  </c:strRef>
                </c:cat>
                <c:val>
                  <c:numRef>
                    <c:extLst xmlns:c15="http://schemas.microsoft.com/office/drawing/2012/chart">
                      <c:ext xmlns:c15="http://schemas.microsoft.com/office/drawing/2012/chart" uri="{02D57815-91ED-43cb-92C2-25804820EDAC}">
                        <c15:formulaRef>
                          <c15:sqref>'[41]GEFI-IND-007 -V2 RESERVA'!$G$36:$G$40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B-DB88-48B8-9C86-E53BBD44EC70}"/>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6217344706911638"/>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0302537182852142"/>
          <c:y val="0.21748473748473748"/>
          <c:w val="0.87119685039370076"/>
          <c:h val="0.693634834107275"/>
        </c:manualLayout>
      </c:layout>
      <c:scatterChart>
        <c:scatterStyle val="smoothMarker"/>
        <c:varyColors val="0"/>
        <c:ser>
          <c:idx val="0"/>
          <c:order val="0"/>
          <c:tx>
            <c:strRef>
              <c:f>[42]INDICADOR!$C$36</c:f>
              <c:strCache>
                <c:ptCount val="1"/>
                <c:pt idx="0">
                  <c:v>PRIMER TRIMESTRE 2025</c:v>
                </c:pt>
              </c:strCache>
            </c:strRef>
          </c:tx>
          <c:spPr>
            <a:ln w="95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cap="rnd">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xVal>
            <c:strRef>
              <c:f>[42]INDICADOR!$D$35:$J$35</c:f>
              <c:strCache>
                <c:ptCount val="7"/>
                <c:pt idx="4">
                  <c:v>DÍAS HÁBILES</c:v>
                </c:pt>
                <c:pt idx="5">
                  <c:v>SOLICITUDES</c:v>
                </c:pt>
                <c:pt idx="6">
                  <c:v>TIEMPO DE RESPUESTA</c:v>
                </c:pt>
              </c:strCache>
            </c:strRef>
          </c:xVal>
          <c:yVal>
            <c:numRef>
              <c:f>[42]INDICADOR!$D$36:$J$36</c:f>
              <c:numCache>
                <c:formatCode>General</c:formatCode>
                <c:ptCount val="7"/>
                <c:pt idx="4">
                  <c:v>61</c:v>
                </c:pt>
                <c:pt idx="5">
                  <c:v>993</c:v>
                </c:pt>
                <c:pt idx="6">
                  <c:v>6.1430010070493452E-2</c:v>
                </c:pt>
              </c:numCache>
            </c:numRef>
          </c:yVal>
          <c:smooth val="1"/>
          <c:extLst>
            <c:ext xmlns:c16="http://schemas.microsoft.com/office/drawing/2014/chart" uri="{C3380CC4-5D6E-409C-BE32-E72D297353CC}">
              <c16:uniqueId val="{00000000-9961-4BB8-ABE5-FC34F70A69D5}"/>
            </c:ext>
          </c:extLst>
        </c:ser>
        <c:dLbls>
          <c:showLegendKey val="0"/>
          <c:showVal val="0"/>
          <c:showCatName val="0"/>
          <c:showSerName val="0"/>
          <c:showPercent val="0"/>
          <c:showBubbleSize val="0"/>
        </c:dLbls>
        <c:axId val="1964511328"/>
        <c:axId val="1964512160"/>
      </c:scatterChart>
      <c:valAx>
        <c:axId val="1964511328"/>
        <c:scaling>
          <c:orientation val="minMax"/>
        </c:scaling>
        <c:delete val="0"/>
        <c:axPos val="b"/>
        <c:majorGridlines>
          <c:spPr>
            <a:ln w="9525" cap="flat" cmpd="sng" algn="ctr">
              <a:solidFill>
                <a:schemeClr val="lt1">
                  <a:lumMod val="95000"/>
                  <a:alpha val="10000"/>
                </a:schemeClr>
              </a:solidFill>
              <a:round/>
            </a:ln>
            <a:effectLst/>
          </c:spPr>
        </c:majorGridlines>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4512160"/>
        <c:crosses val="autoZero"/>
        <c:crossBetween val="midCat"/>
      </c:valAx>
      <c:valAx>
        <c:axId val="1964512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4511328"/>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[43]INDICADOR!$C$36</c:f>
              <c:strCache>
                <c:ptCount val="1"/>
                <c:pt idx="0">
                  <c:v>PRIMER TRIMESTRE 2025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[43]INDICADOR!$D$35:$J$35</c:f>
              <c:strCache>
                <c:ptCount val="7"/>
                <c:pt idx="4">
                  <c:v>DÍAS HÁBILES</c:v>
                </c:pt>
                <c:pt idx="5">
                  <c:v>SOLICITUDES</c:v>
                </c:pt>
                <c:pt idx="6">
                  <c:v>TIEMPO DE RESPUESTA</c:v>
                </c:pt>
              </c:strCache>
            </c:strRef>
          </c:cat>
          <c:val>
            <c:numRef>
              <c:f>[43]INDICADOR!$D$36:$J$36</c:f>
              <c:numCache>
                <c:formatCode>General</c:formatCode>
                <c:ptCount val="7"/>
                <c:pt idx="4">
                  <c:v>61</c:v>
                </c:pt>
                <c:pt idx="5">
                  <c:v>993</c:v>
                </c:pt>
                <c:pt idx="6">
                  <c:v>6.1430010070493452E-2</c:v>
                </c:pt>
              </c:numCache>
            </c:numRef>
          </c:val>
          <c:extLst>
            <c:ext xmlns:c16="http://schemas.microsoft.com/office/drawing/2014/chart" uri="{C3380CC4-5D6E-409C-BE32-E72D297353CC}">
              <c16:uniqueId val="{00000000-6490-4B2F-AD1C-3E2AA76100D6}"/>
            </c:ext>
          </c:extLst>
        </c:ser>
        <c:ser>
          <c:idx val="1"/>
          <c:order val="1"/>
          <c:tx>
            <c:strRef>
              <c:f>[43]INDICADOR!$C$37</c:f>
              <c:strCache>
                <c:ptCount val="1"/>
                <c:pt idx="0">
                  <c:v>SEGUNDO TRIMESTRE 2025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[43]INDICADOR!$D$35:$J$35</c:f>
              <c:strCache>
                <c:ptCount val="7"/>
                <c:pt idx="4">
                  <c:v>DÍAS HÁBILES</c:v>
                </c:pt>
                <c:pt idx="5">
                  <c:v>SOLICITUDES</c:v>
                </c:pt>
                <c:pt idx="6">
                  <c:v>TIEMPO DE RESPUESTA</c:v>
                </c:pt>
              </c:strCache>
            </c:strRef>
          </c:cat>
          <c:val>
            <c:numRef>
              <c:f>[43]INDICADOR!$D$37:$J$37</c:f>
              <c:numCache>
                <c:formatCode>General</c:formatCode>
                <c:ptCount val="7"/>
                <c:pt idx="4">
                  <c:v>59</c:v>
                </c:pt>
                <c:pt idx="5">
                  <c:v>3799</c:v>
                </c:pt>
                <c:pt idx="6">
                  <c:v>1.5530402737562517E-2</c:v>
                </c:pt>
              </c:numCache>
            </c:numRef>
          </c:val>
          <c:extLst>
            <c:ext xmlns:c16="http://schemas.microsoft.com/office/drawing/2014/chart" uri="{C3380CC4-5D6E-409C-BE32-E72D297353CC}">
              <c16:uniqueId val="{00000001-6490-4B2F-AD1C-3E2AA76100D6}"/>
            </c:ext>
          </c:extLst>
        </c:ser>
        <c:dLbls>
          <c:showLegendKey val="0"/>
          <c:showVal val="0"/>
          <c:showCatName val="0"/>
          <c:showSerName val="0"/>
          <c:showPercent val="0"/>
          <c:showBubbleSize val="0"/>
        </c:dLbls>
        <c:gapWidth val="150"/>
        <c:axId val="300881792"/>
        <c:axId val="300874720"/>
      </c:barChart>
      <c:catAx>
        <c:axId val="300881792"/>
        <c:scaling>
          <c:orientation val="minMax"/>
        </c:scaling>
        <c:delete val="0"/>
        <c:axPos val="b"/>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00874720"/>
        <c:crosses val="autoZero"/>
        <c:auto val="1"/>
        <c:lblAlgn val="ctr"/>
        <c:lblOffset val="100"/>
        <c:noMultiLvlLbl val="0"/>
      </c:catAx>
      <c:valAx>
        <c:axId val="3008747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0088179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APROVECHAMIENTO DE RESIDUOS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3"/>
          <c:order val="0"/>
          <c:tx>
            <c:strRef>
              <c:f>'[44]GAM-IND-001'!$C$38:$D$38</c:f>
              <c:strCache>
                <c:ptCount val="1"/>
                <c:pt idx="0">
                  <c:v>II TRIMESTRE 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'[44]GAM-IND-001'!$G$37</c:f>
              <c:numCache>
                <c:formatCode>General</c:formatCode>
                <c:ptCount val="1"/>
                <c:pt idx="0">
                  <c:v>60.363691931540345</c:v>
                </c:pt>
              </c:numCache>
            </c:numRef>
          </c:cat>
          <c:val>
            <c:numRef>
              <c:f>'[44]GAM-IND-001'!$G$38</c:f>
              <c:numCache>
                <c:formatCode>General</c:formatCode>
                <c:ptCount val="1"/>
                <c:pt idx="0">
                  <c:v>0</c:v>
                </c:pt>
              </c:numCache>
            </c:numRef>
          </c:val>
          <c:extLst>
            <c:ext xmlns:c16="http://schemas.microsoft.com/office/drawing/2014/chart" uri="{C3380CC4-5D6E-409C-BE32-E72D297353CC}">
              <c16:uniqueId val="{00000000-2572-4AC4-B195-AD08E5692127}"/>
            </c:ext>
          </c:extLst>
        </c:ser>
        <c:ser>
          <c:idx val="4"/>
          <c:order val="1"/>
          <c:tx>
            <c:strRef>
              <c:f>'[44]GAM-IND-001'!$C$39</c:f>
              <c:strCache>
                <c:ptCount val="1"/>
                <c:pt idx="0">
                  <c:v>III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'[44]GAM-IND-001'!$G$37</c:f>
              <c:numCache>
                <c:formatCode>General</c:formatCode>
                <c:ptCount val="1"/>
                <c:pt idx="0">
                  <c:v>60.363691931540345</c:v>
                </c:pt>
              </c:numCache>
            </c:numRef>
          </c:cat>
          <c:val>
            <c:numRef>
              <c:f>'[44]GAM-IND-001'!$G$39</c:f>
              <c:numCache>
                <c:formatCode>General</c:formatCode>
                <c:ptCount val="1"/>
                <c:pt idx="0">
                  <c:v>0</c:v>
                </c:pt>
              </c:numCache>
            </c:numRef>
          </c:val>
          <c:extLst>
            <c:ext xmlns:c16="http://schemas.microsoft.com/office/drawing/2014/chart" uri="{C3380CC4-5D6E-409C-BE32-E72D297353CC}">
              <c16:uniqueId val="{00000001-2572-4AC4-B195-AD08E5692127}"/>
            </c:ext>
          </c:extLst>
        </c:ser>
        <c:ser>
          <c:idx val="5"/>
          <c:order val="2"/>
          <c:tx>
            <c:strRef>
              <c:f>'[44]GAM-IND-001'!$C$40</c:f>
              <c:strCache>
                <c:ptCount val="1"/>
                <c:pt idx="0">
                  <c:v>IV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'[44]GAM-IND-001'!$G$37</c:f>
              <c:numCache>
                <c:formatCode>General</c:formatCode>
                <c:ptCount val="1"/>
                <c:pt idx="0">
                  <c:v>60.363691931540345</c:v>
                </c:pt>
              </c:numCache>
            </c:numRef>
          </c:cat>
          <c:val>
            <c:numRef>
              <c:f>'[44]GAM-IND-001'!$G$40</c:f>
              <c:numCache>
                <c:formatCode>General</c:formatCode>
                <c:ptCount val="1"/>
                <c:pt idx="0">
                  <c:v>0</c:v>
                </c:pt>
              </c:numCache>
            </c:numRef>
          </c:val>
          <c:extLst>
            <c:ext xmlns:c16="http://schemas.microsoft.com/office/drawing/2014/chart" uri="{C3380CC4-5D6E-409C-BE32-E72D297353CC}">
              <c16:uniqueId val="{00000002-2572-4AC4-B195-AD08E5692127}"/>
            </c:ext>
          </c:extLst>
        </c:ser>
        <c:ser>
          <c:idx val="0"/>
          <c:order val="3"/>
          <c:tx>
            <c:strRef>
              <c:f>'[44]GAM-IND-001'!$C$37:$D$37</c:f>
              <c:strCache>
                <c:ptCount val="1"/>
                <c:pt idx="0">
                  <c:v>I TRIMESTRE 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'[44]GAM-IND-001'!$G$37</c:f>
              <c:numCache>
                <c:formatCode>General</c:formatCode>
                <c:ptCount val="1"/>
                <c:pt idx="0">
                  <c:v>60.363691931540345</c:v>
                </c:pt>
              </c:numCache>
            </c:numRef>
          </c:val>
          <c:extLst>
            <c:ext xmlns:c16="http://schemas.microsoft.com/office/drawing/2014/chart" uri="{C3380CC4-5D6E-409C-BE32-E72D297353CC}">
              <c16:uniqueId val="{00000003-2572-4AC4-B195-AD08E5692127}"/>
            </c:ext>
          </c:extLst>
        </c:ser>
        <c:ser>
          <c:idx val="1"/>
          <c:order val="4"/>
          <c:tx>
            <c:strRef>
              <c:f>'[44]GAM-IND-001'!$C$41:$D$41</c:f>
              <c:strCache>
                <c:ptCount val="1"/>
                <c:pt idx="0">
                  <c:v>TOTAL 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'[44]GAM-IND-001'!$G$41</c:f>
              <c:numCache>
                <c:formatCode>General</c:formatCode>
                <c:ptCount val="1"/>
                <c:pt idx="0">
                  <c:v>60.363691931540345</c:v>
                </c:pt>
              </c:numCache>
            </c:numRef>
          </c:val>
          <c:extLst>
            <c:ext xmlns:c16="http://schemas.microsoft.com/office/drawing/2014/chart" uri="{C3380CC4-5D6E-409C-BE32-E72D297353CC}">
              <c16:uniqueId val="{00000004-2572-4AC4-B195-AD08E5692127}"/>
            </c:ext>
          </c:extLst>
        </c:ser>
        <c:dLbls>
          <c:dLblPos val="outEnd"/>
          <c:showLegendKey val="0"/>
          <c:showVal val="1"/>
          <c:showCatName val="0"/>
          <c:showSerName val="0"/>
          <c:showPercent val="0"/>
          <c:showBubbleSize val="0"/>
        </c:dLbls>
        <c:gapWidth val="219"/>
        <c:overlap val="-27"/>
        <c:axId val="460460704"/>
        <c:axId val="460462664"/>
      </c:barChart>
      <c:catAx>
        <c:axId val="460460704"/>
        <c:scaling>
          <c:orientation val="minMax"/>
        </c:scaling>
        <c:delete val="1"/>
        <c:axPos val="b"/>
        <c:numFmt formatCode="General" sourceLinked="1"/>
        <c:majorTickMark val="none"/>
        <c:minorTickMark val="none"/>
        <c:tickLblPos val="nextTo"/>
        <c:crossAx val="460462664"/>
        <c:crosses val="autoZero"/>
        <c:auto val="1"/>
        <c:lblAlgn val="ctr"/>
        <c:lblOffset val="100"/>
        <c:noMultiLvlLbl val="0"/>
      </c:catAx>
      <c:valAx>
        <c:axId val="460462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6046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APROVECHAMIENTO DE RESIDUOS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3"/>
          <c:order val="0"/>
          <c:tx>
            <c:strRef>
              <c:f>'[45]GAM-IND-001'!$C$38:$D$38</c:f>
              <c:strCache>
                <c:ptCount val="1"/>
                <c:pt idx="0">
                  <c:v>II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'[45]GAM-IND-001'!$G$37</c:f>
              <c:numCache>
                <c:formatCode>General</c:formatCode>
                <c:ptCount val="1"/>
                <c:pt idx="0">
                  <c:v>60.363691931540345</c:v>
                </c:pt>
              </c:numCache>
            </c:numRef>
          </c:cat>
          <c:val>
            <c:numRef>
              <c:f>'[45]GAM-IND-001'!$G$38</c:f>
              <c:numCache>
                <c:formatCode>General</c:formatCode>
                <c:ptCount val="1"/>
                <c:pt idx="0">
                  <c:v>62.107662633701565</c:v>
                </c:pt>
              </c:numCache>
            </c:numRef>
          </c:val>
          <c:extLst>
            <c:ext xmlns:c16="http://schemas.microsoft.com/office/drawing/2014/chart" uri="{C3380CC4-5D6E-409C-BE32-E72D297353CC}">
              <c16:uniqueId val="{00000000-11E3-41C3-82DF-CF319A68A608}"/>
            </c:ext>
          </c:extLst>
        </c:ser>
        <c:ser>
          <c:idx val="4"/>
          <c:order val="1"/>
          <c:tx>
            <c:strRef>
              <c:f>'[45]GAM-IND-001'!$C$39</c:f>
              <c:strCache>
                <c:ptCount val="1"/>
                <c:pt idx="0">
                  <c:v>III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'[45]GAM-IND-001'!$G$37</c:f>
              <c:numCache>
                <c:formatCode>General</c:formatCode>
                <c:ptCount val="1"/>
                <c:pt idx="0">
                  <c:v>60.363691931540345</c:v>
                </c:pt>
              </c:numCache>
            </c:numRef>
          </c:cat>
          <c:val>
            <c:numRef>
              <c:f>'[45]GAM-IND-001'!$G$39</c:f>
              <c:numCache>
                <c:formatCode>General</c:formatCode>
                <c:ptCount val="1"/>
              </c:numCache>
            </c:numRef>
          </c:val>
          <c:extLst>
            <c:ext xmlns:c16="http://schemas.microsoft.com/office/drawing/2014/chart" uri="{C3380CC4-5D6E-409C-BE32-E72D297353CC}">
              <c16:uniqueId val="{00000001-11E3-41C3-82DF-CF319A68A608}"/>
            </c:ext>
          </c:extLst>
        </c:ser>
        <c:ser>
          <c:idx val="5"/>
          <c:order val="2"/>
          <c:tx>
            <c:strRef>
              <c:f>'[45]GAM-IND-001'!$C$40</c:f>
              <c:strCache>
                <c:ptCount val="1"/>
                <c:pt idx="0">
                  <c:v>IV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'[45]GAM-IND-001'!$G$37</c:f>
              <c:numCache>
                <c:formatCode>General</c:formatCode>
                <c:ptCount val="1"/>
                <c:pt idx="0">
                  <c:v>60.363691931540345</c:v>
                </c:pt>
              </c:numCache>
            </c:numRef>
          </c:cat>
          <c:val>
            <c:numRef>
              <c:f>'[45]GAM-IND-001'!$G$40</c:f>
              <c:numCache>
                <c:formatCode>General</c:formatCode>
                <c:ptCount val="1"/>
              </c:numCache>
            </c:numRef>
          </c:val>
          <c:extLst>
            <c:ext xmlns:c16="http://schemas.microsoft.com/office/drawing/2014/chart" uri="{C3380CC4-5D6E-409C-BE32-E72D297353CC}">
              <c16:uniqueId val="{00000002-11E3-41C3-82DF-CF319A68A608}"/>
            </c:ext>
          </c:extLst>
        </c:ser>
        <c:ser>
          <c:idx val="0"/>
          <c:order val="3"/>
          <c:tx>
            <c:strRef>
              <c:f>'[45]GAM-IND-001'!$C$37:$D$37</c:f>
              <c:strCache>
                <c:ptCount val="1"/>
                <c:pt idx="0">
                  <c:v>I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'[45]GAM-IND-001'!$G$37</c:f>
              <c:numCache>
                <c:formatCode>General</c:formatCode>
                <c:ptCount val="1"/>
                <c:pt idx="0">
                  <c:v>60.363691931540345</c:v>
                </c:pt>
              </c:numCache>
            </c:numRef>
          </c:val>
          <c:extLst>
            <c:ext xmlns:c16="http://schemas.microsoft.com/office/drawing/2014/chart" uri="{C3380CC4-5D6E-409C-BE32-E72D297353CC}">
              <c16:uniqueId val="{00000003-11E3-41C3-82DF-CF319A68A608}"/>
            </c:ext>
          </c:extLst>
        </c:ser>
        <c:ser>
          <c:idx val="1"/>
          <c:order val="4"/>
          <c:tx>
            <c:strRef>
              <c:f>'[45]GAM-IND-001'!$C$41:$D$41</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'[45]GAM-IND-001'!$G$41</c:f>
              <c:numCache>
                <c:formatCode>General</c:formatCode>
                <c:ptCount val="1"/>
                <c:pt idx="0">
                  <c:v>61.175798154650117</c:v>
                </c:pt>
              </c:numCache>
            </c:numRef>
          </c:val>
          <c:extLst>
            <c:ext xmlns:c16="http://schemas.microsoft.com/office/drawing/2014/chart" uri="{C3380CC4-5D6E-409C-BE32-E72D297353CC}">
              <c16:uniqueId val="{00000004-11E3-41C3-82DF-CF319A68A608}"/>
            </c:ext>
          </c:extLst>
        </c:ser>
        <c:dLbls>
          <c:dLblPos val="outEnd"/>
          <c:showLegendKey val="0"/>
          <c:showVal val="1"/>
          <c:showCatName val="0"/>
          <c:showSerName val="0"/>
          <c:showPercent val="0"/>
          <c:showBubbleSize val="0"/>
        </c:dLbls>
        <c:gapWidth val="219"/>
        <c:overlap val="-27"/>
        <c:axId val="423911056"/>
        <c:axId val="379827872"/>
      </c:barChart>
      <c:catAx>
        <c:axId val="423911056"/>
        <c:scaling>
          <c:orientation val="minMax"/>
        </c:scaling>
        <c:delete val="1"/>
        <c:axPos val="b"/>
        <c:numFmt formatCode="General" sourceLinked="1"/>
        <c:majorTickMark val="none"/>
        <c:minorTickMark val="none"/>
        <c:tickLblPos val="nextTo"/>
        <c:crossAx val="379827872"/>
        <c:crosses val="autoZero"/>
        <c:auto val="1"/>
        <c:lblAlgn val="ctr"/>
        <c:lblOffset val="100"/>
        <c:noMultiLvlLbl val="0"/>
      </c:catAx>
      <c:valAx>
        <c:axId val="37982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391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AGUA (M3) / No.</a:t>
            </a:r>
            <a:r>
              <a:rPr lang="es-CO" baseline="0"/>
              <a:t> </a:t>
            </a:r>
            <a:r>
              <a:rPr lang="es-CO"/>
              <a:t>PK</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[46]Hoja1!$C$38</c:f>
              <c:strCache>
                <c:ptCount val="1"/>
                <c:pt idx="0">
                  <c:v>I SEMESTRE</c:v>
                </c:pt>
              </c:strCache>
            </c:strRef>
          </c:tx>
          <c:spPr>
            <a:solidFill>
              <a:schemeClr val="accent2"/>
            </a:solidFill>
            <a:ln>
              <a:noFill/>
            </a:ln>
            <a:effectLst/>
          </c:spPr>
          <c:invertIfNegative val="0"/>
          <c:cat>
            <c:strRef>
              <c:f>[46]Hoja1!$J$36</c:f>
              <c:strCache>
                <c:ptCount val="1"/>
                <c:pt idx="0">
                  <c:v>RESULTADO</c:v>
                </c:pt>
              </c:strCache>
            </c:strRef>
          </c:cat>
          <c:val>
            <c:numRef>
              <c:f>[46]Hoja1!$J$38</c:f>
              <c:numCache>
                <c:formatCode>General</c:formatCode>
                <c:ptCount val="1"/>
                <c:pt idx="0">
                  <c:v>2.768361581920904</c:v>
                </c:pt>
              </c:numCache>
            </c:numRef>
          </c:val>
          <c:extLst>
            <c:ext xmlns:c16="http://schemas.microsoft.com/office/drawing/2014/chart" uri="{C3380CC4-5D6E-409C-BE32-E72D297353CC}">
              <c16:uniqueId val="{00000000-C1FB-4AE6-A672-ADE8CBA9D098}"/>
            </c:ext>
          </c:extLst>
        </c:ser>
        <c:ser>
          <c:idx val="2"/>
          <c:order val="1"/>
          <c:tx>
            <c:strRef>
              <c:f>[46]Hoja1!$C$39</c:f>
              <c:strCache>
                <c:ptCount val="1"/>
                <c:pt idx="0">
                  <c:v>II SEMESTRE</c:v>
                </c:pt>
              </c:strCache>
            </c:strRef>
          </c:tx>
          <c:spPr>
            <a:solidFill>
              <a:schemeClr val="accent3"/>
            </a:solidFill>
            <a:ln>
              <a:noFill/>
            </a:ln>
            <a:effectLst/>
          </c:spPr>
          <c:invertIfNegative val="0"/>
          <c:cat>
            <c:strRef>
              <c:f>[46]Hoja1!$J$36</c:f>
              <c:strCache>
                <c:ptCount val="1"/>
                <c:pt idx="0">
                  <c:v>RESULTADO</c:v>
                </c:pt>
              </c:strCache>
            </c:strRef>
          </c:cat>
          <c:val>
            <c:numRef>
              <c:f>[46]Hoja1!$J$39</c:f>
              <c:numCache>
                <c:formatCode>General</c:formatCode>
                <c:ptCount val="1"/>
              </c:numCache>
            </c:numRef>
          </c:val>
          <c:extLst>
            <c:ext xmlns:c16="http://schemas.microsoft.com/office/drawing/2014/chart" uri="{C3380CC4-5D6E-409C-BE32-E72D297353CC}">
              <c16:uniqueId val="{00000001-C1FB-4AE6-A672-ADE8CBA9D098}"/>
            </c:ext>
          </c:extLst>
        </c:ser>
        <c:ser>
          <c:idx val="0"/>
          <c:order val="2"/>
          <c:tx>
            <c:strRef>
              <c:f>[46]Hoja1!$C$40</c:f>
              <c:strCache>
                <c:ptCount val="1"/>
                <c:pt idx="0">
                  <c:v>TOTAL</c:v>
                </c:pt>
              </c:strCache>
            </c:strRef>
          </c:tx>
          <c:spPr>
            <a:solidFill>
              <a:schemeClr val="accent1"/>
            </a:solidFill>
            <a:ln>
              <a:noFill/>
            </a:ln>
            <a:effectLst/>
          </c:spPr>
          <c:invertIfNegative val="0"/>
          <c:cat>
            <c:strRef>
              <c:f>[46]Hoja1!$J$36</c:f>
              <c:strCache>
                <c:ptCount val="1"/>
                <c:pt idx="0">
                  <c:v>RESULTADO</c:v>
                </c:pt>
              </c:strCache>
            </c:strRef>
          </c:cat>
          <c:val>
            <c:numRef>
              <c:f>[46]Hoja1!$J$40</c:f>
              <c:numCache>
                <c:formatCode>General</c:formatCode>
                <c:ptCount val="1"/>
                <c:pt idx="0">
                  <c:v>2.768361581920904</c:v>
                </c:pt>
              </c:numCache>
            </c:numRef>
          </c:val>
          <c:extLst>
            <c:ext xmlns:c16="http://schemas.microsoft.com/office/drawing/2014/chart" uri="{C3380CC4-5D6E-409C-BE32-E72D297353CC}">
              <c16:uniqueId val="{00000002-C1FB-4AE6-A672-ADE8CBA9D098}"/>
            </c:ext>
          </c:extLst>
        </c:ser>
        <c:dLbls>
          <c:showLegendKey val="0"/>
          <c:showVal val="0"/>
          <c:showCatName val="0"/>
          <c:showSerName val="0"/>
          <c:showPercent val="0"/>
          <c:showBubbleSize val="0"/>
        </c:dLbls>
        <c:gapWidth val="219"/>
        <c:overlap val="-27"/>
        <c:axId val="43759968"/>
        <c:axId val="392649912"/>
      </c:barChart>
      <c:catAx>
        <c:axId val="43759968"/>
        <c:scaling>
          <c:orientation val="minMax"/>
        </c:scaling>
        <c:delete val="1"/>
        <c:axPos val="b"/>
        <c:numFmt formatCode="General" sourceLinked="1"/>
        <c:majorTickMark val="none"/>
        <c:minorTickMark val="none"/>
        <c:tickLblPos val="nextTo"/>
        <c:crossAx val="392649912"/>
        <c:crosses val="autoZero"/>
        <c:auto val="1"/>
        <c:lblAlgn val="ctr"/>
        <c:lblOffset val="100"/>
        <c:noMultiLvlLbl val="0"/>
      </c:catAx>
      <c:valAx>
        <c:axId val="392649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75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No. PK</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'[47]GAM-IND-003'!$C$37:$G$37</c:f>
              <c:strCache>
                <c:ptCount val="1"/>
                <c:pt idx="0">
                  <c:v>I TRIMESTRE 0 0 0 0</c:v>
                </c:pt>
              </c:strCache>
            </c:strRef>
          </c:tx>
          <c:spPr>
            <a:solidFill>
              <a:schemeClr val="accent1"/>
            </a:solidFill>
            <a:ln>
              <a:noFill/>
            </a:ln>
            <a:effectLst/>
          </c:spPr>
          <c:invertIfNegative val="0"/>
          <c:val>
            <c:numRef>
              <c:f>'[47]GAM-IND-003'!$J$37</c:f>
              <c:numCache>
                <c:formatCode>General</c:formatCode>
                <c:ptCount val="1"/>
                <c:pt idx="0">
                  <c:v>410.71770334928232</c:v>
                </c:pt>
              </c:numCache>
            </c:numRef>
          </c:val>
          <c:extLst>
            <c:ext xmlns:c16="http://schemas.microsoft.com/office/drawing/2014/chart" uri="{C3380CC4-5D6E-409C-BE32-E72D297353CC}">
              <c16:uniqueId val="{00000000-6524-485A-9479-76461760A842}"/>
            </c:ext>
          </c:extLst>
        </c:ser>
        <c:ser>
          <c:idx val="1"/>
          <c:order val="1"/>
          <c:tx>
            <c:strRef>
              <c:f>'[47]GAM-IND-003'!$C$38:$G$38</c:f>
              <c:strCache>
                <c:ptCount val="1"/>
                <c:pt idx="0">
                  <c:v>II TRIMESTRE 0 0 0 0</c:v>
                </c:pt>
              </c:strCache>
            </c:strRef>
          </c:tx>
          <c:spPr>
            <a:solidFill>
              <a:schemeClr val="accent2"/>
            </a:solidFill>
            <a:ln>
              <a:noFill/>
            </a:ln>
            <a:effectLst/>
          </c:spPr>
          <c:invertIfNegative val="0"/>
          <c:val>
            <c:numRef>
              <c:f>'[47]GAM-IND-003'!$J$38</c:f>
              <c:numCache>
                <c:formatCode>General</c:formatCode>
                <c:ptCount val="1"/>
                <c:pt idx="0">
                  <c:v>0</c:v>
                </c:pt>
              </c:numCache>
            </c:numRef>
          </c:val>
          <c:extLst>
            <c:ext xmlns:c16="http://schemas.microsoft.com/office/drawing/2014/chart" uri="{C3380CC4-5D6E-409C-BE32-E72D297353CC}">
              <c16:uniqueId val="{00000001-6524-485A-9479-76461760A842}"/>
            </c:ext>
          </c:extLst>
        </c:ser>
        <c:ser>
          <c:idx val="2"/>
          <c:order val="2"/>
          <c:tx>
            <c:strRef>
              <c:f>'[47]GAM-IND-003'!$C$39:$G$39</c:f>
              <c:strCache>
                <c:ptCount val="1"/>
                <c:pt idx="0">
                  <c:v>III TRIMESTRE 0 0 0 0</c:v>
                </c:pt>
              </c:strCache>
            </c:strRef>
          </c:tx>
          <c:spPr>
            <a:solidFill>
              <a:schemeClr val="accent3"/>
            </a:solidFill>
            <a:ln>
              <a:noFill/>
            </a:ln>
            <a:effectLst/>
          </c:spPr>
          <c:invertIfNegative val="0"/>
          <c:val>
            <c:numRef>
              <c:f>'[47]GAM-IND-003'!$J$39</c:f>
              <c:numCache>
                <c:formatCode>General</c:formatCode>
                <c:ptCount val="1"/>
                <c:pt idx="0">
                  <c:v>0</c:v>
                </c:pt>
              </c:numCache>
            </c:numRef>
          </c:val>
          <c:extLst>
            <c:ext xmlns:c16="http://schemas.microsoft.com/office/drawing/2014/chart" uri="{C3380CC4-5D6E-409C-BE32-E72D297353CC}">
              <c16:uniqueId val="{00000002-6524-485A-9479-76461760A842}"/>
            </c:ext>
          </c:extLst>
        </c:ser>
        <c:ser>
          <c:idx val="3"/>
          <c:order val="3"/>
          <c:tx>
            <c:strRef>
              <c:f>'[47]GAM-IND-003'!$C$40:$G$40</c:f>
              <c:strCache>
                <c:ptCount val="1"/>
                <c:pt idx="0">
                  <c:v>IV TRIMESTRE 0 0 0 0</c:v>
                </c:pt>
              </c:strCache>
            </c:strRef>
          </c:tx>
          <c:spPr>
            <a:solidFill>
              <a:schemeClr val="accent4"/>
            </a:solidFill>
            <a:ln>
              <a:noFill/>
            </a:ln>
            <a:effectLst/>
          </c:spPr>
          <c:invertIfNegative val="0"/>
          <c:val>
            <c:numRef>
              <c:f>'[47]GAM-IND-003'!$J$40</c:f>
              <c:numCache>
                <c:formatCode>General</c:formatCode>
                <c:ptCount val="1"/>
                <c:pt idx="0">
                  <c:v>0</c:v>
                </c:pt>
              </c:numCache>
            </c:numRef>
          </c:val>
          <c:extLst>
            <c:ext xmlns:c16="http://schemas.microsoft.com/office/drawing/2014/chart" uri="{C3380CC4-5D6E-409C-BE32-E72D297353CC}">
              <c16:uniqueId val="{00000003-6524-485A-9479-76461760A842}"/>
            </c:ext>
          </c:extLst>
        </c:ser>
        <c:ser>
          <c:idx val="4"/>
          <c:order val="4"/>
          <c:tx>
            <c:strRef>
              <c:f>'[47]GAM-IND-003'!$C$41:$G$41</c:f>
              <c:strCache>
                <c:ptCount val="1"/>
                <c:pt idx="0">
                  <c:v>TOTAL 0 0 0 0</c:v>
                </c:pt>
              </c:strCache>
            </c:strRef>
          </c:tx>
          <c:spPr>
            <a:solidFill>
              <a:srgbClr val="00B050"/>
            </a:solidFill>
            <a:ln>
              <a:noFill/>
            </a:ln>
            <a:effectLst/>
          </c:spPr>
          <c:invertIfNegative val="0"/>
          <c:val>
            <c:numRef>
              <c:f>'[47]GAM-IND-003'!$J$41</c:f>
              <c:numCache>
                <c:formatCode>General</c:formatCode>
                <c:ptCount val="1"/>
                <c:pt idx="0">
                  <c:v>410.71770334928232</c:v>
                </c:pt>
              </c:numCache>
            </c:numRef>
          </c:val>
          <c:extLst>
            <c:ext xmlns:c16="http://schemas.microsoft.com/office/drawing/2014/chart" uri="{C3380CC4-5D6E-409C-BE32-E72D297353CC}">
              <c16:uniqueId val="{00000004-6524-485A-9479-76461760A842}"/>
            </c:ext>
          </c:extLst>
        </c:ser>
        <c:dLbls>
          <c:showLegendKey val="0"/>
          <c:showVal val="0"/>
          <c:showCatName val="0"/>
          <c:showSerName val="0"/>
          <c:showPercent val="0"/>
          <c:showBubbleSize val="0"/>
        </c:dLbls>
        <c:gapWidth val="219"/>
        <c:overlap val="-27"/>
        <c:axId val="379198912"/>
        <c:axId val="460467368"/>
      </c:barChart>
      <c:catAx>
        <c:axId val="379198912"/>
        <c:scaling>
          <c:orientation val="minMax"/>
        </c:scaling>
        <c:delete val="1"/>
        <c:axPos val="b"/>
        <c:numFmt formatCode="General" sourceLinked="1"/>
        <c:majorTickMark val="none"/>
        <c:minorTickMark val="none"/>
        <c:tickLblPos val="nextTo"/>
        <c:crossAx val="460467368"/>
        <c:crosses val="autoZero"/>
        <c:auto val="1"/>
        <c:lblAlgn val="ctr"/>
        <c:lblOffset val="100"/>
        <c:noMultiLvlLbl val="0"/>
      </c:catAx>
      <c:valAx>
        <c:axId val="460467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7919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No. PK</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'[48]GAM-IND-003'!$C$37:$G$37</c:f>
              <c:strCache>
                <c:ptCount val="1"/>
                <c:pt idx="0">
                  <c:v>I TRIMESTRE</c:v>
                </c:pt>
              </c:strCache>
            </c:strRef>
          </c:tx>
          <c:spPr>
            <a:solidFill>
              <a:schemeClr val="accent1"/>
            </a:solidFill>
            <a:ln>
              <a:noFill/>
            </a:ln>
            <a:effectLst/>
          </c:spPr>
          <c:invertIfNegative val="0"/>
          <c:val>
            <c:numRef>
              <c:f>'[48]GAM-IND-003'!$J$37</c:f>
              <c:numCache>
                <c:formatCode>General</c:formatCode>
                <c:ptCount val="1"/>
                <c:pt idx="0">
                  <c:v>410.71770334928232</c:v>
                </c:pt>
              </c:numCache>
            </c:numRef>
          </c:val>
          <c:extLst>
            <c:ext xmlns:c16="http://schemas.microsoft.com/office/drawing/2014/chart" uri="{C3380CC4-5D6E-409C-BE32-E72D297353CC}">
              <c16:uniqueId val="{00000000-A075-4094-9C1C-FDC96E0C1583}"/>
            </c:ext>
          </c:extLst>
        </c:ser>
        <c:ser>
          <c:idx val="1"/>
          <c:order val="1"/>
          <c:tx>
            <c:strRef>
              <c:f>'[48]GAM-IND-003'!$C$38:$G$38</c:f>
              <c:strCache>
                <c:ptCount val="1"/>
                <c:pt idx="0">
                  <c:v>II TRIMESTRE</c:v>
                </c:pt>
              </c:strCache>
            </c:strRef>
          </c:tx>
          <c:spPr>
            <a:solidFill>
              <a:schemeClr val="accent2"/>
            </a:solidFill>
            <a:ln>
              <a:noFill/>
            </a:ln>
            <a:effectLst/>
          </c:spPr>
          <c:invertIfNegative val="0"/>
          <c:val>
            <c:numRef>
              <c:f>'[48]GAM-IND-003'!$J$38</c:f>
              <c:numCache>
                <c:formatCode>General</c:formatCode>
                <c:ptCount val="1"/>
                <c:pt idx="0">
                  <c:v>444.88222698072803</c:v>
                </c:pt>
              </c:numCache>
            </c:numRef>
          </c:val>
          <c:extLst>
            <c:ext xmlns:c16="http://schemas.microsoft.com/office/drawing/2014/chart" uri="{C3380CC4-5D6E-409C-BE32-E72D297353CC}">
              <c16:uniqueId val="{00000001-A075-4094-9C1C-FDC96E0C1583}"/>
            </c:ext>
          </c:extLst>
        </c:ser>
        <c:ser>
          <c:idx val="2"/>
          <c:order val="2"/>
          <c:tx>
            <c:strRef>
              <c:f>'[48]GAM-IND-003'!$C$39:$G$39</c:f>
              <c:strCache>
                <c:ptCount val="1"/>
                <c:pt idx="0">
                  <c:v>III TRIMESTRE</c:v>
                </c:pt>
              </c:strCache>
            </c:strRef>
          </c:tx>
          <c:spPr>
            <a:solidFill>
              <a:schemeClr val="accent3"/>
            </a:solidFill>
            <a:ln>
              <a:noFill/>
            </a:ln>
            <a:effectLst/>
          </c:spPr>
          <c:invertIfNegative val="0"/>
          <c:val>
            <c:numRef>
              <c:f>'[48]GAM-IND-003'!$J$39</c:f>
              <c:numCache>
                <c:formatCode>General</c:formatCode>
                <c:ptCount val="1"/>
              </c:numCache>
            </c:numRef>
          </c:val>
          <c:extLst>
            <c:ext xmlns:c16="http://schemas.microsoft.com/office/drawing/2014/chart" uri="{C3380CC4-5D6E-409C-BE32-E72D297353CC}">
              <c16:uniqueId val="{00000002-A075-4094-9C1C-FDC96E0C1583}"/>
            </c:ext>
          </c:extLst>
        </c:ser>
        <c:ser>
          <c:idx val="3"/>
          <c:order val="3"/>
          <c:tx>
            <c:strRef>
              <c:f>'[48]GAM-IND-003'!$C$40:$G$40</c:f>
              <c:strCache>
                <c:ptCount val="1"/>
                <c:pt idx="0">
                  <c:v>IV TRIMESTRE</c:v>
                </c:pt>
              </c:strCache>
            </c:strRef>
          </c:tx>
          <c:spPr>
            <a:solidFill>
              <a:schemeClr val="accent4"/>
            </a:solidFill>
            <a:ln>
              <a:noFill/>
            </a:ln>
            <a:effectLst/>
          </c:spPr>
          <c:invertIfNegative val="0"/>
          <c:val>
            <c:numRef>
              <c:f>'[48]GAM-IND-003'!$J$40</c:f>
              <c:numCache>
                <c:formatCode>General</c:formatCode>
                <c:ptCount val="1"/>
              </c:numCache>
            </c:numRef>
          </c:val>
          <c:extLst>
            <c:ext xmlns:c16="http://schemas.microsoft.com/office/drawing/2014/chart" uri="{C3380CC4-5D6E-409C-BE32-E72D297353CC}">
              <c16:uniqueId val="{00000003-A075-4094-9C1C-FDC96E0C1583}"/>
            </c:ext>
          </c:extLst>
        </c:ser>
        <c:ser>
          <c:idx val="4"/>
          <c:order val="4"/>
          <c:tx>
            <c:strRef>
              <c:f>'[48]GAM-IND-003'!$C$41:$G$41</c:f>
              <c:strCache>
                <c:ptCount val="1"/>
                <c:pt idx="0">
                  <c:v>TOTAL</c:v>
                </c:pt>
              </c:strCache>
            </c:strRef>
          </c:tx>
          <c:spPr>
            <a:solidFill>
              <a:srgbClr val="00B050"/>
            </a:solidFill>
            <a:ln>
              <a:noFill/>
            </a:ln>
            <a:effectLst/>
          </c:spPr>
          <c:invertIfNegative val="0"/>
          <c:val>
            <c:numRef>
              <c:f>'[48]GAM-IND-003'!$J$41</c:f>
              <c:numCache>
                <c:formatCode>General</c:formatCode>
                <c:ptCount val="1"/>
                <c:pt idx="0">
                  <c:v>428.74576271186442</c:v>
                </c:pt>
              </c:numCache>
            </c:numRef>
          </c:val>
          <c:extLst>
            <c:ext xmlns:c16="http://schemas.microsoft.com/office/drawing/2014/chart" uri="{C3380CC4-5D6E-409C-BE32-E72D297353CC}">
              <c16:uniqueId val="{00000004-A075-4094-9C1C-FDC96E0C1583}"/>
            </c:ext>
          </c:extLst>
        </c:ser>
        <c:dLbls>
          <c:showLegendKey val="0"/>
          <c:showVal val="0"/>
          <c:showCatName val="0"/>
          <c:showSerName val="0"/>
          <c:showPercent val="0"/>
          <c:showBubbleSize val="0"/>
        </c:dLbls>
        <c:gapWidth val="219"/>
        <c:overlap val="-27"/>
        <c:axId val="389353448"/>
        <c:axId val="389356616"/>
      </c:barChart>
      <c:catAx>
        <c:axId val="389353448"/>
        <c:scaling>
          <c:orientation val="minMax"/>
        </c:scaling>
        <c:delete val="1"/>
        <c:axPos val="b"/>
        <c:numFmt formatCode="General" sourceLinked="1"/>
        <c:majorTickMark val="none"/>
        <c:minorTickMark val="none"/>
        <c:tickLblPos val="nextTo"/>
        <c:crossAx val="389356616"/>
        <c:crosses val="autoZero"/>
        <c:auto val="1"/>
        <c:lblAlgn val="ctr"/>
        <c:lblOffset val="100"/>
        <c:noMultiLvlLbl val="0"/>
      </c:catAx>
      <c:valAx>
        <c:axId val="389356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89353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ESPERA PARA  LA ATENCIÓN EN EL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589387147502083E-2"/>
          <c:y val="0.22486234646336298"/>
          <c:w val="0.95677450766415395"/>
          <c:h val="0.62658455812464353"/>
        </c:manualLayout>
      </c:layout>
      <c:barChart>
        <c:barDir val="col"/>
        <c:grouping val="clustered"/>
        <c:varyColors val="0"/>
        <c:ser>
          <c:idx val="0"/>
          <c:order val="0"/>
          <c:tx>
            <c:strRef>
              <c:f>'[5]2'!$C$36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'[5]2'!$J$36</c:f>
              <c:numCache>
                <c:formatCode>General</c:formatCode>
                <c:ptCount val="1"/>
                <c:pt idx="0">
                  <c:v>1.1399999999999999</c:v>
                </c:pt>
              </c:numCache>
            </c:numRef>
          </c:val>
          <c:extLst>
            <c:ext xmlns:c16="http://schemas.microsoft.com/office/drawing/2014/chart" uri="{C3380CC4-5D6E-409C-BE32-E72D297353CC}">
              <c16:uniqueId val="{00000000-6A83-44C6-A3FE-8EC78DE4A47D}"/>
            </c:ext>
          </c:extLst>
        </c:ser>
        <c:ser>
          <c:idx val="1"/>
          <c:order val="1"/>
          <c:tx>
            <c:strRef>
              <c:f>'[5]2'!$C$37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'[5]2'!$J$37</c:f>
              <c:numCache>
                <c:formatCode>General</c:formatCode>
                <c:ptCount val="1"/>
              </c:numCache>
            </c:numRef>
          </c:val>
          <c:extLst>
            <c:ext xmlns:c16="http://schemas.microsoft.com/office/drawing/2014/chart" uri="{C3380CC4-5D6E-409C-BE32-E72D297353CC}">
              <c16:uniqueId val="{00000001-6A83-44C6-A3FE-8EC78DE4A47D}"/>
            </c:ext>
          </c:extLst>
        </c:ser>
        <c:ser>
          <c:idx val="2"/>
          <c:order val="2"/>
          <c:tx>
            <c:strRef>
              <c:f>'[5]2'!$C$38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'[5]2'!$J$38</c:f>
              <c:numCache>
                <c:formatCode>General</c:formatCode>
                <c:ptCount val="1"/>
              </c:numCache>
            </c:numRef>
          </c:val>
          <c:extLst>
            <c:ext xmlns:c16="http://schemas.microsoft.com/office/drawing/2014/chart" uri="{C3380CC4-5D6E-409C-BE32-E72D297353CC}">
              <c16:uniqueId val="{00000002-6A83-44C6-A3FE-8EC78DE4A47D}"/>
            </c:ext>
          </c:extLst>
        </c:ser>
        <c:ser>
          <c:idx val="3"/>
          <c:order val="3"/>
          <c:tx>
            <c:strRef>
              <c:f>'[5]2'!$C$39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'[5]2'!$J$39</c:f>
              <c:numCache>
                <c:formatCode>General</c:formatCode>
                <c:ptCount val="1"/>
              </c:numCache>
            </c:numRef>
          </c:val>
          <c:extLst>
            <c:ext xmlns:c16="http://schemas.microsoft.com/office/drawing/2014/chart" uri="{C3380CC4-5D6E-409C-BE32-E72D297353CC}">
              <c16:uniqueId val="{00000003-6A83-44C6-A3FE-8EC78DE4A47D}"/>
            </c:ext>
          </c:extLst>
        </c:ser>
        <c:dLbls>
          <c:dLblPos val="outEnd"/>
          <c:showLegendKey val="0"/>
          <c:showVal val="1"/>
          <c:showCatName val="0"/>
          <c:showSerName val="0"/>
          <c:showPercent val="0"/>
          <c:showBubbleSize val="0"/>
        </c:dLbls>
        <c:gapWidth val="219"/>
        <c:overlap val="-27"/>
        <c:axId val="831026815"/>
        <c:axId val="331507231"/>
      </c:barChart>
      <c:catAx>
        <c:axId val="831026815"/>
        <c:scaling>
          <c:orientation val="minMax"/>
        </c:scaling>
        <c:delete val="1"/>
        <c:axPos val="b"/>
        <c:majorTickMark val="none"/>
        <c:minorTickMark val="none"/>
        <c:tickLblPos val="nextTo"/>
        <c:crossAx val="331507231"/>
        <c:crosses val="autoZero"/>
        <c:auto val="1"/>
        <c:lblAlgn val="ctr"/>
        <c:lblOffset val="100"/>
        <c:noMultiLvlLbl val="0"/>
      </c:catAx>
      <c:valAx>
        <c:axId val="331507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1026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CONTRATOS SUSCRITOS CON CLAUSULA DE SOSTENIBILIDAD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'[49]GAM-IND-004'!$C$37:$G$37</c:f>
              <c:strCache>
                <c:ptCount val="1"/>
                <c:pt idx="0">
                  <c:v>I SEMESTRE</c:v>
                </c:pt>
              </c:strCache>
            </c:strRef>
          </c:tx>
          <c:spPr>
            <a:solidFill>
              <a:schemeClr val="accent1"/>
            </a:solidFill>
            <a:ln>
              <a:noFill/>
            </a:ln>
            <a:effectLst/>
          </c:spPr>
          <c:invertIfNegative val="0"/>
          <c:val>
            <c:numRef>
              <c:f>'[49]GAM-IND-004'!$J$37</c:f>
              <c:numCache>
                <c:formatCode>General</c:formatCode>
                <c:ptCount val="1"/>
                <c:pt idx="0">
                  <c:v>0.83333333333333337</c:v>
                </c:pt>
              </c:numCache>
            </c:numRef>
          </c:val>
          <c:extLst>
            <c:ext xmlns:c16="http://schemas.microsoft.com/office/drawing/2014/chart" uri="{C3380CC4-5D6E-409C-BE32-E72D297353CC}">
              <c16:uniqueId val="{00000000-A351-4501-BF3D-0DF9C42EE2D0}"/>
            </c:ext>
          </c:extLst>
        </c:ser>
        <c:ser>
          <c:idx val="1"/>
          <c:order val="1"/>
          <c:tx>
            <c:strRef>
              <c:f>'[49]GAM-IND-004'!$C$38:$G$38</c:f>
              <c:strCache>
                <c:ptCount val="1"/>
                <c:pt idx="0">
                  <c:v>II SEMESTRE</c:v>
                </c:pt>
              </c:strCache>
            </c:strRef>
          </c:tx>
          <c:spPr>
            <a:solidFill>
              <a:schemeClr val="accent2"/>
            </a:solidFill>
            <a:ln>
              <a:noFill/>
            </a:ln>
            <a:effectLst/>
          </c:spPr>
          <c:invertIfNegative val="0"/>
          <c:val>
            <c:numRef>
              <c:f>'[49]GAM-IND-004'!$J$38</c:f>
              <c:numCache>
                <c:formatCode>General</c:formatCode>
                <c:ptCount val="1"/>
              </c:numCache>
            </c:numRef>
          </c:val>
          <c:extLst>
            <c:ext xmlns:c16="http://schemas.microsoft.com/office/drawing/2014/chart" uri="{C3380CC4-5D6E-409C-BE32-E72D297353CC}">
              <c16:uniqueId val="{00000001-A351-4501-BF3D-0DF9C42EE2D0}"/>
            </c:ext>
          </c:extLst>
        </c:ser>
        <c:ser>
          <c:idx val="2"/>
          <c:order val="2"/>
          <c:tx>
            <c:strRef>
              <c:f>'[49]GAM-IND-004'!$C$39:$G$39</c:f>
              <c:strCache>
                <c:ptCount val="1"/>
                <c:pt idx="0">
                  <c:v>TOTAL</c:v>
                </c:pt>
              </c:strCache>
            </c:strRef>
          </c:tx>
          <c:spPr>
            <a:solidFill>
              <a:schemeClr val="accent3"/>
            </a:solidFill>
            <a:ln>
              <a:noFill/>
            </a:ln>
            <a:effectLst/>
          </c:spPr>
          <c:invertIfNegative val="0"/>
          <c:val>
            <c:numRef>
              <c:f>'[49]GAM-IND-004'!$J$39</c:f>
              <c:numCache>
                <c:formatCode>General</c:formatCode>
                <c:ptCount val="1"/>
                <c:pt idx="0">
                  <c:v>0.83333333333333337</c:v>
                </c:pt>
              </c:numCache>
            </c:numRef>
          </c:val>
          <c:extLst>
            <c:ext xmlns:c16="http://schemas.microsoft.com/office/drawing/2014/chart" uri="{C3380CC4-5D6E-409C-BE32-E72D297353CC}">
              <c16:uniqueId val="{00000002-A351-4501-BF3D-0DF9C42EE2D0}"/>
            </c:ext>
          </c:extLst>
        </c:ser>
        <c:dLbls>
          <c:showLegendKey val="0"/>
          <c:showVal val="0"/>
          <c:showCatName val="0"/>
          <c:showSerName val="0"/>
          <c:showPercent val="0"/>
          <c:showBubbleSize val="0"/>
        </c:dLbls>
        <c:gapWidth val="219"/>
        <c:overlap val="-27"/>
        <c:axId val="493936240"/>
        <c:axId val="493939376"/>
      </c:barChart>
      <c:catAx>
        <c:axId val="493936240"/>
        <c:scaling>
          <c:orientation val="minMax"/>
        </c:scaling>
        <c:delete val="1"/>
        <c:axPos val="b"/>
        <c:numFmt formatCode="General" sourceLinked="1"/>
        <c:majorTickMark val="none"/>
        <c:minorTickMark val="none"/>
        <c:tickLblPos val="nextTo"/>
        <c:crossAx val="493939376"/>
        <c:crosses val="autoZero"/>
        <c:auto val="1"/>
        <c:lblAlgn val="ctr"/>
        <c:lblOffset val="100"/>
        <c:noMultiLvlLbl val="0"/>
      </c:catAx>
      <c:valAx>
        <c:axId val="49393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9393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AGUA (M3) / No.</a:t>
            </a:r>
            <a:r>
              <a:rPr lang="es-CO" baseline="0"/>
              <a:t> TOTAL</a:t>
            </a:r>
            <a:r>
              <a:rPr lang="es-CO"/>
              <a:t> PERSONAS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[69]Hoja1!$C$38</c:f>
              <c:strCache>
                <c:ptCount val="1"/>
                <c:pt idx="0">
                  <c:v>I SEMESTRE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[69]Hoja1!$J$36</c:f>
              <c:strCache>
                <c:ptCount val="1"/>
                <c:pt idx="0">
                  <c:v>RESULTADO</c:v>
                </c:pt>
              </c:strCache>
            </c:strRef>
          </c:cat>
          <c:val>
            <c:numRef>
              <c:f>[69]Hoja1!$J$38</c:f>
              <c:numCache>
                <c:formatCode>General</c:formatCode>
                <c:ptCount val="1"/>
                <c:pt idx="0">
                  <c:v>1.2622720897615708E-2</c:v>
                </c:pt>
              </c:numCache>
            </c:numRef>
          </c:val>
          <c:extLst>
            <c:ext xmlns:c16="http://schemas.microsoft.com/office/drawing/2014/chart" uri="{C3380CC4-5D6E-409C-BE32-E72D297353CC}">
              <c16:uniqueId val="{00000000-43A8-45AD-862B-9D58CA320048}"/>
            </c:ext>
          </c:extLst>
        </c:ser>
        <c:ser>
          <c:idx val="2"/>
          <c:order val="1"/>
          <c:tx>
            <c:strRef>
              <c:f>[69]Hoja1!$C$39</c:f>
              <c:strCache>
                <c:ptCount val="1"/>
                <c:pt idx="0">
                  <c:v>II SEMESTRE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[69]Hoja1!$J$36</c:f>
              <c:strCache>
                <c:ptCount val="1"/>
                <c:pt idx="0">
                  <c:v>RESULTADO</c:v>
                </c:pt>
              </c:strCache>
            </c:strRef>
          </c:cat>
          <c:val>
            <c:numRef>
              <c:f>[69]Hoja1!$J$39</c:f>
              <c:numCache>
                <c:formatCode>General</c:formatCode>
                <c:ptCount val="1"/>
              </c:numCache>
            </c:numRef>
          </c:val>
          <c:extLst>
            <c:ext xmlns:c16="http://schemas.microsoft.com/office/drawing/2014/chart" uri="{C3380CC4-5D6E-409C-BE32-E72D297353CC}">
              <c16:uniqueId val="{00000001-43A8-45AD-862B-9D58CA320048}"/>
            </c:ext>
          </c:extLst>
        </c:ser>
        <c:dLbls>
          <c:dLblPos val="outEnd"/>
          <c:showLegendKey val="0"/>
          <c:showVal val="1"/>
          <c:showCatName val="0"/>
          <c:showSerName val="0"/>
          <c:showPercent val="0"/>
          <c:showBubbleSize val="0"/>
        </c:dLbls>
        <c:gapWidth val="219"/>
        <c:overlap val="-27"/>
        <c:axId val="479503792"/>
        <c:axId val="479528824"/>
      </c:barChart>
      <c:catAx>
        <c:axId val="479503792"/>
        <c:scaling>
          <c:orientation val="minMax"/>
        </c:scaling>
        <c:delete val="1"/>
        <c:axPos val="b"/>
        <c:numFmt formatCode="General" sourceLinked="1"/>
        <c:majorTickMark val="none"/>
        <c:minorTickMark val="none"/>
        <c:tickLblPos val="nextTo"/>
        <c:crossAx val="479528824"/>
        <c:crosses val="autoZero"/>
        <c:auto val="1"/>
        <c:lblAlgn val="ctr"/>
        <c:lblOffset val="100"/>
        <c:noMultiLvlLbl val="0"/>
      </c:catAx>
      <c:valAx>
        <c:axId val="479528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7950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a:t>
            </a:r>
            <a:r>
              <a:rPr lang="es-CO" sz="1400" b="0" i="0" u="none" strike="noStrike" kern="1200" spc="0" baseline="0">
                <a:solidFill>
                  <a:sysClr val="windowText" lastClr="000000">
                    <a:lumMod val="65000"/>
                    <a:lumOff val="35000"/>
                  </a:sysClr>
                </a:solidFill>
              </a:rPr>
              <a:t>No. PROMEDIO PERSONAS</a:t>
            </a:r>
            <a:endParaRPr lang="es-CO"/>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'[50]GAM-IND-003'!$C$37:$G$37</c:f>
              <c:strCache>
                <c:ptCount val="1"/>
                <c:pt idx="0">
                  <c:v>I TRIMESTRE 0 0 0 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'[50]GAM-IND-003'!$J$37</c:f>
              <c:numCache>
                <c:formatCode>General</c:formatCode>
                <c:ptCount val="1"/>
                <c:pt idx="0">
                  <c:v>23.195674562306902</c:v>
                </c:pt>
              </c:numCache>
            </c:numRef>
          </c:val>
          <c:extLst>
            <c:ext xmlns:c16="http://schemas.microsoft.com/office/drawing/2014/chart" uri="{C3380CC4-5D6E-409C-BE32-E72D297353CC}">
              <c16:uniqueId val="{00000000-3CD5-4E2A-B7D8-615B5AA3D0F9}"/>
            </c:ext>
          </c:extLst>
        </c:ser>
        <c:ser>
          <c:idx val="1"/>
          <c:order val="1"/>
          <c:tx>
            <c:strRef>
              <c:f>'[50]GAM-IND-003'!$C$38:$G$38</c:f>
              <c:strCache>
                <c:ptCount val="1"/>
                <c:pt idx="0">
                  <c:v>II TRIMESTRE 0 0 0 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'[50]GAM-IND-003'!$J$38</c:f>
              <c:numCache>
                <c:formatCode>General</c:formatCode>
                <c:ptCount val="1"/>
                <c:pt idx="0">
                  <c:v>0</c:v>
                </c:pt>
              </c:numCache>
            </c:numRef>
          </c:val>
          <c:extLst>
            <c:ext xmlns:c16="http://schemas.microsoft.com/office/drawing/2014/chart" uri="{C3380CC4-5D6E-409C-BE32-E72D297353CC}">
              <c16:uniqueId val="{00000001-3CD5-4E2A-B7D8-615B5AA3D0F9}"/>
            </c:ext>
          </c:extLst>
        </c:ser>
        <c:ser>
          <c:idx val="2"/>
          <c:order val="2"/>
          <c:tx>
            <c:strRef>
              <c:f>'[50]GAM-IND-003'!$C$39:$G$39</c:f>
              <c:strCache>
                <c:ptCount val="1"/>
                <c:pt idx="0">
                  <c:v>III TRIMESTRE 0 0 0 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'[50]GAM-IND-003'!$J$39</c:f>
              <c:numCache>
                <c:formatCode>General</c:formatCode>
                <c:ptCount val="1"/>
                <c:pt idx="0">
                  <c:v>0</c:v>
                </c:pt>
              </c:numCache>
            </c:numRef>
          </c:val>
          <c:extLst>
            <c:ext xmlns:c16="http://schemas.microsoft.com/office/drawing/2014/chart" uri="{C3380CC4-5D6E-409C-BE32-E72D297353CC}">
              <c16:uniqueId val="{00000002-3CD5-4E2A-B7D8-615B5AA3D0F9}"/>
            </c:ext>
          </c:extLst>
        </c:ser>
        <c:ser>
          <c:idx val="3"/>
          <c:order val="3"/>
          <c:tx>
            <c:strRef>
              <c:f>'[50]GAM-IND-003'!$C$40:$G$40</c:f>
              <c:strCache>
                <c:ptCount val="1"/>
                <c:pt idx="0">
                  <c:v>IV TRIMESTRE 0 0 0 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'[50]GAM-IND-003'!$J$40</c:f>
              <c:numCache>
                <c:formatCode>General</c:formatCode>
                <c:ptCount val="1"/>
                <c:pt idx="0">
                  <c:v>0</c:v>
                </c:pt>
              </c:numCache>
            </c:numRef>
          </c:val>
          <c:extLst>
            <c:ext xmlns:c16="http://schemas.microsoft.com/office/drawing/2014/chart" uri="{C3380CC4-5D6E-409C-BE32-E72D297353CC}">
              <c16:uniqueId val="{00000003-3CD5-4E2A-B7D8-615B5AA3D0F9}"/>
            </c:ext>
          </c:extLst>
        </c:ser>
        <c:dLbls>
          <c:dLblPos val="outEnd"/>
          <c:showLegendKey val="0"/>
          <c:showVal val="1"/>
          <c:showCatName val="0"/>
          <c:showSerName val="0"/>
          <c:showPercent val="0"/>
          <c:showBubbleSize val="0"/>
        </c:dLbls>
        <c:gapWidth val="219"/>
        <c:overlap val="-27"/>
        <c:axId val="34981472"/>
        <c:axId val="34983432"/>
      </c:barChart>
      <c:catAx>
        <c:axId val="34981472"/>
        <c:scaling>
          <c:orientation val="minMax"/>
        </c:scaling>
        <c:delete val="1"/>
        <c:axPos val="b"/>
        <c:numFmt formatCode="General" sourceLinked="1"/>
        <c:majorTickMark val="none"/>
        <c:minorTickMark val="none"/>
        <c:tickLblPos val="nextTo"/>
        <c:crossAx val="34983432"/>
        <c:crosses val="autoZero"/>
        <c:auto val="1"/>
        <c:lblAlgn val="ctr"/>
        <c:lblOffset val="100"/>
        <c:noMultiLvlLbl val="0"/>
      </c:catAx>
      <c:valAx>
        <c:axId val="34983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498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a:t>
            </a:r>
            <a:r>
              <a:rPr lang="es-CO" sz="1400" b="0" i="0" u="none" strike="noStrike" kern="1200" spc="0" baseline="0">
                <a:solidFill>
                  <a:sysClr val="windowText" lastClr="000000">
                    <a:lumMod val="65000"/>
                    <a:lumOff val="35000"/>
                  </a:sysClr>
                </a:solidFill>
              </a:rPr>
              <a:t>No. PROMEDIO PERSONAS</a:t>
            </a:r>
            <a:endParaRPr lang="es-CO"/>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'[70]GAM-IND-003'!$C$37:$G$37</c:f>
              <c:strCache>
                <c:ptCount val="1"/>
                <c:pt idx="0">
                  <c:v>I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'[70]GAM-IND-003'!$J$37</c:f>
              <c:numCache>
                <c:formatCode>General</c:formatCode>
                <c:ptCount val="1"/>
                <c:pt idx="0">
                  <c:v>23.195674562306902</c:v>
                </c:pt>
              </c:numCache>
            </c:numRef>
          </c:val>
          <c:extLst>
            <c:ext xmlns:c16="http://schemas.microsoft.com/office/drawing/2014/chart" uri="{C3380CC4-5D6E-409C-BE32-E72D297353CC}">
              <c16:uniqueId val="{00000000-8AEE-43D2-87FE-2922C7D7CC14}"/>
            </c:ext>
          </c:extLst>
        </c:ser>
        <c:ser>
          <c:idx val="1"/>
          <c:order val="1"/>
          <c:tx>
            <c:strRef>
              <c:f>'[70]GAM-IND-003'!$C$38:$G$38</c:f>
              <c:strCache>
                <c:ptCount val="1"/>
                <c:pt idx="0">
                  <c:v>II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'[70]GAM-IND-003'!$J$38</c:f>
              <c:numCache>
                <c:formatCode>General</c:formatCode>
                <c:ptCount val="1"/>
                <c:pt idx="0">
                  <c:v>19.307692307692307</c:v>
                </c:pt>
              </c:numCache>
            </c:numRef>
          </c:val>
          <c:extLst>
            <c:ext xmlns:c16="http://schemas.microsoft.com/office/drawing/2014/chart" uri="{C3380CC4-5D6E-409C-BE32-E72D297353CC}">
              <c16:uniqueId val="{00000001-8AEE-43D2-87FE-2922C7D7CC14}"/>
            </c:ext>
          </c:extLst>
        </c:ser>
        <c:ser>
          <c:idx val="2"/>
          <c:order val="2"/>
          <c:tx>
            <c:strRef>
              <c:f>'[70]GAM-IND-003'!$C$39:$G$39</c:f>
              <c:strCache>
                <c:ptCount val="1"/>
                <c:pt idx="0">
                  <c:v>III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'[70]GAM-IND-003'!$J$39</c:f>
              <c:numCache>
                <c:formatCode>General</c:formatCode>
                <c:ptCount val="1"/>
              </c:numCache>
            </c:numRef>
          </c:val>
          <c:extLst>
            <c:ext xmlns:c16="http://schemas.microsoft.com/office/drawing/2014/chart" uri="{C3380CC4-5D6E-409C-BE32-E72D297353CC}">
              <c16:uniqueId val="{00000002-8AEE-43D2-87FE-2922C7D7CC14}"/>
            </c:ext>
          </c:extLst>
        </c:ser>
        <c:ser>
          <c:idx val="3"/>
          <c:order val="3"/>
          <c:tx>
            <c:strRef>
              <c:f>'[70]GAM-IND-003'!$C$40:$G$40</c:f>
              <c:strCache>
                <c:ptCount val="1"/>
                <c:pt idx="0">
                  <c:v>IV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'[70]GAM-IND-003'!$J$40</c:f>
              <c:numCache>
                <c:formatCode>General</c:formatCode>
                <c:ptCount val="1"/>
              </c:numCache>
            </c:numRef>
          </c:val>
          <c:extLst>
            <c:ext xmlns:c16="http://schemas.microsoft.com/office/drawing/2014/chart" uri="{C3380CC4-5D6E-409C-BE32-E72D297353CC}">
              <c16:uniqueId val="{00000003-8AEE-43D2-87FE-2922C7D7CC14}"/>
            </c:ext>
          </c:extLst>
        </c:ser>
        <c:dLbls>
          <c:dLblPos val="outEnd"/>
          <c:showLegendKey val="0"/>
          <c:showVal val="1"/>
          <c:showCatName val="0"/>
          <c:showSerName val="0"/>
          <c:showPercent val="0"/>
          <c:showBubbleSize val="0"/>
        </c:dLbls>
        <c:gapWidth val="219"/>
        <c:overlap val="-27"/>
        <c:axId val="379361136"/>
        <c:axId val="379366624"/>
      </c:barChart>
      <c:catAx>
        <c:axId val="379361136"/>
        <c:scaling>
          <c:orientation val="minMax"/>
        </c:scaling>
        <c:delete val="1"/>
        <c:axPos val="b"/>
        <c:numFmt formatCode="General" sourceLinked="1"/>
        <c:majorTickMark val="none"/>
        <c:minorTickMark val="none"/>
        <c:tickLblPos val="nextTo"/>
        <c:crossAx val="379366624"/>
        <c:crosses val="autoZero"/>
        <c:auto val="1"/>
        <c:lblAlgn val="ctr"/>
        <c:lblOffset val="100"/>
        <c:noMultiLvlLbl val="0"/>
      </c:catAx>
      <c:valAx>
        <c:axId val="379366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7936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'[71]PES-FM-001'!$C$36</c:f>
              <c:strCache>
                <c:ptCount val="1"/>
                <c:pt idx="0">
                  <c:v>Semestre I</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dLbl>
              <c:idx val="4"/>
              <c:layout>
                <c:manualLayout>
                  <c:x val="-1.5686276931646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E-40C7-A398-444FEAA10698}"/>
                </c:ext>
              </c:extLst>
            </c:dLbl>
            <c:dLbl>
              <c:idx val="5"/>
              <c:layout>
                <c:manualLayout>
                  <c:x val="-1.96078461645586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E-40C7-A398-444FEAA1069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'[71]PES-FM-001'!$D$35:$I$35</c:f>
              <c:strCache>
                <c:ptCount val="6"/>
                <c:pt idx="4">
                  <c:v>N. de contratos liquidados en el periodo en un tiempo menor o igual a seis meses</c:v>
                </c:pt>
                <c:pt idx="5">
                  <c:v>N. de contratos liquidados en el periodo</c:v>
                </c:pt>
              </c:strCache>
            </c:strRef>
          </c:cat>
          <c:val>
            <c:numRef>
              <c:f>'[71]PES-FM-001'!$D$36:$I$36</c:f>
              <c:numCache>
                <c:formatCode>General</c:formatCode>
                <c:ptCount val="6"/>
                <c:pt idx="4">
                  <c:v>20</c:v>
                </c:pt>
                <c:pt idx="5">
                  <c:v>25</c:v>
                </c:pt>
              </c:numCache>
            </c:numRef>
          </c:val>
          <c:extLst>
            <c:ext xmlns:c16="http://schemas.microsoft.com/office/drawing/2014/chart" uri="{C3380CC4-5D6E-409C-BE32-E72D297353CC}">
              <c16:uniqueId val="{00000002-27DE-40C7-A398-444FEAA10698}"/>
            </c:ext>
          </c:extLst>
        </c:ser>
        <c:ser>
          <c:idx val="1"/>
          <c:order val="1"/>
          <c:tx>
            <c:strRef>
              <c:f>'[71]PES-FM-001'!$C$37</c:f>
              <c:strCache>
                <c:ptCount val="1"/>
                <c:pt idx="0">
                  <c:v>Semestre II</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'[71]PES-FM-001'!$D$35:$I$35</c:f>
              <c:strCache>
                <c:ptCount val="6"/>
                <c:pt idx="4">
                  <c:v>N. de contratos liquidados en el periodo en un tiempo menor o igual a seis meses</c:v>
                </c:pt>
                <c:pt idx="5">
                  <c:v>N. de contratos liquidados en el periodo</c:v>
                </c:pt>
              </c:strCache>
            </c:strRef>
          </c:cat>
          <c:val>
            <c:numRef>
              <c:f>'[71]PES-FM-001'!$D$37:$I$37</c:f>
              <c:numCache>
                <c:formatCode>General</c:formatCode>
                <c:ptCount val="6"/>
                <c:pt idx="4">
                  <c:v>0</c:v>
                </c:pt>
                <c:pt idx="5">
                  <c:v>0</c:v>
                </c:pt>
              </c:numCache>
            </c:numRef>
          </c:val>
          <c:extLst>
            <c:ext xmlns:c16="http://schemas.microsoft.com/office/drawing/2014/chart" uri="{C3380CC4-5D6E-409C-BE32-E72D297353CC}">
              <c16:uniqueId val="{00000003-27DE-40C7-A398-444FEAA10698}"/>
            </c:ext>
          </c:extLst>
        </c:ser>
        <c:dLbls>
          <c:showLegendKey val="0"/>
          <c:showVal val="1"/>
          <c:showCatName val="0"/>
          <c:showSerName val="0"/>
          <c:showPercent val="0"/>
          <c:showBubbleSize val="0"/>
        </c:dLbls>
        <c:gapWidth val="65"/>
        <c:shape val="box"/>
        <c:axId val="452042112"/>
        <c:axId val="452041696"/>
        <c:axId val="0"/>
      </c:bar3DChart>
      <c:catAx>
        <c:axId val="45204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00" b="1" i="0" u="none" strike="noStrike" kern="1200" cap="all" baseline="0">
                <a:solidFill>
                  <a:schemeClr val="dk1">
                    <a:lumMod val="75000"/>
                    <a:lumOff val="25000"/>
                  </a:schemeClr>
                </a:solidFill>
                <a:latin typeface="+mn-lt"/>
                <a:ea typeface="+mn-ea"/>
                <a:cs typeface="+mn-cs"/>
              </a:defRPr>
            </a:pPr>
            <a:endParaRPr lang="es-CO"/>
          </a:p>
        </c:txPr>
        <c:crossAx val="452041696"/>
        <c:crosses val="autoZero"/>
        <c:auto val="1"/>
        <c:lblAlgn val="ctr"/>
        <c:lblOffset val="100"/>
        <c:noMultiLvlLbl val="0"/>
      </c:catAx>
      <c:valAx>
        <c:axId val="45204169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crossAx val="45204211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'[51]FINAL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'[51]FINAL A APROBAR'!$C$36:$C$40</c:f>
              <c:strCache>
                <c:ptCount val="5"/>
                <c:pt idx="0">
                  <c:v>TRIMESTRE 1</c:v>
                </c:pt>
                <c:pt idx="1">
                  <c:v>TRIMESTRE 2</c:v>
                </c:pt>
                <c:pt idx="2">
                  <c:v>TRIMESTRE 3</c:v>
                </c:pt>
                <c:pt idx="3">
                  <c:v>TRIMESTRE 4</c:v>
                </c:pt>
                <c:pt idx="4">
                  <c:v>INICIADOS/PROG PAA</c:v>
                </c:pt>
              </c:strCache>
            </c:strRef>
          </c:cat>
          <c:val>
            <c:numRef>
              <c:f>'[51]FINAL A APROBAR'!$H$36:$H$40</c:f>
              <c:numCache>
                <c:formatCode>General</c:formatCode>
                <c:ptCount val="5"/>
                <c:pt idx="0">
                  <c:v>20</c:v>
                </c:pt>
                <c:pt idx="1">
                  <c:v>0</c:v>
                </c:pt>
                <c:pt idx="2">
                  <c:v>0</c:v>
                </c:pt>
                <c:pt idx="3">
                  <c:v>0</c:v>
                </c:pt>
                <c:pt idx="4">
                  <c:v>20</c:v>
                </c:pt>
              </c:numCache>
            </c:numRef>
          </c:val>
          <c:extLst>
            <c:ext xmlns:c16="http://schemas.microsoft.com/office/drawing/2014/chart" uri="{C3380CC4-5D6E-409C-BE32-E72D297353CC}">
              <c16:uniqueId val="{00000000-6A89-41F1-89F9-2CB83359FD08}"/>
            </c:ext>
          </c:extLst>
        </c:ser>
        <c:ser>
          <c:idx val="5"/>
          <c:order val="5"/>
          <c:tx>
            <c:strRef>
              <c:f>'[51]FINAL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'[51]FINAL A APROBAR'!$C$36:$C$40</c:f>
              <c:strCache>
                <c:ptCount val="5"/>
                <c:pt idx="0">
                  <c:v>TRIMESTRE 1</c:v>
                </c:pt>
                <c:pt idx="1">
                  <c:v>TRIMESTRE 2</c:v>
                </c:pt>
                <c:pt idx="2">
                  <c:v>TRIMESTRE 3</c:v>
                </c:pt>
                <c:pt idx="3">
                  <c:v>TRIMESTRE 4</c:v>
                </c:pt>
                <c:pt idx="4">
                  <c:v>INICIADOS/PROG PAA</c:v>
                </c:pt>
              </c:strCache>
            </c:strRef>
          </c:cat>
          <c:val>
            <c:numRef>
              <c:f>'[51]FINAL A APROBAR'!$I$36:$I$40</c:f>
              <c:numCache>
                <c:formatCode>General</c:formatCode>
                <c:ptCount val="5"/>
                <c:pt idx="0">
                  <c:v>20</c:v>
                </c:pt>
                <c:pt idx="1">
                  <c:v>0</c:v>
                </c:pt>
                <c:pt idx="2">
                  <c:v>0</c:v>
                </c:pt>
                <c:pt idx="3">
                  <c:v>0</c:v>
                </c:pt>
                <c:pt idx="4">
                  <c:v>20</c:v>
                </c:pt>
              </c:numCache>
            </c:numRef>
          </c:val>
          <c:extLst>
            <c:ext xmlns:c16="http://schemas.microsoft.com/office/drawing/2014/chart" uri="{C3380CC4-5D6E-409C-BE32-E72D297353CC}">
              <c16:uniqueId val="{00000001-6A89-41F1-89F9-2CB83359FD08}"/>
            </c:ext>
          </c:extLst>
        </c:ser>
        <c:ser>
          <c:idx val="6"/>
          <c:order val="6"/>
          <c:tx>
            <c:strRef>
              <c:f>'[51]FINAL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'[51]FINAL A APROBAR'!$C$36:$C$40</c:f>
              <c:strCache>
                <c:ptCount val="5"/>
                <c:pt idx="0">
                  <c:v>TRIMESTRE 1</c:v>
                </c:pt>
                <c:pt idx="1">
                  <c:v>TRIMESTRE 2</c:v>
                </c:pt>
                <c:pt idx="2">
                  <c:v>TRIMESTRE 3</c:v>
                </c:pt>
                <c:pt idx="3">
                  <c:v>TRIMESTRE 4</c:v>
                </c:pt>
                <c:pt idx="4">
                  <c:v>INICIADOS/PROG PAA</c:v>
                </c:pt>
              </c:strCache>
            </c:strRef>
          </c:cat>
          <c:val>
            <c:numRef>
              <c:f>'[51]FINAL A APROBAR'!$J$36:$J$40</c:f>
              <c:numCache>
                <c:formatCode>General</c:formatCode>
                <c:ptCount val="5"/>
                <c:pt idx="0">
                  <c:v>1</c:v>
                </c:pt>
                <c:pt idx="1">
                  <c:v>0</c:v>
                </c:pt>
                <c:pt idx="2">
                  <c:v>0</c:v>
                </c:pt>
                <c:pt idx="3">
                  <c:v>0</c:v>
                </c:pt>
                <c:pt idx="4">
                  <c:v>1</c:v>
                </c:pt>
              </c:numCache>
            </c:numRef>
          </c:val>
          <c:extLst>
            <c:ext xmlns:c16="http://schemas.microsoft.com/office/drawing/2014/chart" uri="{C3380CC4-5D6E-409C-BE32-E72D297353CC}">
              <c16:uniqueId val="{00000002-6A89-41F1-89F9-2CB83359FD08}"/>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'[51]FINAL A APROBAR'!$D$35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'[51]FINAL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'[51]FINAL A APROBAR'!$D$36:$D$40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6A89-41F1-89F9-2CB83359FD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'[51]FINAL A APROBAR'!$E$35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'[51]FINAL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'[51]FINAL A APROBAR'!$E$36:$E$40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6A89-41F1-89F9-2CB83359FD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'[51]FINAL A APROBAR'!$F$35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'[51]FINAL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'[51]FINAL A APROBAR'!$F$36:$F$40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6A89-41F1-89F9-2CB83359FD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'[51]FINAL A APROBAR'!$G$35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'[51]FINAL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'[51]FINAL A APROBAR'!$G$36:$G$40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6A89-41F1-89F9-2CB83359FD08}"/>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'[72]FINAL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'[72]FINAL A APROBAR'!$C$36:$C$40</c:f>
              <c:strCache>
                <c:ptCount val="5"/>
                <c:pt idx="0">
                  <c:v>TRIMESTRE 1</c:v>
                </c:pt>
                <c:pt idx="1">
                  <c:v>TRIMESTRE 2</c:v>
                </c:pt>
                <c:pt idx="2">
                  <c:v>TRIMESTRE 3</c:v>
                </c:pt>
                <c:pt idx="3">
                  <c:v>TRIMESTRE 4</c:v>
                </c:pt>
                <c:pt idx="4">
                  <c:v>INICIADOS/PROG PAA</c:v>
                </c:pt>
              </c:strCache>
            </c:strRef>
          </c:cat>
          <c:val>
            <c:numRef>
              <c:f>'[72]FINAL A APROBAR'!$H$36:$H$40</c:f>
              <c:numCache>
                <c:formatCode>General</c:formatCode>
                <c:ptCount val="5"/>
                <c:pt idx="0">
                  <c:v>20</c:v>
                </c:pt>
                <c:pt idx="1">
                  <c:v>39</c:v>
                </c:pt>
                <c:pt idx="4">
                  <c:v>59</c:v>
                </c:pt>
              </c:numCache>
            </c:numRef>
          </c:val>
          <c:extLst>
            <c:ext xmlns:c16="http://schemas.microsoft.com/office/drawing/2014/chart" uri="{C3380CC4-5D6E-409C-BE32-E72D297353CC}">
              <c16:uniqueId val="{00000000-0F86-4A8F-9BD5-B7A41E6FD95C}"/>
            </c:ext>
          </c:extLst>
        </c:ser>
        <c:ser>
          <c:idx val="5"/>
          <c:order val="5"/>
          <c:tx>
            <c:strRef>
              <c:f>'[72]FINAL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'[72]FINAL A APROBAR'!$C$36:$C$40</c:f>
              <c:strCache>
                <c:ptCount val="5"/>
                <c:pt idx="0">
                  <c:v>TRIMESTRE 1</c:v>
                </c:pt>
                <c:pt idx="1">
                  <c:v>TRIMESTRE 2</c:v>
                </c:pt>
                <c:pt idx="2">
                  <c:v>TRIMESTRE 3</c:v>
                </c:pt>
                <c:pt idx="3">
                  <c:v>TRIMESTRE 4</c:v>
                </c:pt>
                <c:pt idx="4">
                  <c:v>INICIADOS/PROG PAA</c:v>
                </c:pt>
              </c:strCache>
            </c:strRef>
          </c:cat>
          <c:val>
            <c:numRef>
              <c:f>'[72]FINAL A APROBAR'!$I$36:$I$40</c:f>
              <c:numCache>
                <c:formatCode>General</c:formatCode>
                <c:ptCount val="5"/>
                <c:pt idx="0">
                  <c:v>20</c:v>
                </c:pt>
                <c:pt idx="1">
                  <c:v>42</c:v>
                </c:pt>
                <c:pt idx="4">
                  <c:v>62</c:v>
                </c:pt>
              </c:numCache>
            </c:numRef>
          </c:val>
          <c:extLst>
            <c:ext xmlns:c16="http://schemas.microsoft.com/office/drawing/2014/chart" uri="{C3380CC4-5D6E-409C-BE32-E72D297353CC}">
              <c16:uniqueId val="{00000001-0F86-4A8F-9BD5-B7A41E6FD95C}"/>
            </c:ext>
          </c:extLst>
        </c:ser>
        <c:ser>
          <c:idx val="6"/>
          <c:order val="6"/>
          <c:tx>
            <c:strRef>
              <c:f>'[72]FINAL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'[72]FINAL A APROBAR'!$C$36:$C$40</c:f>
              <c:strCache>
                <c:ptCount val="5"/>
                <c:pt idx="0">
                  <c:v>TRIMESTRE 1</c:v>
                </c:pt>
                <c:pt idx="1">
                  <c:v>TRIMESTRE 2</c:v>
                </c:pt>
                <c:pt idx="2">
                  <c:v>TRIMESTRE 3</c:v>
                </c:pt>
                <c:pt idx="3">
                  <c:v>TRIMESTRE 4</c:v>
                </c:pt>
                <c:pt idx="4">
                  <c:v>INICIADOS/PROG PAA</c:v>
                </c:pt>
              </c:strCache>
            </c:strRef>
          </c:cat>
          <c:val>
            <c:numRef>
              <c:f>'[72]FINAL A APROBAR'!$J$36:$J$40</c:f>
              <c:numCache>
                <c:formatCode>General</c:formatCode>
                <c:ptCount val="5"/>
                <c:pt idx="0">
                  <c:v>1</c:v>
                </c:pt>
                <c:pt idx="1">
                  <c:v>0.9285714285714286</c:v>
                </c:pt>
                <c:pt idx="4">
                  <c:v>0.95161290322580649</c:v>
                </c:pt>
              </c:numCache>
            </c:numRef>
          </c:val>
          <c:extLst>
            <c:ext xmlns:c16="http://schemas.microsoft.com/office/drawing/2014/chart" uri="{C3380CC4-5D6E-409C-BE32-E72D297353CC}">
              <c16:uniqueId val="{00000002-0F86-4A8F-9BD5-B7A41E6FD95C}"/>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'[72]FINAL A APROBAR'!$D$35</c15:sqref>
                        </c15:formulaRef>
                      </c:ext>
                    </c:extLst>
                    <c:strCache>
                      <c:ptCount val="1"/>
                    </c:strCache>
                  </c:strRef>
                </c:tx>
                <c:spPr>
                  <a:solidFill>
                    <a:schemeClr val="accent1"/>
                  </a:solidFill>
                  <a:ln>
                    <a:noFill/>
                  </a:ln>
                  <a:effectLst/>
                </c:spPr>
                <c:invertIfNegative val="0"/>
                <c:cat>
                  <c:strRef>
                    <c:extLst>
                      <c:ext uri="{02D57815-91ED-43cb-92C2-25804820EDAC}">
                        <c15:formulaRef>
                          <c15:sqref>'[72]FINAL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'[72]FINAL A APROBAR'!$D$36:$D$40</c15:sqref>
                        </c15:formulaRef>
                      </c:ext>
                    </c:extLst>
                    <c:numCache>
                      <c:formatCode>General</c:formatCode>
                      <c:ptCount val="5"/>
                    </c:numCache>
                  </c:numRef>
                </c:val>
                <c:extLst>
                  <c:ext xmlns:c16="http://schemas.microsoft.com/office/drawing/2014/chart" uri="{C3380CC4-5D6E-409C-BE32-E72D297353CC}">
                    <c16:uniqueId val="{00000003-0F86-4A8F-9BD5-B7A41E6FD9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'[72]FINAL A APROBAR'!$E$35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'[72]FINAL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'[72]FINAL A APROBAR'!$E$36:$E$40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F86-4A8F-9BD5-B7A41E6FD95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'[72]FINAL A APROBAR'!$F$35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'[72]FINAL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'[72]FINAL A APROBAR'!$F$36:$F$40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F86-4A8F-9BD5-B7A41E6FD9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'[72]FINAL A APROBAR'!$G$35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'[72]FINAL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'[72]FINAL A APROBAR'!$G$36:$G$40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F86-4A8F-9BD5-B7A41E6FD95C}"/>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Finalización de Trámites en el SGDEA  Orfeo</a:t>
            </a:r>
            <a:endParaRPr lang="es-CO">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'[52]GDOC-IND-001-V1'!$H$36:$H$39</c:f>
              <c:numCache>
                <c:formatCode>General</c:formatCode>
                <c:ptCount val="4"/>
              </c:numCache>
            </c:numRef>
          </c:val>
          <c:extLst>
            <c:ext xmlns:c15="http://schemas.microsoft.com/office/drawing/2012/chart" uri="{02D57815-91ED-43cb-92C2-25804820EDAC}">
              <c15:filteredSeriesTitle>
                <c15:tx>
                  <c:strRef>
                    <c:extLst>
                      <c:ext uri="{02D57815-91ED-43cb-92C2-25804820EDAC}">
                        <c15:formulaRef>
                          <c15:sqref>'[52]GDOC-IND-001-V1'!$H$35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0-283F-4D88-A1E4-2A938442C3DB}"/>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'[52]GDOC-IND-001-V1'!$I$36:$I$39</c:f>
              <c:numCache>
                <c:formatCode>General</c:formatCode>
                <c:ptCount val="4"/>
              </c:numCache>
            </c:numRef>
          </c:val>
          <c:extLst>
            <c:ext xmlns:c15="http://schemas.microsoft.com/office/drawing/2012/chart" uri="{02D57815-91ED-43cb-92C2-25804820EDAC}">
              <c15:filteredSeriesTitle>
                <c15:tx>
                  <c:strRef>
                    <c:extLst>
                      <c:ext uri="{02D57815-91ED-43cb-92C2-25804820EDAC}">
                        <c15:formulaRef>
                          <c15:sqref>'[52]GDOC-IND-001-V1'!$I$35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1-283F-4D88-A1E4-2A938442C3DB}"/>
            </c:ext>
          </c:extLst>
        </c:ser>
        <c:dLbls>
          <c:showLegendKey val="0"/>
          <c:showVal val="0"/>
          <c:showCatName val="0"/>
          <c:showSerName val="0"/>
          <c:showPercent val="0"/>
          <c:showBubbleSize val="0"/>
        </c:dLbls>
        <c:gapWidth val="219"/>
        <c:overlap val="-27"/>
        <c:axId val="1248620784"/>
        <c:axId val="1068916768"/>
        <c:extLst>
          <c:ext xmlns:c15="http://schemas.microsoft.com/office/drawing/2012/chart" uri="{02D57815-91ED-43cb-92C2-25804820EDAC}">
            <c15:filteredBarSeries>
              <c15:ser>
                <c:idx val="0"/>
                <c:order val="0"/>
                <c:spPr>
                  <a:solidFill>
                    <a:schemeClr val="accent1"/>
                  </a:solidFill>
                  <a:ln>
                    <a:noFill/>
                  </a:ln>
                  <a:effectLst/>
                </c:spPr>
                <c:invertIfNegative val="0"/>
                <c:val>
                  <c:numRef>
                    <c:extLst>
                      <c:ext uri="{02D57815-91ED-43cb-92C2-25804820EDAC}">
                        <c15:formulaRef>
                          <c15:sqref>'[52]GDOC-IND-001-V1'!$D$36:$D$39</c15:sqref>
                        </c15:formulaRef>
                      </c:ext>
                    </c:extLst>
                    <c:numCache>
                      <c:formatCode>General</c:formatCode>
                      <c:ptCount val="4"/>
                    </c:numCache>
                  </c:numRef>
                </c:val>
                <c:extLst>
                  <c:ext uri="{02D57815-91ED-43cb-92C2-25804820EDAC}">
                    <c15:filteredSeriesTitle>
                      <c15:tx>
                        <c:strRef>
                          <c:extLst>
                            <c:ext uri="{02D57815-91ED-43cb-92C2-25804820EDAC}">
                              <c15:formulaRef>
                                <c15:sqref>'[52]GDOC-IND-001-V1'!$D$35</c15:sqref>
                              </c15:formulaRef>
                            </c:ext>
                          </c:extLst>
                          <c:strCache>
                            <c:ptCount val="1"/>
                            <c:pt idx="0">
                              <c:v>#¡REF!</c:v>
                            </c:pt>
                          </c:strCache>
                        </c:strRef>
                      </c15:tx>
                    </c15:filteredSeriesTitle>
                  </c:ext>
                  <c:ex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7-283F-4D88-A1E4-2A938442C3DB}"/>
                  </c:ext>
                </c:extLst>
              </c15:ser>
            </c15:filteredBarSeries>
            <c15:filteredBarSeries>
              <c15:ser>
                <c:idx val="1"/>
                <c:order val="1"/>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'[52]GDOC-IND-001-V1'!$E$36:$E$39</c15:sqref>
                        </c15:formulaRef>
                      </c:ext>
                    </c:extLst>
                    <c:numCache>
                      <c:formatCode>General</c:formatCode>
                      <c:ptCount val="4"/>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'[52]GDOC-IND-001-V1'!$E$35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8-283F-4D88-A1E4-2A938442C3DB}"/>
                  </c:ext>
                </c:extLst>
              </c15:ser>
            </c15:filteredBarSeries>
            <c15:filteredBarSeries>
              <c15:ser>
                <c:idx val="2"/>
                <c:order val="2"/>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'[52]GDOC-IND-001-V1'!$F$36:$F$39</c15:sqref>
                        </c15:formulaRef>
                      </c:ext>
                    </c:extLst>
                    <c:numCache>
                      <c:formatCode>General</c:formatCode>
                      <c:ptCount val="4"/>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'[52]GDOC-IND-001-V1'!$F$35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9-283F-4D88-A1E4-2A938442C3DB}"/>
                  </c:ext>
                </c:extLst>
              </c15:ser>
            </c15:filteredBarSeries>
            <c15:filteredBarSeries>
              <c15:ser>
                <c:idx val="3"/>
                <c:order val="3"/>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'[52]GDOC-IND-001-V1'!$G$36:$G$39</c15:sqref>
                        </c15:formulaRef>
                      </c:ext>
                    </c:extLst>
                    <c:numCache>
                      <c:formatCode>General</c:formatCode>
                      <c:ptCount val="4"/>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'[52]GDOC-IND-001-V1'!$G$35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A-283F-4D88-A1E4-2A938442C3DB}"/>
                  </c:ext>
                </c:extLst>
              </c15:ser>
            </c15:filteredBarSeries>
          </c:ext>
        </c:extLst>
      </c:barChart>
      <c:lineChart>
        <c:grouping val="standard"/>
        <c:varyColors val="0"/>
        <c:ser>
          <c:idx val="6"/>
          <c:order val="6"/>
          <c:spPr>
            <a:ln w="28575" cap="rnd">
              <a:solidFill>
                <a:schemeClr val="accent1">
                  <a:lumMod val="60000"/>
                </a:schemeClr>
              </a:solidFill>
              <a:round/>
            </a:ln>
            <a:effectLst/>
          </c:spPr>
          <c:marker>
            <c:symbol val="none"/>
          </c:marker>
          <c:dLbls>
            <c:dLbl>
              <c:idx val="0"/>
              <c:layout>
                <c:manualLayout>
                  <c:x val="8.4507042253521125E-2"/>
                  <c:y val="-8.8154269972451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3F-4D88-A1E4-2A938442C3DB}"/>
                </c:ext>
              </c:extLst>
            </c:dLbl>
            <c:dLbl>
              <c:idx val="1"/>
              <c:layout>
                <c:manualLayout>
                  <c:x val="5.6338028169014086E-2"/>
                  <c:y val="-0.24242424242424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3F-4D88-A1E4-2A938442C3DB}"/>
                </c:ext>
              </c:extLst>
            </c:dLbl>
            <c:dLbl>
              <c:idx val="2"/>
              <c:layout>
                <c:manualLayout>
                  <c:x val="4.6948409617811757E-2"/>
                  <c:y val="-0.16528925619834717"/>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8913533695611986E-2"/>
                      <c:h val="0.1486779028654476"/>
                    </c:manualLayout>
                  </c15:layout>
                </c:ext>
                <c:ext xmlns:c16="http://schemas.microsoft.com/office/drawing/2014/chart" uri="{C3380CC4-5D6E-409C-BE32-E72D297353CC}">
                  <c16:uniqueId val="{00000004-283F-4D88-A1E4-2A938442C3DB}"/>
                </c:ext>
              </c:extLst>
            </c:dLbl>
            <c:dLbl>
              <c:idx val="3"/>
              <c:layout>
                <c:manualLayout>
                  <c:x val="1.0731052984574111E-2"/>
                  <c:y val="-6.0606060606060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3F-4D88-A1E4-2A938442C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'[52]GDOC-IND-001-V1'!$J$36:$J$39</c:f>
              <c:numCache>
                <c:formatCode>General</c:formatCode>
                <c:ptCount val="4"/>
              </c:numCache>
            </c:numRef>
          </c:val>
          <c:smooth val="0"/>
          <c:extLst>
            <c:ext xmlns:c15="http://schemas.microsoft.com/office/drawing/2012/chart" uri="{02D57815-91ED-43cb-92C2-25804820EDAC}">
              <c15:filteredSeriesTitle>
                <c15:tx>
                  <c:strRef>
                    <c:extLst>
                      <c:ext uri="{02D57815-91ED-43cb-92C2-25804820EDAC}">
                        <c15:formulaRef>
                          <c15:sqref>'[52]GDOC-IND-001-V1'!$J$35</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'[52]GDOC-IND-001-V1'!$C$36:$C$39</c15:sqref>
                        </c15:formulaRef>
                      </c:ext>
                    </c:extLst>
                    <c:strCache>
                      <c:ptCount val="4"/>
                      <c:pt idx="0">
                        <c:v>#¡REF!</c:v>
                      </c:pt>
                      <c:pt idx="1">
                        <c:v>#¡REF!</c:v>
                      </c:pt>
                      <c:pt idx="2">
                        <c:v>#¡REF!</c:v>
                      </c:pt>
                      <c:pt idx="3">
                        <c:v>#¡REF!</c:v>
                      </c:pt>
                    </c:strCache>
                  </c:strRef>
                </c15:cat>
              </c15:filteredCategoryTitle>
            </c:ext>
            <c:ext xmlns:c16="http://schemas.microsoft.com/office/drawing/2014/chart" uri="{C3380CC4-5D6E-409C-BE32-E72D297353CC}">
              <c16:uniqueId val="{00000006-283F-4D88-A1E4-2A938442C3DB}"/>
            </c:ext>
          </c:extLst>
        </c:ser>
        <c:dLbls>
          <c:showLegendKey val="0"/>
          <c:showVal val="0"/>
          <c:showCatName val="0"/>
          <c:showSerName val="0"/>
          <c:showPercent val="0"/>
          <c:showBubbleSize val="0"/>
        </c:dLbls>
        <c:marker val="1"/>
        <c:smooth val="0"/>
        <c:axId val="1549988496"/>
        <c:axId val="1068917600"/>
      </c:lineChart>
      <c:catAx>
        <c:axId val="12486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16768"/>
        <c:crosses val="autoZero"/>
        <c:auto val="1"/>
        <c:lblAlgn val="ctr"/>
        <c:lblOffset val="100"/>
        <c:noMultiLvlLbl val="0"/>
      </c:catAx>
      <c:valAx>
        <c:axId val="106891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8620784"/>
        <c:crosses val="autoZero"/>
        <c:crossBetween val="between"/>
      </c:valAx>
      <c:valAx>
        <c:axId val="106891760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9988496"/>
        <c:crosses val="max"/>
        <c:crossBetween val="between"/>
      </c:valAx>
      <c:catAx>
        <c:axId val="1549988496"/>
        <c:scaling>
          <c:orientation val="minMax"/>
        </c:scaling>
        <c:delete val="1"/>
        <c:axPos val="b"/>
        <c:numFmt formatCode="General" sourceLinked="1"/>
        <c:majorTickMark val="none"/>
        <c:minorTickMark val="none"/>
        <c:tickLblPos val="nextTo"/>
        <c:crossAx val="1068917600"/>
        <c:crosses val="autoZero"/>
        <c:auto val="1"/>
        <c:lblAlgn val="ctr"/>
        <c:lblOffset val="100"/>
        <c:noMultiLvlLbl val="0"/>
      </c:cat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Finalización de Trámites en el SGDEA  Orfeo</a:t>
            </a:r>
            <a:endParaRPr lang="es-CO">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'[73]GDOC-IND-001-V1'!$H$35</c:f>
              <c:strCache>
                <c:ptCount val="1"/>
                <c:pt idx="0">
                  <c:v>No de  radicados finalizados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'[73]GDOC-IND-001-V1'!$C$36:$C$39</c:f>
              <c:strCache>
                <c:ptCount val="4"/>
                <c:pt idx="0">
                  <c:v>Primer Trimestre</c:v>
                </c:pt>
                <c:pt idx="1">
                  <c:v>SegundoTrimestre</c:v>
                </c:pt>
                <c:pt idx="2">
                  <c:v>Tercer trimestre</c:v>
                </c:pt>
                <c:pt idx="3">
                  <c:v>Cuarto trimestre</c:v>
                </c:pt>
              </c:strCache>
            </c:strRef>
          </c:cat>
          <c:val>
            <c:numRef>
              <c:f>'[73]GDOC-IND-001-V1'!$H$36:$H$39</c:f>
              <c:numCache>
                <c:formatCode>General</c:formatCode>
                <c:ptCount val="4"/>
                <c:pt idx="0">
                  <c:v>17168</c:v>
                </c:pt>
                <c:pt idx="1">
                  <c:v>15084</c:v>
                </c:pt>
              </c:numCache>
            </c:numRef>
          </c:val>
          <c:extLst>
            <c:ext xmlns:c16="http://schemas.microsoft.com/office/drawing/2014/chart" uri="{C3380CC4-5D6E-409C-BE32-E72D297353CC}">
              <c16:uniqueId val="{00000000-E5B3-41F6-9BAC-68A2A953207C}"/>
            </c:ext>
          </c:extLst>
        </c:ser>
        <c:ser>
          <c:idx val="5"/>
          <c:order val="5"/>
          <c:tx>
            <c:strRef>
              <c:f>'[73]GDOC-IND-001-V1'!$I$35</c:f>
              <c:strCache>
                <c:ptCount val="1"/>
                <c:pt idx="0">
                  <c:v>Total de radicados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'[73]GDOC-IND-001-V1'!$C$36:$C$39</c:f>
              <c:strCache>
                <c:ptCount val="4"/>
                <c:pt idx="0">
                  <c:v>Primer Trimestre</c:v>
                </c:pt>
                <c:pt idx="1">
                  <c:v>SegundoTrimestre</c:v>
                </c:pt>
                <c:pt idx="2">
                  <c:v>Tercer trimestre</c:v>
                </c:pt>
                <c:pt idx="3">
                  <c:v>Cuarto trimestre</c:v>
                </c:pt>
              </c:strCache>
            </c:strRef>
          </c:cat>
          <c:val>
            <c:numRef>
              <c:f>'[73]GDOC-IND-001-V1'!$I$36:$I$39</c:f>
              <c:numCache>
                <c:formatCode>General</c:formatCode>
                <c:ptCount val="4"/>
                <c:pt idx="0">
                  <c:v>19009</c:v>
                </c:pt>
                <c:pt idx="1">
                  <c:v>19833</c:v>
                </c:pt>
              </c:numCache>
            </c:numRef>
          </c:val>
          <c:extLst>
            <c:ext xmlns:c16="http://schemas.microsoft.com/office/drawing/2014/chart" uri="{C3380CC4-5D6E-409C-BE32-E72D297353CC}">
              <c16:uniqueId val="{00000001-E5B3-41F6-9BAC-68A2A953207C}"/>
            </c:ext>
          </c:extLst>
        </c:ser>
        <c:dLbls>
          <c:showLegendKey val="0"/>
          <c:showVal val="0"/>
          <c:showCatName val="0"/>
          <c:showSerName val="0"/>
          <c:showPercent val="0"/>
          <c:showBubbleSize val="0"/>
        </c:dLbls>
        <c:gapWidth val="219"/>
        <c:overlap val="-27"/>
        <c:axId val="1248620784"/>
        <c:axId val="1068916768"/>
        <c:extLst>
          <c:ext xmlns:c15="http://schemas.microsoft.com/office/drawing/2012/chart" uri="{02D57815-91ED-43cb-92C2-25804820EDAC}">
            <c15:filteredBarSeries>
              <c15:ser>
                <c:idx val="0"/>
                <c:order val="0"/>
                <c:tx>
                  <c:strRef>
                    <c:extLst>
                      <c:ext uri="{02D57815-91ED-43cb-92C2-25804820EDAC}">
                        <c15:formulaRef>
                          <c15:sqref>'[73]GDOC-IND-001-V1'!$D$35</c15:sqref>
                        </c15:formulaRef>
                      </c:ext>
                    </c:extLst>
                    <c:strCache>
                      <c:ptCount val="1"/>
                    </c:strCache>
                  </c:strRef>
                </c:tx>
                <c:spPr>
                  <a:solidFill>
                    <a:schemeClr val="accent1"/>
                  </a:solidFill>
                  <a:ln>
                    <a:noFill/>
                  </a:ln>
                  <a:effectLst/>
                </c:spPr>
                <c:invertIfNegative val="0"/>
                <c:cat>
                  <c:strRef>
                    <c:extLst>
                      <c:ext uri="{02D57815-91ED-43cb-92C2-25804820EDAC}">
                        <c15:formulaRef>
                          <c15:sqref>'[73]GDOC-IND-001-V1'!$C$36:$C$39</c15:sqref>
                        </c15:formulaRef>
                      </c:ext>
                    </c:extLst>
                    <c:strCache>
                      <c:ptCount val="4"/>
                      <c:pt idx="0">
                        <c:v>Primer Trimestre</c:v>
                      </c:pt>
                      <c:pt idx="1">
                        <c:v>SegundoTrimestre</c:v>
                      </c:pt>
                      <c:pt idx="2">
                        <c:v>Tercer trimestre</c:v>
                      </c:pt>
                      <c:pt idx="3">
                        <c:v>Cuarto trimestre</c:v>
                      </c:pt>
                    </c:strCache>
                  </c:strRef>
                </c:cat>
                <c:val>
                  <c:numRef>
                    <c:extLst>
                      <c:ext uri="{02D57815-91ED-43cb-92C2-25804820EDAC}">
                        <c15:formulaRef>
                          <c15:sqref>'[73]GDOC-IND-001-V1'!$D$36:$D$39</c15:sqref>
                        </c15:formulaRef>
                      </c:ext>
                    </c:extLst>
                    <c:numCache>
                      <c:formatCode>General</c:formatCode>
                      <c:ptCount val="4"/>
                    </c:numCache>
                  </c:numRef>
                </c:val>
                <c:extLst>
                  <c:ext xmlns:c16="http://schemas.microsoft.com/office/drawing/2014/chart" uri="{C3380CC4-5D6E-409C-BE32-E72D297353CC}">
                    <c16:uniqueId val="{00000007-E5B3-41F6-9BAC-68A2A953207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'[73]GDOC-IND-001-V1'!$E$35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'[73]GDOC-IND-001-V1'!$C$36:$C$39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'[73]GDOC-IND-001-V1'!$E$36:$E$39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8-E5B3-41F6-9BAC-68A2A953207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'[73]GDOC-IND-001-V1'!$F$35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'[73]GDOC-IND-001-V1'!$C$36:$C$39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'[73]GDOC-IND-001-V1'!$F$36:$F$39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9-E5B3-41F6-9BAC-68A2A953207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'[73]GDOC-IND-001-V1'!$G$35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'[73]GDOC-IND-001-V1'!$C$36:$C$39</c15:sqref>
                        </c15:formulaRef>
                      </c:ext>
                    </c:extLst>
                    <c:strCache>
                      <c:ptCount val="4"/>
                      <c:pt idx="0">
                        <c:v>Primer Trimestre</c:v>
                      </c:pt>
                      <c:pt idx="1">
                        <c:v>SegundoTrimestre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'[73]GDOC-IND-001-V1'!$G$36:$G$39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A-E5B3-41F6-9BAC-68A2A953207C}"/>
                  </c:ext>
                </c:extLst>
              </c15:ser>
            </c15:filteredBarSeries>
          </c:ext>
        </c:extLst>
      </c:barChart>
      <c:lineChart>
        <c:grouping val="standard"/>
        <c:varyColors val="0"/>
        <c:ser>
          <c:idx val="6"/>
          <c:order val="6"/>
          <c:tx>
            <c:strRef>
              <c:f>'[73]GDOC-IND-001-V1'!$J$35</c:f>
              <c:strCache>
                <c:ptCount val="1"/>
                <c:pt idx="0">
                  <c:v>RESULTADO</c:v>
                </c:pt>
              </c:strCache>
            </c:strRef>
          </c:tx>
          <c:spPr>
            <a:ln w="28575" cap="rnd">
              <a:solidFill>
                <a:schemeClr val="accent1">
                  <a:lumMod val="60000"/>
                </a:schemeClr>
              </a:solidFill>
              <a:round/>
            </a:ln>
            <a:effectLst/>
          </c:spPr>
          <c:marker>
            <c:symbol val="none"/>
          </c:marker>
          <c:dLbls>
            <c:dLbl>
              <c:idx val="0"/>
              <c:layout>
                <c:manualLayout>
                  <c:x val="8.4507042253521125E-2"/>
                  <c:y val="-8.81542699724518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B3-41F6-9BAC-68A2A953207C}"/>
                </c:ext>
              </c:extLst>
            </c:dLbl>
            <c:dLbl>
              <c:idx val="1"/>
              <c:layout>
                <c:manualLayout>
                  <c:x val="5.6338028169014086E-2"/>
                  <c:y val="-0.242424242424242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B3-41F6-9BAC-68A2A953207C}"/>
                </c:ext>
              </c:extLst>
            </c:dLbl>
            <c:dLbl>
              <c:idx val="2"/>
              <c:layout>
                <c:manualLayout>
                  <c:x val="4.6948409617811757E-2"/>
                  <c:y val="-0.16528925619834717"/>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8913533695611986E-2"/>
                      <c:h val="0.1486779028654476"/>
                    </c:manualLayout>
                  </c15:layout>
                </c:ext>
                <c:ext xmlns:c16="http://schemas.microsoft.com/office/drawing/2014/chart" uri="{C3380CC4-5D6E-409C-BE32-E72D297353CC}">
                  <c16:uniqueId val="{00000004-E5B3-41F6-9BAC-68A2A953207C}"/>
                </c:ext>
              </c:extLst>
            </c:dLbl>
            <c:dLbl>
              <c:idx val="3"/>
              <c:layout>
                <c:manualLayout>
                  <c:x val="1.0731052984574111E-2"/>
                  <c:y val="-6.0606060606060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B3-41F6-9BAC-68A2A95320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'[73]GDOC-IND-001-V1'!$C$36:$C$39</c:f>
              <c:strCache>
                <c:ptCount val="4"/>
                <c:pt idx="0">
                  <c:v>Primer Trimestre</c:v>
                </c:pt>
                <c:pt idx="1">
                  <c:v>SegundoTrimestre</c:v>
                </c:pt>
                <c:pt idx="2">
                  <c:v>Tercer trimestre</c:v>
                </c:pt>
                <c:pt idx="3">
                  <c:v>Cuarto trimestre</c:v>
                </c:pt>
              </c:strCache>
            </c:strRef>
          </c:cat>
          <c:val>
            <c:numRef>
              <c:f>'[73]GDOC-IND-001-V1'!$J$36:$J$39</c:f>
              <c:numCache>
                <c:formatCode>General</c:formatCode>
                <c:ptCount val="4"/>
                <c:pt idx="0">
                  <c:v>0.90315113893418908</c:v>
                </c:pt>
                <c:pt idx="1">
                  <c:v>0.76055059748903342</c:v>
                </c:pt>
              </c:numCache>
            </c:numRef>
          </c:val>
          <c:smooth val="0"/>
          <c:extLst>
            <c:ext xmlns:c16="http://schemas.microsoft.com/office/drawing/2014/chart" uri="{C3380CC4-5D6E-409C-BE32-E72D297353CC}">
              <c16:uniqueId val="{00000006-E5B3-41F6-9BAC-68A2A953207C}"/>
            </c:ext>
          </c:extLst>
        </c:ser>
        <c:dLbls>
          <c:showLegendKey val="0"/>
          <c:showVal val="0"/>
          <c:showCatName val="0"/>
          <c:showSerName val="0"/>
          <c:showPercent val="0"/>
          <c:showBubbleSize val="0"/>
        </c:dLbls>
        <c:marker val="1"/>
        <c:smooth val="0"/>
        <c:axId val="1549988496"/>
        <c:axId val="1068917600"/>
      </c:lineChart>
      <c:catAx>
        <c:axId val="12486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16768"/>
        <c:crosses val="autoZero"/>
        <c:auto val="1"/>
        <c:lblAlgn val="ctr"/>
        <c:lblOffset val="100"/>
        <c:noMultiLvlLbl val="0"/>
      </c:catAx>
      <c:valAx>
        <c:axId val="106891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8620784"/>
        <c:crosses val="autoZero"/>
        <c:crossBetween val="between"/>
      </c:valAx>
      <c:valAx>
        <c:axId val="106891760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9988496"/>
        <c:crosses val="max"/>
        <c:crossBetween val="between"/>
      </c:valAx>
      <c:catAx>
        <c:axId val="1549988496"/>
        <c:scaling>
          <c:orientation val="minMax"/>
        </c:scaling>
        <c:delete val="1"/>
        <c:axPos val="b"/>
        <c:numFmt formatCode="General" sourceLinked="1"/>
        <c:majorTickMark val="none"/>
        <c:minorTickMark val="none"/>
        <c:tickLblPos val="nextTo"/>
        <c:crossAx val="1068917600"/>
        <c:crosses val="autoZero"/>
        <c:auto val="1"/>
        <c:lblAlgn val="ctr"/>
        <c:lblOffset val="100"/>
        <c:noMultiLvlLbl val="0"/>
      </c:cat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ATENCIÓN DE CONSULTAS DEL ARCHIVO CENTRAL Y DE GESTIÓN</a:t>
            </a:r>
            <a:endParaRPr lang="es-CO">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'[53]GDOC-IND-002-V2'!$H$35</c:f>
              <c:strCache>
                <c:ptCount val="1"/>
                <c:pt idx="0">
                  <c:v>Σ del tiempo empleado en la atención de consultas documentales del archivo central</c:v>
                </c:pt>
              </c:strCache>
            </c:strRef>
          </c:tx>
          <c:spPr>
            <a:ln w="28575" cap="rnd">
              <a:solidFill>
                <a:schemeClr val="accent5"/>
              </a:solidFill>
              <a:round/>
            </a:ln>
            <a:effectLst/>
          </c:spPr>
          <c:marker>
            <c:symbol val="none"/>
          </c:marker>
          <c:dLbls>
            <c:dLbl>
              <c:idx val="2"/>
              <c:layout>
                <c:manualLayout>
                  <c:x val="-9.6832961483757196E-17"/>
                  <c:y val="5.8849751487230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C-43AE-B0CC-623384CA13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'[53]GDOC-IND-002-V2'!$C$36:$C$39</c:f>
              <c:strCache>
                <c:ptCount val="4"/>
                <c:pt idx="0">
                  <c:v>Primer trimestre</c:v>
                </c:pt>
                <c:pt idx="1">
                  <c:v>Segundo trimestre</c:v>
                </c:pt>
                <c:pt idx="2">
                  <c:v>Tercer trimestre</c:v>
                </c:pt>
                <c:pt idx="3">
                  <c:v>Cuarto trimestre</c:v>
                </c:pt>
              </c:strCache>
            </c:strRef>
          </c:cat>
          <c:val>
            <c:numRef>
              <c:f>'[53]GDOC-IND-002-V2'!$H$36:$H$39</c:f>
              <c:numCache>
                <c:formatCode>General</c:formatCode>
                <c:ptCount val="4"/>
                <c:pt idx="0">
                  <c:v>28</c:v>
                </c:pt>
              </c:numCache>
            </c:numRef>
          </c:val>
          <c:smooth val="0"/>
          <c:extLst>
            <c:ext xmlns:c16="http://schemas.microsoft.com/office/drawing/2014/chart" uri="{C3380CC4-5D6E-409C-BE32-E72D297353CC}">
              <c16:uniqueId val="{00000001-48CC-43AE-B0CC-623384CA13F0}"/>
            </c:ext>
          </c:extLst>
        </c:ser>
        <c:ser>
          <c:idx val="5"/>
          <c:order val="5"/>
          <c:tx>
            <c:strRef>
              <c:f>'[53]GDOC-IND-002-V2'!$I$35</c:f>
              <c:strCache>
                <c:ptCount val="1"/>
                <c:pt idx="0">
                  <c:v>Total de consultas documentales del archivo central realizadas</c:v>
                </c:pt>
              </c:strCache>
            </c:strRef>
          </c:tx>
          <c:spPr>
            <a:ln w="28575" cap="rnd">
              <a:solidFill>
                <a:schemeClr val="accent6"/>
              </a:solidFill>
              <a:round/>
            </a:ln>
            <a:effectLst/>
          </c:spPr>
          <c:marker>
            <c:symbol val="none"/>
          </c:marker>
          <c:dLbls>
            <c:dLbl>
              <c:idx val="0"/>
              <c:layout>
                <c:manualLayout>
                  <c:x val="-2.4736502070226869E-17"/>
                  <c:y val="-5.8991761127030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8CC-43AE-B0CC-623384CA13F0}"/>
                </c:ext>
              </c:extLst>
            </c:dLbl>
            <c:dLbl>
              <c:idx val="1"/>
              <c:layout>
                <c:manualLayout>
                  <c:x val="-2.1588469377521135E-2"/>
                  <c:y val="-0.123882698366764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8CC-43AE-B0CC-623384CA13F0}"/>
                </c:ext>
              </c:extLst>
            </c:dLbl>
            <c:dLbl>
              <c:idx val="2"/>
              <c:layout>
                <c:manualLayout>
                  <c:x val="-9.6832961483757196E-17"/>
                  <c:y val="-0.14123940356935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8CC-43AE-B0CC-623384CA13F0}"/>
                </c:ext>
              </c:extLst>
            </c:dLbl>
            <c:dLbl>
              <c:idx val="3"/>
              <c:layout>
                <c:manualLayout>
                  <c:x val="2.1127435659576289E-2"/>
                  <c:y val="-4.11948260410613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8CC-43AE-B0CC-623384CA13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'[53]GDOC-IND-002-V2'!$C$36:$C$39</c:f>
              <c:strCache>
                <c:ptCount val="4"/>
                <c:pt idx="0">
                  <c:v>Primer trimestre</c:v>
                </c:pt>
                <c:pt idx="1">
                  <c:v>Segundo trimestre</c:v>
                </c:pt>
                <c:pt idx="2">
                  <c:v>Tercer trimestre</c:v>
                </c:pt>
                <c:pt idx="3">
                  <c:v>Cuarto trimestre</c:v>
                </c:pt>
              </c:strCache>
            </c:strRef>
          </c:cat>
          <c:val>
            <c:numRef>
              <c:f>'[53]GDOC-IND-002-V2'!$I$36:$I$39</c:f>
              <c:numCache>
                <c:formatCode>General</c:formatCode>
                <c:ptCount val="4"/>
                <c:pt idx="0">
                  <c:v>40</c:v>
                </c:pt>
              </c:numCache>
            </c:numRef>
          </c:val>
          <c:smooth val="0"/>
          <c:extLst>
            <c:ext xmlns:c16="http://schemas.microsoft.com/office/drawing/2014/chart" uri="{C3380CC4-5D6E-409C-BE32-E72D297353CC}">
              <c16:uniqueId val="{00000006-48CC-43AE-B0CC-623384CA13F0}"/>
            </c:ext>
          </c:extLst>
        </c:ser>
        <c:ser>
          <c:idx val="6"/>
          <c:order val="6"/>
          <c:tx>
            <c:strRef>
              <c:f>'[53]GDOC-IND-002-V2'!$J$35</c:f>
              <c:strCache>
                <c:ptCount val="1"/>
                <c:pt idx="0">
                  <c:v>RESULTADO</c:v>
                </c:pt>
              </c:strCache>
            </c:strRef>
          </c:tx>
          <c:spPr>
            <a:ln w="28575" cap="rnd">
              <a:solidFill>
                <a:schemeClr val="accent1">
                  <a:lumMod val="60000"/>
                </a:schemeClr>
              </a:solidFill>
              <a:round/>
            </a:ln>
            <a:effectLst/>
          </c:spPr>
          <c:marker>
            <c:symbol val="none"/>
          </c:marker>
          <c:dLbls>
            <c:dLbl>
              <c:idx val="0"/>
              <c:layout>
                <c:manualLayout>
                  <c:x val="4.3176938755042242E-2"/>
                  <c:y val="5.309258501432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8CC-43AE-B0CC-623384CA13F0}"/>
                </c:ext>
              </c:extLst>
            </c:dLbl>
            <c:dLbl>
              <c:idx val="1"/>
              <c:layout>
                <c:manualLayout>
                  <c:x val="4.452621809113734E-2"/>
                  <c:y val="2.35967044508122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8CC-43AE-B0CC-623384CA13F0}"/>
                </c:ext>
              </c:extLst>
            </c:dLbl>
            <c:dLbl>
              <c:idx val="2"/>
              <c:layout>
                <c:manualLayout>
                  <c:x val="6.1605814037392556E-2"/>
                  <c:y val="-5.8750123955185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8CC-43AE-B0CC-623384CA13F0}"/>
                </c:ext>
              </c:extLst>
            </c:dLbl>
            <c:dLbl>
              <c:idx val="3"/>
              <c:layout>
                <c:manualLayout>
                  <c:x val="-3.961394186170651E-3"/>
                  <c:y val="-0.1118145278257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8CC-43AE-B0CC-623384CA13F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FF0000"/>
                      </a:solidFill>
                      <a:round/>
                    </a:ln>
                    <a:effectLst/>
                  </c:spPr>
                </c15:leaderLines>
              </c:ext>
            </c:extLst>
          </c:dLbls>
          <c:cat>
            <c:strRef>
              <c:f>'[53]GDOC-IND-002-V2'!$C$36:$C$39</c:f>
              <c:strCache>
                <c:ptCount val="4"/>
                <c:pt idx="0">
                  <c:v>Primer trimestre</c:v>
                </c:pt>
                <c:pt idx="1">
                  <c:v>Segundo trimestre</c:v>
                </c:pt>
                <c:pt idx="2">
                  <c:v>Tercer trimestre</c:v>
                </c:pt>
                <c:pt idx="3">
                  <c:v>Cuarto trimestre</c:v>
                </c:pt>
              </c:strCache>
            </c:strRef>
          </c:cat>
          <c:val>
            <c:numRef>
              <c:f>'[53]GDOC-IND-002-V2'!$J$36:$J$39</c:f>
              <c:numCache>
                <c:formatCode>General</c:formatCode>
                <c:ptCount val="4"/>
                <c:pt idx="0">
                  <c:v>0.7</c:v>
                </c:pt>
              </c:numCache>
            </c:numRef>
          </c:val>
          <c:smooth val="0"/>
          <c:extLst>
            <c:ext xmlns:c16="http://schemas.microsoft.com/office/drawing/2014/chart" uri="{C3380CC4-5D6E-409C-BE32-E72D297353CC}">
              <c16:uniqueId val="{0000000B-48CC-43AE-B0CC-623384CA13F0}"/>
            </c:ext>
          </c:extLst>
        </c:ser>
        <c:dLbls>
          <c:showLegendKey val="0"/>
          <c:showVal val="0"/>
          <c:showCatName val="0"/>
          <c:showSerName val="0"/>
          <c:showPercent val="0"/>
          <c:showBubbleSize val="0"/>
        </c:dLbls>
        <c:smooth val="0"/>
        <c:axId val="185106735"/>
        <c:axId val="185101327"/>
        <c:extLst>
          <c:ext xmlns:c15="http://schemas.microsoft.com/office/drawing/2012/chart" uri="{02D57815-91ED-43cb-92C2-25804820EDAC}">
            <c15:filteredLineSeries>
              <c15:ser>
                <c:idx val="0"/>
                <c:order val="0"/>
                <c:tx>
                  <c:strRef>
                    <c:extLst>
                      <c:ext uri="{02D57815-91ED-43cb-92C2-25804820EDAC}">
                        <c15:formulaRef>
                          <c15:sqref>'[53]GDOC-IND-002-V2'!$D$35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'[53]GDOC-IND-002-V2'!$C$36:$C$39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'[53]GDOC-IND-002-V2'!$D$36:$D$39</c15:sqref>
                        </c15:formulaRef>
                      </c:ext>
                    </c:extLst>
                    <c:numCache>
                      <c:formatCode>General</c:formatCode>
                      <c:ptCount val="4"/>
                    </c:numCache>
                  </c:numRef>
                </c:val>
                <c:smooth val="0"/>
                <c:extLst>
                  <c:ext xmlns:c16="http://schemas.microsoft.com/office/drawing/2014/chart" uri="{C3380CC4-5D6E-409C-BE32-E72D297353CC}">
                    <c16:uniqueId val="{0000000C-48CC-43AE-B0CC-623384CA13F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'[53]GDOC-IND-002-V2'!$E$35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'[53]GDOC-IND-002-V2'!$C$36:$C$39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'[53]GDOC-IND-002-V2'!$E$36:$E$39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D-48CC-43AE-B0CC-623384CA13F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'[53]GDOC-IND-002-V2'!$F$35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'[53]GDOC-IND-002-V2'!$C$36:$C$39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'[53]GDOC-IND-002-V2'!$F$36:$F$39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48CC-43AE-B0CC-623384CA13F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'[53]GDOC-IND-002-V2'!$G$35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'[53]GDOC-IND-002-V2'!$C$36:$C$39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'[53]GDOC-IND-002-V2'!$G$36:$G$39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48CC-43AE-B0CC-623384CA13F0}"/>
                  </c:ext>
                </c:extLst>
              </c15:ser>
            </c15:filteredLineSeries>
          </c:ext>
        </c:extLst>
      </c:lineChart>
      <c:catAx>
        <c:axId val="185106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101327"/>
        <c:crosses val="autoZero"/>
        <c:auto val="1"/>
        <c:lblAlgn val="ctr"/>
        <c:lblOffset val="100"/>
        <c:noMultiLvlLbl val="0"/>
      </c:catAx>
      <c:valAx>
        <c:axId val="185101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10673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ESPERA PARA  LA ATENCIÓN EN EL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589387147502083E-2"/>
          <c:y val="0.22486234646336298"/>
          <c:w val="0.95677450766415395"/>
          <c:h val="0.62658455812464353"/>
        </c:manualLayout>
      </c:layout>
      <c:barChart>
        <c:barDir val="col"/>
        <c:grouping val="clustered"/>
        <c:varyColors val="0"/>
        <c:ser>
          <c:idx val="0"/>
          <c:order val="0"/>
          <c:tx>
            <c:strRef>
              <c:f>'[76]APIC-IND-001'!$C$36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'[76]APIC-IND-001'!$J$36</c:f>
              <c:numCache>
                <c:formatCode>General</c:formatCode>
                <c:ptCount val="1"/>
                <c:pt idx="0">
                  <c:v>1.1399999999999999</c:v>
                </c:pt>
              </c:numCache>
            </c:numRef>
          </c:val>
          <c:extLst>
            <c:ext xmlns:c16="http://schemas.microsoft.com/office/drawing/2014/chart" uri="{C3380CC4-5D6E-409C-BE32-E72D297353CC}">
              <c16:uniqueId val="{00000000-336F-458E-A868-6AE06F728D4A}"/>
            </c:ext>
          </c:extLst>
        </c:ser>
        <c:ser>
          <c:idx val="1"/>
          <c:order val="1"/>
          <c:tx>
            <c:strRef>
              <c:f>'[76]APIC-IND-001'!$C$37</c:f>
              <c:strCache>
                <c:ptCount val="1"/>
                <c:pt idx="0">
                  <c:v>2 Trimestre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'[76]APIC-IND-001'!$J$37</c:f>
              <c:numCache>
                <c:formatCode>General</c:formatCode>
                <c:ptCount val="1"/>
                <c:pt idx="0">
                  <c:v>1.1100000000000001</c:v>
                </c:pt>
              </c:numCache>
            </c:numRef>
          </c:val>
          <c:extLst>
            <c:ext xmlns:c16="http://schemas.microsoft.com/office/drawing/2014/chart" uri="{C3380CC4-5D6E-409C-BE32-E72D297353CC}">
              <c16:uniqueId val="{00000001-336F-458E-A868-6AE06F728D4A}"/>
            </c:ext>
          </c:extLst>
        </c:ser>
        <c:ser>
          <c:idx val="2"/>
          <c:order val="2"/>
          <c:tx>
            <c:strRef>
              <c:f>'[76]APIC-IND-001'!$C$38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'[76]APIC-IND-001'!$J$38</c:f>
              <c:numCache>
                <c:formatCode>General</c:formatCode>
                <c:ptCount val="1"/>
              </c:numCache>
            </c:numRef>
          </c:val>
          <c:extLst>
            <c:ext xmlns:c16="http://schemas.microsoft.com/office/drawing/2014/chart" uri="{C3380CC4-5D6E-409C-BE32-E72D297353CC}">
              <c16:uniqueId val="{00000002-336F-458E-A868-6AE06F728D4A}"/>
            </c:ext>
          </c:extLst>
        </c:ser>
        <c:ser>
          <c:idx val="3"/>
          <c:order val="3"/>
          <c:tx>
            <c:strRef>
              <c:f>'[76]APIC-IND-001'!$C$39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'[76]APIC-IND-001'!$J$39</c:f>
              <c:numCache>
                <c:formatCode>General</c:formatCode>
                <c:ptCount val="1"/>
              </c:numCache>
            </c:numRef>
          </c:val>
          <c:extLst>
            <c:ext xmlns:c16="http://schemas.microsoft.com/office/drawing/2014/chart" uri="{C3380CC4-5D6E-409C-BE32-E72D297353CC}">
              <c16:uniqueId val="{00000003-336F-458E-A868-6AE06F728D4A}"/>
            </c:ext>
          </c:extLst>
        </c:ser>
        <c:dLbls>
          <c:dLblPos val="outEnd"/>
          <c:showLegendKey val="0"/>
          <c:showVal val="1"/>
          <c:showCatName val="0"/>
          <c:showSerName val="0"/>
          <c:showPercent val="0"/>
          <c:showBubbleSize val="0"/>
        </c:dLbls>
        <c:gapWidth val="219"/>
        <c:overlap val="-27"/>
        <c:axId val="831026815"/>
        <c:axId val="331507231"/>
      </c:barChart>
      <c:catAx>
        <c:axId val="831026815"/>
        <c:scaling>
          <c:orientation val="minMax"/>
        </c:scaling>
        <c:delete val="1"/>
        <c:axPos val="b"/>
        <c:majorTickMark val="none"/>
        <c:minorTickMark val="none"/>
        <c:tickLblPos val="nextTo"/>
        <c:crossAx val="331507231"/>
        <c:crosses val="autoZero"/>
        <c:auto val="1"/>
        <c:lblAlgn val="ctr"/>
        <c:lblOffset val="100"/>
        <c:noMultiLvlLbl val="0"/>
      </c:catAx>
      <c:valAx>
        <c:axId val="331507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1026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CUMPLIMIENTO DE LOS TRÁMITES EN EL SGDEA - APLICATIVO ORFEO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'[54]GDOC-IND-003-V1 '!$C$36</c:f>
              <c:strCache>
                <c:ptCount val="1"/>
                <c:pt idx="0">
                  <c:v>Primer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'[0]GDOC-IND-003-V1 '!$H$36:$J$36</c:f>
              <c:numCache>
                <c:formatCode>General</c:formatCode>
                <c:ptCount val="3"/>
              </c:numCache>
              <c:extLst/>
            </c:numRef>
          </c:val>
          <c:smooth val="0"/>
          <c:extLst xmlns:c15="http://schemas.microsoft.com/office/drawing/2012/chart">
            <c:ext xmlns:c15="http://schemas.microsoft.com/office/drawing/2012/chart" uri="{02D57815-91ED-43cb-92C2-25804820EDAC}">
              <c15:filteredCategoryTitle>
                <c15:cat>
                  <c:strRef>
                    <c:extLst>
                      <c:ext uri="{02D57815-91ED-43cb-92C2-25804820EDAC}">
                        <c15:formulaRef>
                          <c15:sqref>'[0]GDOC-IND-003-V1 '!$H$35:$J$35</c15:sqref>
                        </c15:formulaRef>
                      </c:ext>
                    </c:extLst>
                    <c:strCache>
                      <c:ptCount val="3"/>
                    </c:strCache>
                  </c:strRef>
                </c15:cat>
              </c15:filteredCategoryTitle>
            </c:ext>
            <c:ext xmlns:c16="http://schemas.microsoft.com/office/drawing/2014/chart" uri="{C3380CC4-5D6E-409C-BE32-E72D297353CC}">
              <c16:uniqueId val="{00000000-A880-478E-86C3-16F32D55E486}"/>
            </c:ext>
          </c:extLst>
        </c:ser>
        <c:ser>
          <c:idx val="1"/>
          <c:order val="1"/>
          <c:tx>
            <c:strRef>
              <c:f>'[54]GDOC-IND-003-V1 '!$C$37</c:f>
              <c:strCache>
                <c:ptCount val="1"/>
                <c:pt idx="0">
                  <c:v>Segundo Trimestre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4.107077374404107E-2"/>
                  <c:y val="-3.888888888888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80-478E-86C3-16F32D55E486}"/>
                </c:ext>
              </c:extLst>
            </c:dLbl>
            <c:dLbl>
              <c:idx val="2"/>
              <c:layout>
                <c:manualLayout>
                  <c:x val="3.0803080308030695E-2"/>
                  <c:y val="7.777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80-478E-86C3-16F32D55E4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'[0]GDOC-IND-003-V1 '!$H$37:$J$37</c:f>
              <c:numCache>
                <c:formatCode>General</c:formatCode>
                <c:ptCount val="3"/>
              </c:numCache>
              <c:extLst/>
            </c:numRef>
          </c:val>
          <c:smooth val="0"/>
          <c:extLst xmlns:c15="http://schemas.microsoft.com/office/drawing/2012/chart">
            <c:ext xmlns:c15="http://schemas.microsoft.com/office/drawing/2012/chart" uri="{02D57815-91ED-43cb-92C2-25804820EDAC}">
              <c15:filteredCategoryTitle>
                <c15:cat>
                  <c:strRef>
                    <c:extLst>
                      <c:ext uri="{02D57815-91ED-43cb-92C2-25804820EDAC}">
                        <c15:formulaRef>
                          <c15:sqref>'[0]GDOC-IND-003-V1 '!$H$35:$J$35</c15:sqref>
                        </c15:formulaRef>
                      </c:ext>
                    </c:extLst>
                    <c:strCache>
                      <c:ptCount val="3"/>
                    </c:strCache>
                  </c:strRef>
                </c15:cat>
              </c15:filteredCategoryTitle>
            </c:ext>
            <c:ext xmlns:c16="http://schemas.microsoft.com/office/drawing/2014/chart" uri="{C3380CC4-5D6E-409C-BE32-E72D297353CC}">
              <c16:uniqueId val="{00000003-A880-478E-86C3-16F32D55E486}"/>
            </c:ext>
          </c:extLst>
        </c:ser>
        <c:ser>
          <c:idx val="2"/>
          <c:order val="2"/>
          <c:tx>
            <c:strRef>
              <c:f>'[54]GDOC-IND-003-V1 '!$C$38</c:f>
              <c:strCache>
                <c:ptCount val="1"/>
                <c:pt idx="0">
                  <c:v>Tercer Trimestre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layout>
                <c:manualLayout>
                  <c:x val="3.292534535824207E-2"/>
                  <c:y val="3.8631346578366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80-478E-86C3-16F32D55E486}"/>
                </c:ext>
              </c:extLst>
            </c:dLbl>
            <c:dLbl>
              <c:idx val="2"/>
              <c:layout>
                <c:manualLayout>
                  <c:x val="2.004151456588648E-2"/>
                  <c:y val="-8.2781456953642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80-478E-86C3-16F32D55E4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'[0]GDOC-IND-003-V1 '!$H$38:$J$38</c:f>
              <c:numCache>
                <c:formatCode>General</c:formatCode>
                <c:ptCount val="3"/>
              </c:numCache>
              <c:extLst/>
            </c:numRef>
          </c:val>
          <c:smooth val="0"/>
          <c:extLst xmlns:c15="http://schemas.microsoft.com/office/drawing/2012/chart">
            <c:ext xmlns:c15="http://schemas.microsoft.com/office/drawing/2012/chart" uri="{02D57815-91ED-43cb-92C2-25804820EDAC}">
              <c15:filteredCategoryTitle>
                <c15:cat>
                  <c:strRef>
                    <c:extLst>
                      <c:ext uri="{02D57815-91ED-43cb-92C2-25804820EDAC}">
                        <c15:formulaRef>
                          <c15:sqref>'[0]GDOC-IND-003-V1 '!$H$35:$J$35</c15:sqref>
                        </c15:formulaRef>
                      </c:ext>
                    </c:extLst>
                    <c:strCache>
                      <c:ptCount val="3"/>
                    </c:strCache>
                  </c:strRef>
                </c15:cat>
              </c15:filteredCategoryTitle>
            </c:ext>
            <c:ext xmlns:c16="http://schemas.microsoft.com/office/drawing/2014/chart" uri="{C3380CC4-5D6E-409C-BE32-E72D297353CC}">
              <c16:uniqueId val="{00000006-A880-478E-86C3-16F32D55E486}"/>
            </c:ext>
          </c:extLst>
        </c:ser>
        <c:ser>
          <c:idx val="3"/>
          <c:order val="3"/>
          <c:tx>
            <c:strRef>
              <c:f>'[54]GDOC-IND-003-V1 '!$C$39</c:f>
              <c:strCache>
                <c:ptCount val="1"/>
                <c:pt idx="0">
                  <c:v>Cuarto Trimestre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'[0]GDOC-IND-003-V1 '!$H$39:$J$39</c:f>
              <c:numCache>
                <c:formatCode>General</c:formatCode>
                <c:ptCount val="3"/>
              </c:numCache>
              <c:extLst/>
            </c:numRef>
          </c:val>
          <c:smooth val="0"/>
          <c:extLst xmlns:c15="http://schemas.microsoft.com/office/drawing/2012/chart">
            <c:ext xmlns:c15="http://schemas.microsoft.com/office/drawing/2012/chart" uri="{02D57815-91ED-43cb-92C2-25804820EDAC}">
              <c15:filteredCategoryTitle>
                <c15:cat>
                  <c:strRef>
                    <c:extLst>
                      <c:ext uri="{02D57815-91ED-43cb-92C2-25804820EDAC}">
                        <c15:formulaRef>
                          <c15:sqref>'[0]GDOC-IND-003-V1 '!$H$35:$J$35</c15:sqref>
                        </c15:formulaRef>
                      </c:ext>
                    </c:extLst>
                    <c:strCache>
                      <c:ptCount val="3"/>
                    </c:strCache>
                  </c:strRef>
                </c15:cat>
              </c15:filteredCategoryTitle>
            </c:ext>
            <c:ext xmlns:c16="http://schemas.microsoft.com/office/drawing/2014/chart" uri="{C3380CC4-5D6E-409C-BE32-E72D297353CC}">
              <c16:uniqueId val="{00000007-A880-478E-86C3-16F32D55E486}"/>
            </c:ext>
          </c:extLst>
        </c:ser>
        <c:dLbls>
          <c:showLegendKey val="0"/>
          <c:showVal val="0"/>
          <c:showCatName val="0"/>
          <c:showSerName val="0"/>
          <c:showPercent val="0"/>
          <c:showBubbleSize val="0"/>
        </c:dLbls>
        <c:marker val="1"/>
        <c:smooth val="0"/>
        <c:axId val="1070011520"/>
        <c:axId val="1545748128"/>
      </c:lineChart>
      <c:catAx>
        <c:axId val="107001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748128"/>
        <c:crosses val="autoZero"/>
        <c:auto val="1"/>
        <c:lblAlgn val="ctr"/>
        <c:lblOffset val="100"/>
        <c:noMultiLvlLbl val="0"/>
      </c:catAx>
      <c:valAx>
        <c:axId val="1545748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001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'[55]GTHU-IND-003'!$H$35</c:f>
              <c:strCache>
                <c:ptCount val="1"/>
                <c:pt idx="0">
                  <c:v>Porcentaje de avance del PETH implementado en el periodo</c:v>
                </c:pt>
              </c:strCache>
            </c:strRef>
          </c:tx>
          <c:spPr>
            <a:ln w="28575" cap="rnd">
              <a:solidFill>
                <a:schemeClr val="accent5"/>
              </a:solidFill>
              <a:round/>
            </a:ln>
            <a:effectLst/>
          </c:spPr>
          <c:marker>
            <c:symbol val="none"/>
          </c:marker>
          <c:cat>
            <c:strRef>
              <c:f>'[55]GTHU-IND-003'!$C$36:$C$39</c:f>
              <c:strCache>
                <c:ptCount val="4"/>
                <c:pt idx="0">
                  <c:v>Trimestre 1</c:v>
                </c:pt>
                <c:pt idx="1">
                  <c:v>Trimestre 2</c:v>
                </c:pt>
                <c:pt idx="2">
                  <c:v>Trimestre 3</c:v>
                </c:pt>
                <c:pt idx="3">
                  <c:v>Trimestre 4</c:v>
                </c:pt>
              </c:strCache>
            </c:strRef>
          </c:cat>
          <c:val>
            <c:numRef>
              <c:f>'[55]GTHU-IND-003'!$H$36:$H$39</c:f>
              <c:numCache>
                <c:formatCode>General</c:formatCode>
                <c:ptCount val="4"/>
                <c:pt idx="0">
                  <c:v>0.14000000000000001</c:v>
                </c:pt>
                <c:pt idx="1">
                  <c:v>0</c:v>
                </c:pt>
                <c:pt idx="2">
                  <c:v>0</c:v>
                </c:pt>
                <c:pt idx="3">
                  <c:v>0</c:v>
                </c:pt>
              </c:numCache>
            </c:numRef>
          </c:val>
          <c:smooth val="0"/>
          <c:extLst>
            <c:ext xmlns:c16="http://schemas.microsoft.com/office/drawing/2014/chart" uri="{C3380CC4-5D6E-409C-BE32-E72D297353CC}">
              <c16:uniqueId val="{00000000-27D7-4380-AE1B-DA4B9BC075F1}"/>
            </c:ext>
          </c:extLst>
        </c:ser>
        <c:ser>
          <c:idx val="5"/>
          <c:order val="5"/>
          <c:tx>
            <c:strRef>
              <c:f>'[55]GTHU-IND-003'!$I$35</c:f>
              <c:strCache>
                <c:ptCount val="1"/>
                <c:pt idx="0">
                  <c:v> Porcentaje de avance del PETH programado en el periodo</c:v>
                </c:pt>
              </c:strCache>
            </c:strRef>
          </c:tx>
          <c:spPr>
            <a:ln w="28575" cap="rnd">
              <a:solidFill>
                <a:schemeClr val="accent6"/>
              </a:solidFill>
              <a:round/>
            </a:ln>
            <a:effectLst/>
          </c:spPr>
          <c:marker>
            <c:symbol val="none"/>
          </c:marker>
          <c:cat>
            <c:strRef>
              <c:f>'[55]GTHU-IND-003'!$C$36:$C$39</c:f>
              <c:strCache>
                <c:ptCount val="4"/>
                <c:pt idx="0">
                  <c:v>Trimestre 1</c:v>
                </c:pt>
                <c:pt idx="1">
                  <c:v>Trimestre 2</c:v>
                </c:pt>
                <c:pt idx="2">
                  <c:v>Trimestre 3</c:v>
                </c:pt>
                <c:pt idx="3">
                  <c:v>Trimestre 4</c:v>
                </c:pt>
              </c:strCache>
            </c:strRef>
          </c:cat>
          <c:val>
            <c:numRef>
              <c:f>'[55]GTHU-IND-003'!$I$36:$I$39</c:f>
              <c:numCache>
                <c:formatCode>General</c:formatCode>
                <c:ptCount val="4"/>
                <c:pt idx="0">
                  <c:v>0.14000000000000001</c:v>
                </c:pt>
                <c:pt idx="1">
                  <c:v>0.24</c:v>
                </c:pt>
                <c:pt idx="2">
                  <c:v>0.3</c:v>
                </c:pt>
                <c:pt idx="3">
                  <c:v>0.32</c:v>
                </c:pt>
              </c:numCache>
            </c:numRef>
          </c:val>
          <c:smooth val="0"/>
          <c:extLst>
            <c:ext xmlns:c16="http://schemas.microsoft.com/office/drawing/2014/chart" uri="{C3380CC4-5D6E-409C-BE32-E72D297353CC}">
              <c16:uniqueId val="{00000001-27D7-4380-AE1B-DA4B9BC075F1}"/>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'[55]GTHU-IND-003'!$D$35</c15:sqref>
                        </c15:formulaRef>
                      </c:ext>
                    </c:extLst>
                    <c:strCache>
                      <c:ptCount val="1"/>
                      <c:pt idx="0">
                        <c:v>0</c:v>
                      </c:pt>
                    </c:strCache>
                  </c:strRef>
                </c:tx>
                <c:spPr>
                  <a:ln w="28575" cap="rnd">
                    <a:solidFill>
                      <a:schemeClr val="accent1"/>
                    </a:solidFill>
                    <a:round/>
                  </a:ln>
                  <a:effectLst/>
                </c:spPr>
                <c:marker>
                  <c:symbol val="none"/>
                </c:marker>
                <c:cat>
                  <c:strRef>
                    <c:extLst>
                      <c:ext uri="{02D57815-91ED-43cb-92C2-25804820EDAC}">
                        <c15:formulaRef>
                          <c15:sqref>'[55]GTHU-IND-003'!$C$36:$C$39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'[55]GTHU-IND-003'!$D$36:$D$39</c15:sqref>
                        </c15:formulaRef>
                      </c:ext>
                    </c:extLst>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2-27D7-4380-AE1B-DA4B9BC075F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'[55]GTHU-IND-003'!$E$35</c15:sqref>
                        </c15:formulaRef>
                      </c:ext>
                    </c:extLst>
                    <c:strCache>
                      <c:ptCount val="1"/>
                      <c:pt idx="0">
                        <c:v>0</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'[55]GTHU-IND-003'!$C$36:$C$39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'[55]GTHU-IND-003'!$E$36:$E$39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3-27D7-4380-AE1B-DA4B9BC075F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'[55]GTHU-IND-003'!$F$35</c15:sqref>
                        </c15:formulaRef>
                      </c:ext>
                    </c:extLst>
                    <c:strCache>
                      <c:ptCount val="1"/>
                      <c:pt idx="0">
                        <c:v>0</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'[55]GTHU-IND-003'!$C$36:$C$39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'[55]GTHU-IND-003'!$F$36:$F$39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27D7-4380-AE1B-DA4B9BC075F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'[55]GTHU-IND-003'!$G$35</c15:sqref>
                        </c15:formulaRef>
                      </c:ext>
                    </c:extLst>
                    <c:strCache>
                      <c:ptCount val="1"/>
                      <c:pt idx="0">
                        <c:v>0</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'[55]GTHU-IND-003'!$C$36:$C$39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'[55]GTHU-IND-003'!$G$36:$G$39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27D7-4380-AE1B-DA4B9BC075F1}"/>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'[56]GTHU-IND-003'!$H$35</c:f>
              <c:strCache>
                <c:ptCount val="1"/>
                <c:pt idx="0">
                  <c:v>Porcentaje de avance del PETH implementado en el periodo</c:v>
                </c:pt>
              </c:strCache>
            </c:strRef>
          </c:tx>
          <c:spPr>
            <a:ln w="28575" cap="rnd">
              <a:solidFill>
                <a:schemeClr val="accent5"/>
              </a:solidFill>
              <a:round/>
            </a:ln>
            <a:effectLst/>
          </c:spPr>
          <c:marker>
            <c:symbol val="none"/>
          </c:marker>
          <c:cat>
            <c:strRef>
              <c:f>'[56]GTHU-IND-003'!$C$36:$C$39</c:f>
              <c:strCache>
                <c:ptCount val="4"/>
                <c:pt idx="0">
                  <c:v>Trimestre 1</c:v>
                </c:pt>
                <c:pt idx="1">
                  <c:v>Trimestre 2</c:v>
                </c:pt>
                <c:pt idx="2">
                  <c:v>Trimestre 3</c:v>
                </c:pt>
                <c:pt idx="3">
                  <c:v>Trimestre 4</c:v>
                </c:pt>
              </c:strCache>
            </c:strRef>
          </c:cat>
          <c:val>
            <c:numRef>
              <c:f>'[56]GTHU-IND-003'!$H$36:$H$39</c:f>
              <c:numCache>
                <c:formatCode>General</c:formatCode>
                <c:ptCount val="4"/>
                <c:pt idx="0">
                  <c:v>0.14000000000000001</c:v>
                </c:pt>
                <c:pt idx="1">
                  <c:v>0.21</c:v>
                </c:pt>
                <c:pt idx="2">
                  <c:v>0</c:v>
                </c:pt>
                <c:pt idx="3">
                  <c:v>0</c:v>
                </c:pt>
              </c:numCache>
            </c:numRef>
          </c:val>
          <c:smooth val="0"/>
          <c:extLst>
            <c:ext xmlns:c16="http://schemas.microsoft.com/office/drawing/2014/chart" uri="{C3380CC4-5D6E-409C-BE32-E72D297353CC}">
              <c16:uniqueId val="{00000000-0887-4516-8745-16EEF2D7FE6D}"/>
            </c:ext>
          </c:extLst>
        </c:ser>
        <c:ser>
          <c:idx val="5"/>
          <c:order val="5"/>
          <c:tx>
            <c:strRef>
              <c:f>'[56]GTHU-IND-003'!$I$35</c:f>
              <c:strCache>
                <c:ptCount val="1"/>
                <c:pt idx="0">
                  <c:v> Porcentaje de avance del PETH programado en el periodo</c:v>
                </c:pt>
              </c:strCache>
            </c:strRef>
          </c:tx>
          <c:spPr>
            <a:ln w="28575" cap="rnd">
              <a:solidFill>
                <a:schemeClr val="accent6"/>
              </a:solidFill>
              <a:round/>
            </a:ln>
            <a:effectLst/>
          </c:spPr>
          <c:marker>
            <c:symbol val="none"/>
          </c:marker>
          <c:cat>
            <c:strRef>
              <c:f>'[56]GTHU-IND-003'!$C$36:$C$39</c:f>
              <c:strCache>
                <c:ptCount val="4"/>
                <c:pt idx="0">
                  <c:v>Trimestre 1</c:v>
                </c:pt>
                <c:pt idx="1">
                  <c:v>Trimestre 2</c:v>
                </c:pt>
                <c:pt idx="2">
                  <c:v>Trimestre 3</c:v>
                </c:pt>
                <c:pt idx="3">
                  <c:v>Trimestre 4</c:v>
                </c:pt>
              </c:strCache>
            </c:strRef>
          </c:cat>
          <c:val>
            <c:numRef>
              <c:f>'[56]GTHU-IND-003'!$I$36:$I$39</c:f>
              <c:numCache>
                <c:formatCode>General</c:formatCode>
                <c:ptCount val="4"/>
                <c:pt idx="0">
                  <c:v>0.14000000000000001</c:v>
                </c:pt>
                <c:pt idx="1">
                  <c:v>0.23</c:v>
                </c:pt>
                <c:pt idx="2">
                  <c:v>0.32</c:v>
                </c:pt>
                <c:pt idx="3">
                  <c:v>0.31</c:v>
                </c:pt>
              </c:numCache>
            </c:numRef>
          </c:val>
          <c:smooth val="0"/>
          <c:extLst>
            <c:ext xmlns:c16="http://schemas.microsoft.com/office/drawing/2014/chart" uri="{C3380CC4-5D6E-409C-BE32-E72D297353CC}">
              <c16:uniqueId val="{00000001-0887-4516-8745-16EEF2D7FE6D}"/>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'[56]GTHU-IND-003'!$D$35</c15:sqref>
                        </c15:formulaRef>
                      </c:ext>
                    </c:extLst>
                    <c:strCache>
                      <c:ptCount val="1"/>
                      <c:pt idx="0">
                        <c:v>0</c:v>
                      </c:pt>
                    </c:strCache>
                  </c:strRef>
                </c:tx>
                <c:spPr>
                  <a:ln w="28575" cap="rnd">
                    <a:solidFill>
                      <a:schemeClr val="accent1"/>
                    </a:solidFill>
                    <a:round/>
                  </a:ln>
                  <a:effectLst/>
                </c:spPr>
                <c:marker>
                  <c:symbol val="none"/>
                </c:marker>
                <c:cat>
                  <c:strRef>
                    <c:extLst>
                      <c:ext uri="{02D57815-91ED-43cb-92C2-25804820EDAC}">
                        <c15:formulaRef>
                          <c15:sqref>'[56]GTHU-IND-003'!$C$36:$C$39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'[56]GTHU-IND-003'!$D$36:$D$39</c15:sqref>
                        </c15:formulaRef>
                      </c:ext>
                    </c:extLst>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2-0887-4516-8745-16EEF2D7FE6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'[56]GTHU-IND-003'!$E$35</c15:sqref>
                        </c15:formulaRef>
                      </c:ext>
                    </c:extLst>
                    <c:strCache>
                      <c:ptCount val="1"/>
                      <c:pt idx="0">
                        <c:v>0</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'[56]GTHU-IND-003'!$C$36:$C$39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'[56]GTHU-IND-003'!$E$36:$E$39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3-0887-4516-8745-16EEF2D7FE6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'[56]GTHU-IND-003'!$F$35</c15:sqref>
                        </c15:formulaRef>
                      </c:ext>
                    </c:extLst>
                    <c:strCache>
                      <c:ptCount val="1"/>
                      <c:pt idx="0">
                        <c:v>0</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'[56]GTHU-IND-003'!$C$36:$C$39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'[56]GTHU-IND-003'!$F$36:$F$39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0887-4516-8745-16EEF2D7FE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'[56]GTHU-IND-003'!$G$35</c15:sqref>
                        </c15:formulaRef>
                      </c:ext>
                    </c:extLst>
                    <c:strCache>
                      <c:ptCount val="1"/>
                      <c:pt idx="0">
                        <c:v>0</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'[56]GTHU-IND-003'!$C$36:$C$39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'[56]GTHU-IND-003'!$G$36:$G$39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0887-4516-8745-16EEF2D7FE6D}"/>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SEGUIMIENTO EVALUACIÓN DEL DESEMPEÑO Y EVALUACIÓN DE LA GESTIÓN DE EMPLEADOS PÚBLICOS UAERMV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'[57]PES-FM-001'!$H$35</c:f>
              <c:strCache>
                <c:ptCount val="1"/>
                <c:pt idx="0">
                  <c:v>E.P. de carrera administrativa y E.P provisionales que presentaron oportunamente la evaluación del desempeño y evaluación de la gestión</c:v>
                </c:pt>
              </c:strCache>
            </c:strRef>
          </c:tx>
          <c:spPr>
            <a:solidFill>
              <a:schemeClr val="accent5"/>
            </a:solidFill>
            <a:ln>
              <a:noFill/>
            </a:ln>
            <a:effectLst/>
          </c:spPr>
          <c:invertIfNegative val="0"/>
          <c:cat>
            <c:strRef>
              <c:f>'[57]PES-FM-001'!$C$36:$C$37</c:f>
              <c:strCache>
                <c:ptCount val="2"/>
                <c:pt idx="0">
                  <c:v>Semestre I</c:v>
                </c:pt>
                <c:pt idx="1">
                  <c:v>Semestre II</c:v>
                </c:pt>
              </c:strCache>
            </c:strRef>
          </c:cat>
          <c:val>
            <c:numRef>
              <c:f>'[57]PES-FM-001'!$H$36:$H$37</c:f>
              <c:numCache>
                <c:formatCode>General</c:formatCode>
                <c:ptCount val="2"/>
                <c:pt idx="0">
                  <c:v>112</c:v>
                </c:pt>
                <c:pt idx="1">
                  <c:v>0</c:v>
                </c:pt>
              </c:numCache>
            </c:numRef>
          </c:val>
          <c:extLst>
            <c:ext xmlns:c16="http://schemas.microsoft.com/office/drawing/2014/chart" uri="{C3380CC4-5D6E-409C-BE32-E72D297353CC}">
              <c16:uniqueId val="{00000000-53B5-445C-BE70-767A265DFF0C}"/>
            </c:ext>
          </c:extLst>
        </c:ser>
        <c:ser>
          <c:idx val="5"/>
          <c:order val="5"/>
          <c:tx>
            <c:strRef>
              <c:f>'[57]PES-FM-001'!$I$35</c:f>
              <c:strCache>
                <c:ptCount val="1"/>
                <c:pt idx="0">
                  <c:v> Número total cargos de carrera administrativa</c:v>
                </c:pt>
              </c:strCache>
            </c:strRef>
          </c:tx>
          <c:spPr>
            <a:solidFill>
              <a:schemeClr val="accent6"/>
            </a:solidFill>
            <a:ln>
              <a:noFill/>
            </a:ln>
            <a:effectLst/>
          </c:spPr>
          <c:invertIfNegative val="0"/>
          <c:cat>
            <c:strRef>
              <c:f>'[57]PES-FM-001'!$C$36:$C$37</c:f>
              <c:strCache>
                <c:ptCount val="2"/>
                <c:pt idx="0">
                  <c:v>Semestre I</c:v>
                </c:pt>
                <c:pt idx="1">
                  <c:v>Semestre II</c:v>
                </c:pt>
              </c:strCache>
            </c:strRef>
          </c:cat>
          <c:val>
            <c:numRef>
              <c:f>'[57]PES-FM-001'!$I$36:$I$37</c:f>
              <c:numCache>
                <c:formatCode>General</c:formatCode>
                <c:ptCount val="2"/>
                <c:pt idx="0">
                  <c:v>112</c:v>
                </c:pt>
                <c:pt idx="1">
                  <c:v>0</c:v>
                </c:pt>
              </c:numCache>
            </c:numRef>
          </c:val>
          <c:extLst>
            <c:ext xmlns:c16="http://schemas.microsoft.com/office/drawing/2014/chart" uri="{C3380CC4-5D6E-409C-BE32-E72D297353CC}">
              <c16:uniqueId val="{00000001-53B5-445C-BE70-767A265DFF0C}"/>
            </c:ext>
          </c:extLst>
        </c:ser>
        <c:dLbls>
          <c:showLegendKey val="0"/>
          <c:showVal val="0"/>
          <c:showCatName val="0"/>
          <c:showSerName val="0"/>
          <c:showPercent val="0"/>
          <c:showBubbleSize val="0"/>
        </c:dLbls>
        <c:gapWidth val="219"/>
        <c:overlap val="-27"/>
        <c:axId val="1556569631"/>
        <c:axId val="1562026367"/>
        <c:extLst>
          <c:ext xmlns:c15="http://schemas.microsoft.com/office/drawing/2012/chart" uri="{02D57815-91ED-43cb-92C2-25804820EDAC}">
            <c15:filteredBarSeries>
              <c15:ser>
                <c:idx val="0"/>
                <c:order val="0"/>
                <c:tx>
                  <c:strRef>
                    <c:extLst>
                      <c:ext uri="{02D57815-91ED-43cb-92C2-25804820EDAC}">
                        <c15:formulaRef>
                          <c15:sqref>'[57]PES-FM-001'!$D$35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'[57]PES-FM-001'!$C$36:$C$37</c15:sqref>
                        </c15:formulaRef>
                      </c:ext>
                    </c:extLst>
                    <c:strCache>
                      <c:ptCount val="2"/>
                      <c:pt idx="0">
                        <c:v>Semestre I</c:v>
                      </c:pt>
                      <c:pt idx="1">
                        <c:v>Semestre II</c:v>
                      </c:pt>
                    </c:strCache>
                  </c:strRef>
                </c:cat>
                <c:val>
                  <c:numRef>
                    <c:extLst>
                      <c:ext uri="{02D57815-91ED-43cb-92C2-25804820EDAC}">
                        <c15:formulaRef>
                          <c15:sqref>'[57]PES-FM-001'!$D$36:$D$37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2-53B5-445C-BE70-767A265DFF0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'[57]PES-FM-001'!$E$35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'[57]PES-FM-001'!$C$36:$C$37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'[57]PES-FM-001'!$E$36:$E$37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53B5-445C-BE70-767A265DFF0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'[57]PES-FM-001'!$F$35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'[57]PES-FM-001'!$C$36:$C$37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'[57]PES-FM-001'!$F$36:$F$37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53B5-445C-BE70-767A265DFF0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'[57]PES-FM-001'!$G$35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'[57]PES-FM-001'!$C$36:$C$37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'[57]PES-FM-001'!$G$36:$G$37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53B5-445C-BE70-767A265DFF0C}"/>
                  </c:ext>
                </c:extLst>
              </c15:ser>
            </c15:filteredBarSeries>
          </c:ext>
        </c:extLst>
      </c:barChart>
      <c:catAx>
        <c:axId val="155656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2026367"/>
        <c:crosses val="autoZero"/>
        <c:auto val="1"/>
        <c:lblAlgn val="ctr"/>
        <c:lblOffset val="100"/>
        <c:noMultiLvlLbl val="0"/>
      </c:catAx>
      <c:valAx>
        <c:axId val="156202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656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'[58]GTHU-IND-010'!$C$36</c:f>
              <c:strCache>
                <c:ptCount val="1"/>
                <c:pt idx="0">
                  <c:v>Semestre I</c:v>
                </c:pt>
              </c:strCache>
            </c:strRef>
          </c:tx>
          <c:spPr>
            <a:solidFill>
              <a:schemeClr val="accent1"/>
            </a:solidFill>
            <a:ln>
              <a:noFill/>
            </a:ln>
            <a:effectLst/>
          </c:spPr>
          <c:invertIfNegative val="0"/>
          <c:cat>
            <c:strRef>
              <c:f>'[58]GTHU-IND-010'!$D$35:$I$35</c:f>
              <c:strCache>
                <c:ptCount val="6"/>
                <c:pt idx="0">
                  <c:v>0</c:v>
                </c:pt>
                <c:pt idx="1">
                  <c:v>0</c:v>
                </c:pt>
                <c:pt idx="2">
                  <c:v>0</c:v>
                </c:pt>
                <c:pt idx="3">
                  <c:v>0</c:v>
                </c:pt>
                <c:pt idx="4">
                  <c:v>Sumatoria nivel satisfacción de todas las actividades ΣX </c:v>
                </c:pt>
                <c:pt idx="5">
                  <c:v>Número de actividades N2</c:v>
                </c:pt>
              </c:strCache>
            </c:strRef>
          </c:cat>
          <c:val>
            <c:numRef>
              <c:f>'[58]GTHU-IND-010'!$D$36:$I$36</c:f>
              <c:numCache>
                <c:formatCode>General</c:formatCode>
                <c:ptCount val="6"/>
                <c:pt idx="0">
                  <c:v>0</c:v>
                </c:pt>
                <c:pt idx="1">
                  <c:v>0</c:v>
                </c:pt>
                <c:pt idx="2">
                  <c:v>0</c:v>
                </c:pt>
                <c:pt idx="3">
                  <c:v>0</c:v>
                </c:pt>
                <c:pt idx="4">
                  <c:v>9.1999999999999993</c:v>
                </c:pt>
                <c:pt idx="5">
                  <c:v>2</c:v>
                </c:pt>
              </c:numCache>
            </c:numRef>
          </c:val>
          <c:extLst>
            <c:ext xmlns:c16="http://schemas.microsoft.com/office/drawing/2014/chart" uri="{C3380CC4-5D6E-409C-BE32-E72D297353CC}">
              <c16:uniqueId val="{00000000-6AD5-41FE-9893-D7609A9C8EA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'[59]GTHU-IND-010'!$C$36</c:f>
              <c:strCache>
                <c:ptCount val="1"/>
                <c:pt idx="0">
                  <c:v>Semestre I</c:v>
                </c:pt>
              </c:strCache>
            </c:strRef>
          </c:tx>
          <c:spPr>
            <a:solidFill>
              <a:schemeClr val="accent1"/>
            </a:solidFill>
            <a:ln>
              <a:noFill/>
            </a:ln>
            <a:effectLst/>
          </c:spPr>
          <c:invertIfNegative val="0"/>
          <c:cat>
            <c:strRef>
              <c:f>'[59]GTHU-IND-010'!$D$35:$I$35</c:f>
              <c:strCache>
                <c:ptCount val="6"/>
                <c:pt idx="0">
                  <c:v>0</c:v>
                </c:pt>
                <c:pt idx="1">
                  <c:v>0</c:v>
                </c:pt>
                <c:pt idx="2">
                  <c:v>0</c:v>
                </c:pt>
                <c:pt idx="3">
                  <c:v>0</c:v>
                </c:pt>
                <c:pt idx="4">
                  <c:v>Sumatoria nivel satisfacción de todas las actividades ΣX </c:v>
                </c:pt>
                <c:pt idx="5">
                  <c:v>Número de actividades N2</c:v>
                </c:pt>
              </c:strCache>
            </c:strRef>
          </c:cat>
          <c:val>
            <c:numRef>
              <c:f>'[59]GTHU-IND-010'!$D$36:$I$36</c:f>
              <c:numCache>
                <c:formatCode>General</c:formatCode>
                <c:ptCount val="6"/>
                <c:pt idx="0">
                  <c:v>0</c:v>
                </c:pt>
                <c:pt idx="1">
                  <c:v>0</c:v>
                </c:pt>
                <c:pt idx="2">
                  <c:v>0</c:v>
                </c:pt>
                <c:pt idx="3">
                  <c:v>0</c:v>
                </c:pt>
                <c:pt idx="4">
                  <c:v>26.13</c:v>
                </c:pt>
                <c:pt idx="5">
                  <c:v>6</c:v>
                </c:pt>
              </c:numCache>
            </c:numRef>
          </c:val>
          <c:extLst>
            <c:ext xmlns:c16="http://schemas.microsoft.com/office/drawing/2014/chart" uri="{C3380CC4-5D6E-409C-BE32-E72D297353CC}">
              <c16:uniqueId val="{00000000-CC17-432E-A314-80CB9B02E7CA}"/>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'[59]GTHU-IND-010'!$C$36</c:f>
              <c:strCache>
                <c:ptCount val="1"/>
                <c:pt idx="0">
                  <c:v>Semestre I</c:v>
                </c:pt>
              </c:strCache>
            </c:strRef>
          </c:tx>
          <c:spPr>
            <a:solidFill>
              <a:schemeClr val="accent1"/>
            </a:solidFill>
            <a:ln>
              <a:noFill/>
            </a:ln>
            <a:effectLst/>
          </c:spPr>
          <c:invertIfNegative val="0"/>
          <c:cat>
            <c:strRef>
              <c:f>'[59]GTHU-IND-010'!$D$35:$I$35</c:f>
              <c:strCache>
                <c:ptCount val="6"/>
                <c:pt idx="0">
                  <c:v>0</c:v>
                </c:pt>
                <c:pt idx="1">
                  <c:v>0</c:v>
                </c:pt>
                <c:pt idx="2">
                  <c:v>0</c:v>
                </c:pt>
                <c:pt idx="3">
                  <c:v>0</c:v>
                </c:pt>
                <c:pt idx="4">
                  <c:v>Sumatoria nivel satisfacción de todas las actividades ΣX </c:v>
                </c:pt>
                <c:pt idx="5">
                  <c:v>Número de actividades N2</c:v>
                </c:pt>
              </c:strCache>
            </c:strRef>
          </c:cat>
          <c:val>
            <c:numRef>
              <c:f>'[59]GTHU-IND-010'!$D$36:$I$36</c:f>
              <c:numCache>
                <c:formatCode>General</c:formatCode>
                <c:ptCount val="6"/>
                <c:pt idx="0">
                  <c:v>0</c:v>
                </c:pt>
                <c:pt idx="1">
                  <c:v>0</c:v>
                </c:pt>
                <c:pt idx="2">
                  <c:v>0</c:v>
                </c:pt>
                <c:pt idx="3">
                  <c:v>0</c:v>
                </c:pt>
                <c:pt idx="4">
                  <c:v>26.13</c:v>
                </c:pt>
                <c:pt idx="5">
                  <c:v>6</c:v>
                </c:pt>
              </c:numCache>
            </c:numRef>
          </c:val>
          <c:extLst>
            <c:ext xmlns:c16="http://schemas.microsoft.com/office/drawing/2014/chart" uri="{C3380CC4-5D6E-409C-BE32-E72D297353CC}">
              <c16:uniqueId val="{00000000-32DD-4B9F-B922-11E0E639FBE2}"/>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'[60]GTHU-IND-011'!$C$36</c:f>
              <c:strCache>
                <c:ptCount val="1"/>
                <c:pt idx="0">
                  <c:v>Semestre I</c:v>
                </c:pt>
              </c:strCache>
            </c:strRef>
          </c:tx>
          <c:spPr>
            <a:solidFill>
              <a:schemeClr val="accent1"/>
            </a:solidFill>
            <a:ln>
              <a:noFill/>
            </a:ln>
            <a:effectLst/>
          </c:spPr>
          <c:invertIfNegative val="0"/>
          <c:cat>
            <c:strRef>
              <c:f>'[60]GTHU-IND-011'!$D$35:$I$35</c:f>
              <c:strCache>
                <c:ptCount val="6"/>
                <c:pt idx="0">
                  <c:v>0</c:v>
                </c:pt>
                <c:pt idx="1">
                  <c:v>0</c:v>
                </c:pt>
                <c:pt idx="2">
                  <c:v>0</c:v>
                </c:pt>
                <c:pt idx="3">
                  <c:v>0</c:v>
                </c:pt>
                <c:pt idx="4">
                  <c:v>Sumatoria nivel satisfacción de todas las actividades ΣX </c:v>
                </c:pt>
                <c:pt idx="5">
                  <c:v>Número de actividades  N2</c:v>
                </c:pt>
              </c:strCache>
            </c:strRef>
          </c:cat>
          <c:val>
            <c:numRef>
              <c:f>'[60]GTHU-IND-011'!$D$36:$I$36</c:f>
              <c:numCache>
                <c:formatCode>General</c:formatCode>
                <c:ptCount val="6"/>
                <c:pt idx="0">
                  <c:v>0</c:v>
                </c:pt>
                <c:pt idx="1">
                  <c:v>0</c:v>
                </c:pt>
                <c:pt idx="2">
                  <c:v>0</c:v>
                </c:pt>
                <c:pt idx="3">
                  <c:v>0</c:v>
                </c:pt>
                <c:pt idx="4">
                  <c:v>27.67</c:v>
                </c:pt>
                <c:pt idx="5">
                  <c:v>6</c:v>
                </c:pt>
              </c:numCache>
            </c:numRef>
          </c:val>
          <c:extLst>
            <c:ext xmlns:c16="http://schemas.microsoft.com/office/drawing/2014/chart" uri="{C3380CC4-5D6E-409C-BE32-E72D297353CC}">
              <c16:uniqueId val="{00000000-2FF3-41AC-AAE7-1DAA478EC8FA}"/>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Impacto actividades del Plan Institucional de Capacitación - PIC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2817147856517939E-2"/>
          <c:y val="0.19935537840763703"/>
          <c:w val="0.8966272965879265"/>
          <c:h val="0.52752726556978102"/>
        </c:manualLayout>
      </c:layout>
      <c:barChart>
        <c:barDir val="col"/>
        <c:grouping val="clustered"/>
        <c:varyColors val="0"/>
        <c:ser>
          <c:idx val="0"/>
          <c:order val="0"/>
          <c:tx>
            <c:strRef>
              <c:f>'[61]PES-FM-001'!$C$36</c:f>
              <c:strCache>
                <c:ptCount val="1"/>
                <c:pt idx="0">
                  <c:v>Semestre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'[61]PES-FM-001'!$D$35:$I$35</c:f>
              <c:strCache>
                <c:ptCount val="6"/>
                <c:pt idx="4">
                  <c:v>PC_PreTest</c:v>
                </c:pt>
                <c:pt idx="5">
                  <c:v>PC_PostTest</c:v>
                </c:pt>
              </c:strCache>
            </c:strRef>
          </c:cat>
          <c:val>
            <c:numRef>
              <c:f>'[61]PES-FM-001'!$D$36:$I$36</c:f>
              <c:numCache>
                <c:formatCode>General</c:formatCode>
                <c:ptCount val="6"/>
                <c:pt idx="4">
                  <c:v>84.68</c:v>
                </c:pt>
                <c:pt idx="5">
                  <c:v>98.32</c:v>
                </c:pt>
              </c:numCache>
            </c:numRef>
          </c:val>
          <c:extLst>
            <c:ext xmlns:c16="http://schemas.microsoft.com/office/drawing/2014/chart" uri="{C3380CC4-5D6E-409C-BE32-E72D297353CC}">
              <c16:uniqueId val="{00000000-D370-47F6-B078-C1E390206728}"/>
            </c:ext>
          </c:extLst>
        </c:ser>
        <c:ser>
          <c:idx val="1"/>
          <c:order val="1"/>
          <c:tx>
            <c:strRef>
              <c:f>'[61]PES-FM-001'!$C$37</c:f>
              <c:strCache>
                <c:ptCount val="1"/>
                <c:pt idx="0">
                  <c:v>Semestre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'[61]PES-FM-001'!$D$35:$I$35</c:f>
              <c:strCache>
                <c:ptCount val="6"/>
                <c:pt idx="4">
                  <c:v>PC_PreTest</c:v>
                </c:pt>
                <c:pt idx="5">
                  <c:v>PC_PostTest</c:v>
                </c:pt>
              </c:strCache>
            </c:strRef>
          </c:cat>
          <c:val>
            <c:numRef>
              <c:f>'[61]PES-FM-001'!$D$37:$I$37</c:f>
              <c:numCache>
                <c:formatCode>General</c:formatCode>
                <c:ptCount val="6"/>
              </c:numCache>
            </c:numRef>
          </c:val>
          <c:extLst>
            <c:ext xmlns:c16="http://schemas.microsoft.com/office/drawing/2014/chart" uri="{C3380CC4-5D6E-409C-BE32-E72D297353CC}">
              <c16:uniqueId val="{00000001-D370-47F6-B078-C1E390206728}"/>
            </c:ext>
          </c:extLst>
        </c:ser>
        <c:ser>
          <c:idx val="2"/>
          <c:order val="2"/>
          <c:tx>
            <c:strRef>
              <c:f>'[61]PES-FM-001'!$C$38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'[61]PES-FM-001'!$D$35:$I$35</c:f>
              <c:strCache>
                <c:ptCount val="6"/>
                <c:pt idx="4">
                  <c:v>PC_PreTest</c:v>
                </c:pt>
                <c:pt idx="5">
                  <c:v>PC_PostTest</c:v>
                </c:pt>
              </c:strCache>
            </c:strRef>
          </c:cat>
          <c:val>
            <c:numRef>
              <c:f>'[61]PES-FM-001'!$D$38:$I$38</c:f>
              <c:numCache>
                <c:formatCode>General</c:formatCode>
                <c:ptCount val="6"/>
              </c:numCache>
            </c:numRef>
          </c:val>
          <c:extLst>
            <c:ext xmlns:c16="http://schemas.microsoft.com/office/drawing/2014/chart" uri="{C3380CC4-5D6E-409C-BE32-E72D297353CC}">
              <c16:uniqueId val="{00000002-D370-47F6-B078-C1E390206728}"/>
            </c:ext>
          </c:extLst>
        </c:ser>
        <c:dLbls>
          <c:dLblPos val="outEnd"/>
          <c:showLegendKey val="0"/>
          <c:showVal val="1"/>
          <c:showCatName val="0"/>
          <c:showSerName val="0"/>
          <c:showPercent val="0"/>
          <c:showBubbleSize val="0"/>
        </c:dLbls>
        <c:gapWidth val="219"/>
        <c:overlap val="-27"/>
        <c:axId val="384913888"/>
        <c:axId val="382187008"/>
      </c:barChart>
      <c:catAx>
        <c:axId val="3849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187008"/>
        <c:crosses val="autoZero"/>
        <c:auto val="1"/>
        <c:lblAlgn val="ctr"/>
        <c:lblOffset val="100"/>
        <c:noMultiLvlLbl val="0"/>
      </c:catAx>
      <c:valAx>
        <c:axId val="38218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491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'[62]PES-FM-001'!$H$35</c:f>
              <c:strCache>
                <c:ptCount val="1"/>
                <c:pt idx="0">
                  <c:v>N° de expedientes tramitados con fecha de vencimiento en el trimestre a reportar</c:v>
                </c:pt>
              </c:strCache>
            </c:strRef>
          </c:tx>
          <c:spPr>
            <a:solidFill>
              <a:schemeClr val="accent5"/>
            </a:solidFill>
            <a:ln>
              <a:noFill/>
            </a:ln>
            <a:effectLst/>
          </c:spPr>
          <c:invertIfNegative val="0"/>
          <c:cat>
            <c:strRef>
              <c:f>'[62]PES-FM-001'!$C$36:$C$40</c:f>
              <c:strCache>
                <c:ptCount val="5"/>
                <c:pt idx="0">
                  <c:v>1er Trimestre </c:v>
                </c:pt>
                <c:pt idx="1">
                  <c:v>2do Trimestre </c:v>
                </c:pt>
                <c:pt idx="2">
                  <c:v>3er Trimestre </c:v>
                </c:pt>
                <c:pt idx="3">
                  <c:v>4to Trimestre </c:v>
                </c:pt>
                <c:pt idx="4">
                  <c:v>TOTAL</c:v>
                </c:pt>
              </c:strCache>
            </c:strRef>
          </c:cat>
          <c:val>
            <c:numRef>
              <c:f>'[62]PES-FM-001'!$H$36:$H$40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0-F035-472C-BCC2-D8E954562157}"/>
            </c:ext>
          </c:extLst>
        </c:ser>
        <c:ser>
          <c:idx val="5"/>
          <c:order val="5"/>
          <c:tx>
            <c:strRef>
              <c:f>'[62]PES-FM-001'!$I$35</c:f>
              <c:strCache>
                <c:ptCount val="1"/>
                <c:pt idx="0">
                  <c:v>N° total de expedientes con fecha de vencimiento en el trimestre a reportar</c:v>
                </c:pt>
              </c:strCache>
            </c:strRef>
          </c:tx>
          <c:spPr>
            <a:solidFill>
              <a:schemeClr val="accent6"/>
            </a:solidFill>
            <a:ln>
              <a:noFill/>
            </a:ln>
            <a:effectLst/>
          </c:spPr>
          <c:invertIfNegative val="0"/>
          <c:cat>
            <c:strRef>
              <c:f>'[62]PES-FM-001'!$C$36:$C$40</c:f>
              <c:strCache>
                <c:ptCount val="5"/>
                <c:pt idx="0">
                  <c:v>1er Trimestre </c:v>
                </c:pt>
                <c:pt idx="1">
                  <c:v>2do Trimestre </c:v>
                </c:pt>
                <c:pt idx="2">
                  <c:v>3er Trimestre </c:v>
                </c:pt>
                <c:pt idx="3">
                  <c:v>4to Trimestre </c:v>
                </c:pt>
                <c:pt idx="4">
                  <c:v>TOTAL</c:v>
                </c:pt>
              </c:strCache>
            </c:strRef>
          </c:cat>
          <c:val>
            <c:numRef>
              <c:f>'[62]PES-FM-001'!$I$36:$I$40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1-F035-472C-BCC2-D8E954562157}"/>
            </c:ext>
          </c:extLst>
        </c:ser>
        <c:ser>
          <c:idx val="6"/>
          <c:order val="6"/>
          <c:tx>
            <c:strRef>
              <c:f>'[62]PES-FM-001'!$J$35</c:f>
              <c:strCache>
                <c:ptCount val="1"/>
                <c:pt idx="0">
                  <c:v>RESULTADO</c:v>
                </c:pt>
              </c:strCache>
            </c:strRef>
          </c:tx>
          <c:spPr>
            <a:solidFill>
              <a:schemeClr val="accent1">
                <a:lumMod val="60000"/>
              </a:schemeClr>
            </a:solidFill>
            <a:ln>
              <a:noFill/>
            </a:ln>
            <a:effectLst/>
          </c:spPr>
          <c:invertIfNegative val="0"/>
          <c:cat>
            <c:strRef>
              <c:f>'[62]PES-FM-001'!$C$36:$C$40</c:f>
              <c:strCache>
                <c:ptCount val="5"/>
                <c:pt idx="0">
                  <c:v>1er Trimestre </c:v>
                </c:pt>
                <c:pt idx="1">
                  <c:v>2do Trimestre </c:v>
                </c:pt>
                <c:pt idx="2">
                  <c:v>3er Trimestre </c:v>
                </c:pt>
                <c:pt idx="3">
                  <c:v>4to Trimestre </c:v>
                </c:pt>
                <c:pt idx="4">
                  <c:v>TOTAL</c:v>
                </c:pt>
              </c:strCache>
            </c:strRef>
          </c:cat>
          <c:val>
            <c:numRef>
              <c:f>'[62]PES-FM-001'!$J$36:$J$40</c:f>
              <c:numCache>
                <c:formatCode>General</c:formatCode>
                <c:ptCount val="5"/>
                <c:pt idx="0">
                  <c:v>1</c:v>
                </c:pt>
                <c:pt idx="1">
                  <c:v>0</c:v>
                </c:pt>
                <c:pt idx="2">
                  <c:v>0</c:v>
                </c:pt>
                <c:pt idx="3">
                  <c:v>0</c:v>
                </c:pt>
                <c:pt idx="4">
                  <c:v>3.67</c:v>
                </c:pt>
              </c:numCache>
            </c:numRef>
          </c:val>
          <c:extLst>
            <c:ext xmlns:c16="http://schemas.microsoft.com/office/drawing/2014/chart" uri="{C3380CC4-5D6E-409C-BE32-E72D297353CC}">
              <c16:uniqueId val="{00000002-F035-472C-BCC2-D8E954562157}"/>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'[62]PES-FM-001'!$D$35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'[62]PES-FM-001'!$C$36:$C$40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'[62]PES-FM-001'!$D$36:$D$40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F035-472C-BCC2-D8E9545621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'[62]PES-FM-001'!$E$35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'[62]PES-FM-001'!$C$36:$C$40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'[62]PES-FM-001'!$E$36:$E$40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F035-472C-BCC2-D8E95456215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'[62]PES-FM-001'!$F$35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'[62]PES-FM-001'!$C$36:$C$40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'[62]PES-FM-001'!$F$36:$F$40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F035-472C-BCC2-D8E95456215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'[62]PES-FM-001'!$G$35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'[62]PES-FM-001'!$C$36:$C$40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'[62]PES-FM-001'!$G$36:$G$40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F035-472C-BCC2-D8E954562157}"/>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ATENCIÓN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'[3]SRPI-IND-003'!$C$36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'[3]SRPI-IND-003'!$J$36</c:f>
              <c:numCache>
                <c:formatCode>General</c:formatCode>
                <c:ptCount val="1"/>
                <c:pt idx="0">
                  <c:v>0.33958333333333335</c:v>
                </c:pt>
              </c:numCache>
            </c:numRef>
          </c:val>
          <c:extLst>
            <c:ext xmlns:c16="http://schemas.microsoft.com/office/drawing/2014/chart" uri="{C3380CC4-5D6E-409C-BE32-E72D297353CC}">
              <c16:uniqueId val="{00000000-FA01-4C9D-B759-B93CB931A975}"/>
            </c:ext>
          </c:extLst>
        </c:ser>
        <c:ser>
          <c:idx val="1"/>
          <c:order val="1"/>
          <c:tx>
            <c:strRef>
              <c:f>'[3]SRPI-IND-003'!$C$37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'[3]SRPI-IND-003'!$J$37</c:f>
              <c:numCache>
                <c:formatCode>General</c:formatCode>
                <c:ptCount val="1"/>
              </c:numCache>
            </c:numRef>
          </c:val>
          <c:extLst>
            <c:ext xmlns:c16="http://schemas.microsoft.com/office/drawing/2014/chart" uri="{C3380CC4-5D6E-409C-BE32-E72D297353CC}">
              <c16:uniqueId val="{00000001-FA01-4C9D-B759-B93CB931A975}"/>
            </c:ext>
          </c:extLst>
        </c:ser>
        <c:ser>
          <c:idx val="2"/>
          <c:order val="2"/>
          <c:tx>
            <c:strRef>
              <c:f>'[3]SRPI-IND-003'!$C$38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'[3]SRPI-IND-003'!$J$38</c:f>
              <c:numCache>
                <c:formatCode>General</c:formatCode>
                <c:ptCount val="1"/>
              </c:numCache>
            </c:numRef>
          </c:val>
          <c:extLst>
            <c:ext xmlns:c16="http://schemas.microsoft.com/office/drawing/2014/chart" uri="{C3380CC4-5D6E-409C-BE32-E72D297353CC}">
              <c16:uniqueId val="{00000002-FA01-4C9D-B759-B93CB931A975}"/>
            </c:ext>
          </c:extLst>
        </c:ser>
        <c:ser>
          <c:idx val="3"/>
          <c:order val="3"/>
          <c:tx>
            <c:strRef>
              <c:f>'[3]SRPI-IND-003'!$C$39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'[3]SRPI-IND-003'!$J$39</c:f>
              <c:numCache>
                <c:formatCode>General</c:formatCode>
                <c:ptCount val="1"/>
              </c:numCache>
            </c:numRef>
          </c:val>
          <c:extLst>
            <c:ext xmlns:c16="http://schemas.microsoft.com/office/drawing/2014/chart" uri="{C3380CC4-5D6E-409C-BE32-E72D297353CC}">
              <c16:uniqueId val="{00000003-FA01-4C9D-B759-B93CB931A975}"/>
            </c:ext>
          </c:extLst>
        </c:ser>
        <c:dLbls>
          <c:dLblPos val="outEnd"/>
          <c:showLegendKey val="0"/>
          <c:showVal val="1"/>
          <c:showCatName val="0"/>
          <c:showSerName val="0"/>
          <c:showPercent val="0"/>
          <c:showBubbleSize val="0"/>
        </c:dLbls>
        <c:gapWidth val="150"/>
        <c:axId val="-1791715232"/>
        <c:axId val="-1791712512"/>
      </c:barChart>
      <c:catAx>
        <c:axId val="-1791715232"/>
        <c:scaling>
          <c:orientation val="minMax"/>
        </c:scaling>
        <c:delete val="1"/>
        <c:axPos val="b"/>
        <c:majorTickMark val="none"/>
        <c:minorTickMark val="none"/>
        <c:tickLblPos val="nextTo"/>
        <c:crossAx val="-1791712512"/>
        <c:crosses val="autoZero"/>
        <c:auto val="1"/>
        <c:lblAlgn val="ctr"/>
        <c:lblOffset val="100"/>
        <c:noMultiLvlLbl val="0"/>
      </c:catAx>
      <c:valAx>
        <c:axId val="-179171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17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'[82]PES-FM-001'!$H$35</c:f>
              <c:strCache>
                <c:ptCount val="1"/>
                <c:pt idx="0">
                  <c:v>N° de expedientes tramitados con fecha de vencimiento en el trimestre a reportar</c:v>
                </c:pt>
              </c:strCache>
            </c:strRef>
          </c:tx>
          <c:spPr>
            <a:solidFill>
              <a:schemeClr val="accent5"/>
            </a:solidFill>
            <a:ln>
              <a:noFill/>
            </a:ln>
            <a:effectLst/>
          </c:spPr>
          <c:invertIfNegative val="0"/>
          <c:cat>
            <c:strRef>
              <c:f>'[82]PES-FM-001'!$C$36:$C$40</c:f>
              <c:strCache>
                <c:ptCount val="5"/>
                <c:pt idx="0">
                  <c:v>1er Trimestre </c:v>
                </c:pt>
                <c:pt idx="1">
                  <c:v>2do Trimestre </c:v>
                </c:pt>
                <c:pt idx="2">
                  <c:v>3er Trimestre </c:v>
                </c:pt>
                <c:pt idx="3">
                  <c:v>4to Trimestre </c:v>
                </c:pt>
                <c:pt idx="4">
                  <c:v>TOTAL</c:v>
                </c:pt>
              </c:strCache>
            </c:strRef>
          </c:cat>
          <c:val>
            <c:numRef>
              <c:f>'[82]PES-FM-001'!$H$36:$H$40</c:f>
              <c:numCache>
                <c:formatCode>General</c:formatCode>
                <c:ptCount val="5"/>
                <c:pt idx="0">
                  <c:v>56</c:v>
                </c:pt>
                <c:pt idx="1">
                  <c:v>21</c:v>
                </c:pt>
                <c:pt idx="2">
                  <c:v>0</c:v>
                </c:pt>
                <c:pt idx="3">
                  <c:v>0</c:v>
                </c:pt>
                <c:pt idx="4">
                  <c:v>77</c:v>
                </c:pt>
              </c:numCache>
            </c:numRef>
          </c:val>
          <c:extLst>
            <c:ext xmlns:c16="http://schemas.microsoft.com/office/drawing/2014/chart" uri="{C3380CC4-5D6E-409C-BE32-E72D297353CC}">
              <c16:uniqueId val="{00000000-6A9D-47C8-9490-D39873738ACE}"/>
            </c:ext>
          </c:extLst>
        </c:ser>
        <c:ser>
          <c:idx val="5"/>
          <c:order val="5"/>
          <c:tx>
            <c:strRef>
              <c:f>'[82]PES-FM-001'!$I$35</c:f>
              <c:strCache>
                <c:ptCount val="1"/>
                <c:pt idx="0">
                  <c:v>N° total de expedientes con fecha de vencimiento en el trimestre a reportar</c:v>
                </c:pt>
              </c:strCache>
            </c:strRef>
          </c:tx>
          <c:spPr>
            <a:solidFill>
              <a:schemeClr val="accent6"/>
            </a:solidFill>
            <a:ln>
              <a:noFill/>
            </a:ln>
            <a:effectLst/>
          </c:spPr>
          <c:invertIfNegative val="0"/>
          <c:cat>
            <c:strRef>
              <c:f>'[82]PES-FM-001'!$C$36:$C$40</c:f>
              <c:strCache>
                <c:ptCount val="5"/>
                <c:pt idx="0">
                  <c:v>1er Trimestre </c:v>
                </c:pt>
                <c:pt idx="1">
                  <c:v>2do Trimestre </c:v>
                </c:pt>
                <c:pt idx="2">
                  <c:v>3er Trimestre </c:v>
                </c:pt>
                <c:pt idx="3">
                  <c:v>4to Trimestre </c:v>
                </c:pt>
                <c:pt idx="4">
                  <c:v>TOTAL</c:v>
                </c:pt>
              </c:strCache>
            </c:strRef>
          </c:cat>
          <c:val>
            <c:numRef>
              <c:f>'[82]PES-FM-001'!$I$36:$I$40</c:f>
              <c:numCache>
                <c:formatCode>General</c:formatCode>
                <c:ptCount val="5"/>
                <c:pt idx="0">
                  <c:v>56</c:v>
                </c:pt>
                <c:pt idx="1">
                  <c:v>21</c:v>
                </c:pt>
                <c:pt idx="2">
                  <c:v>0</c:v>
                </c:pt>
                <c:pt idx="3">
                  <c:v>0</c:v>
                </c:pt>
                <c:pt idx="4">
                  <c:v>77</c:v>
                </c:pt>
              </c:numCache>
            </c:numRef>
          </c:val>
          <c:extLst>
            <c:ext xmlns:c16="http://schemas.microsoft.com/office/drawing/2014/chart" uri="{C3380CC4-5D6E-409C-BE32-E72D297353CC}">
              <c16:uniqueId val="{00000001-6A9D-47C8-9490-D39873738ACE}"/>
            </c:ext>
          </c:extLst>
        </c:ser>
        <c:ser>
          <c:idx val="6"/>
          <c:order val="6"/>
          <c:tx>
            <c:strRef>
              <c:f>'[82]PES-FM-001'!$J$35</c:f>
              <c:strCache>
                <c:ptCount val="1"/>
                <c:pt idx="0">
                  <c:v>RESULTADO</c:v>
                </c:pt>
              </c:strCache>
            </c:strRef>
          </c:tx>
          <c:spPr>
            <a:solidFill>
              <a:schemeClr val="accent1">
                <a:lumMod val="60000"/>
              </a:schemeClr>
            </a:solidFill>
            <a:ln>
              <a:noFill/>
            </a:ln>
            <a:effectLst/>
          </c:spPr>
          <c:invertIfNegative val="0"/>
          <c:cat>
            <c:strRef>
              <c:f>'[82]PES-FM-001'!$C$36:$C$40</c:f>
              <c:strCache>
                <c:ptCount val="5"/>
                <c:pt idx="0">
                  <c:v>1er Trimestre </c:v>
                </c:pt>
                <c:pt idx="1">
                  <c:v>2do Trimestre </c:v>
                </c:pt>
                <c:pt idx="2">
                  <c:v>3er Trimestre </c:v>
                </c:pt>
                <c:pt idx="3">
                  <c:v>4to Trimestre </c:v>
                </c:pt>
                <c:pt idx="4">
                  <c:v>TOTAL</c:v>
                </c:pt>
              </c:strCache>
            </c:strRef>
          </c:cat>
          <c:val>
            <c:numRef>
              <c:f>'[82]PES-FM-001'!$J$36:$J$40</c:f>
              <c:numCache>
                <c:formatCode>General</c:formatCode>
                <c:ptCount val="5"/>
                <c:pt idx="0">
                  <c:v>1</c:v>
                </c:pt>
                <c:pt idx="1">
                  <c:v>1</c:v>
                </c:pt>
                <c:pt idx="2">
                  <c:v>0</c:v>
                </c:pt>
                <c:pt idx="3">
                  <c:v>0</c:v>
                </c:pt>
                <c:pt idx="4">
                  <c:v>3.67</c:v>
                </c:pt>
              </c:numCache>
            </c:numRef>
          </c:val>
          <c:extLst>
            <c:ext xmlns:c16="http://schemas.microsoft.com/office/drawing/2014/chart" uri="{C3380CC4-5D6E-409C-BE32-E72D297353CC}">
              <c16:uniqueId val="{00000002-6A9D-47C8-9490-D39873738ACE}"/>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'[82]PES-FM-001'!$D$35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'[82]PES-FM-001'!$C$36:$C$40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'[82]PES-FM-001'!$D$36:$D$40</c15:sqref>
                        </c15:formulaRef>
                      </c:ext>
                    </c:extLst>
                    <c:numCache>
                      <c:formatCode>General</c:formatCode>
                      <c:ptCount val="5"/>
                    </c:numCache>
                  </c:numRef>
                </c:val>
                <c:extLst>
                  <c:ext xmlns:c16="http://schemas.microsoft.com/office/drawing/2014/chart" uri="{C3380CC4-5D6E-409C-BE32-E72D297353CC}">
                    <c16:uniqueId val="{00000003-6A9D-47C8-9490-D39873738A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'[82]PES-FM-001'!$E$35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'[82]PES-FM-001'!$C$36:$C$40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'[82]PES-FM-001'!$E$36:$E$40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A9D-47C8-9490-D39873738A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'[82]PES-FM-001'!$F$35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'[82]PES-FM-001'!$C$36:$C$40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'[82]PES-FM-001'!$F$36:$F$40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A9D-47C8-9490-D39873738A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'[82]PES-FM-001'!$G$35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'[82]PES-FM-001'!$C$36:$C$40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'[82]PES-FM-001'!$G$36:$G$40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A9D-47C8-9490-D39873738ACE}"/>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'[63]CEM-IND-001-V11'!$D$35</c:f>
              <c:strCache>
                <c:ptCount val="1"/>
                <c:pt idx="0">
                  <c:v>0</c:v>
                </c:pt>
              </c:strCache>
            </c:strRef>
          </c:tx>
          <c:spPr>
            <a:solidFill>
              <a:schemeClr val="accent1"/>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F38-4AD3-A3F7-A1854041432B}"/>
            </c:ext>
          </c:extLst>
        </c:ser>
        <c:ser>
          <c:idx val="1"/>
          <c:order val="1"/>
          <c:tx>
            <c:strRef>
              <c:f>'[63]CEM-IND-001-V11'!$E$35</c:f>
              <c:strCache>
                <c:ptCount val="1"/>
                <c:pt idx="0">
                  <c:v>0</c:v>
                </c:pt>
              </c:strCache>
            </c:strRef>
          </c:tx>
          <c:spPr>
            <a:solidFill>
              <a:schemeClr val="accent2"/>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F38-4AD3-A3F7-A1854041432B}"/>
            </c:ext>
          </c:extLst>
        </c:ser>
        <c:ser>
          <c:idx val="2"/>
          <c:order val="2"/>
          <c:tx>
            <c:strRef>
              <c:f>'[63]CEM-IND-001-V11'!$F$35</c:f>
              <c:strCache>
                <c:ptCount val="1"/>
                <c:pt idx="0">
                  <c:v>0</c:v>
                </c:pt>
              </c:strCache>
            </c:strRef>
          </c:tx>
          <c:spPr>
            <a:solidFill>
              <a:schemeClr val="accent3"/>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9F38-4AD3-A3F7-A1854041432B}"/>
            </c:ext>
          </c:extLst>
        </c:ser>
        <c:ser>
          <c:idx val="3"/>
          <c:order val="3"/>
          <c:tx>
            <c:strRef>
              <c:f>'[63]CEM-IND-001-V11'!$G$35</c:f>
              <c:strCache>
                <c:ptCount val="1"/>
                <c:pt idx="0">
                  <c:v>0</c:v>
                </c:pt>
              </c:strCache>
            </c:strRef>
          </c:tx>
          <c:spPr>
            <a:solidFill>
              <a:schemeClr val="accent4"/>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9F38-4AD3-A3F7-A1854041432B}"/>
            </c:ext>
          </c:extLst>
        </c:ser>
        <c:ser>
          <c:idx val="4"/>
          <c:order val="4"/>
          <c:tx>
            <c:strRef>
              <c:f>'[63]CEM-IND-001-V11'!$H$35</c:f>
              <c:strCache>
                <c:ptCount val="1"/>
                <c:pt idx="0">
                  <c:v>Sumatoria de actividades del PAA ejecutadas</c:v>
                </c:pt>
              </c:strCache>
            </c:strRef>
          </c:tx>
          <c:spPr>
            <a:solidFill>
              <a:schemeClr val="accent5"/>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9F38-4AD3-A3F7-A1854041432B}"/>
            </c:ext>
          </c:extLst>
        </c:ser>
        <c:ser>
          <c:idx val="5"/>
          <c:order val="5"/>
          <c:tx>
            <c:strRef>
              <c:f>'[63]CEM-IND-001-V11'!$I$35</c:f>
              <c:strCache>
                <c:ptCount val="1"/>
                <c:pt idx="0">
                  <c:v>Sumatoria de actividades del PAA programadas</c:v>
                </c:pt>
              </c:strCache>
            </c:strRef>
          </c:tx>
          <c:spPr>
            <a:solidFill>
              <a:srgbClr val="FFC000"/>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9F38-4AD3-A3F7-A1854041432B}"/>
            </c:ext>
          </c:extLst>
        </c:ser>
        <c:ser>
          <c:idx val="6"/>
          <c:order val="6"/>
          <c:tx>
            <c:strRef>
              <c:f>'[63]CEM-IND-001-V11'!$J$35</c:f>
              <c:strCache>
                <c:ptCount val="1"/>
                <c:pt idx="0">
                  <c:v>% cumplimiento</c:v>
                </c:pt>
              </c:strCache>
            </c:strRef>
          </c:tx>
          <c:spPr>
            <a:solidFill>
              <a:srgbClr val="00B050"/>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9F38-4AD3-A3F7-A1854041432B}"/>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'[63]CEM-IND-001-V11'!$D$35</c:f>
              <c:strCache>
                <c:ptCount val="1"/>
                <c:pt idx="0">
                  <c:v>0</c:v>
                </c:pt>
              </c:strCache>
            </c:strRef>
          </c:tx>
          <c:spPr>
            <a:solidFill>
              <a:schemeClr val="accent1"/>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64C-4F64-91EB-0981B69FCCE0}"/>
            </c:ext>
          </c:extLst>
        </c:ser>
        <c:ser>
          <c:idx val="1"/>
          <c:order val="1"/>
          <c:tx>
            <c:strRef>
              <c:f>'[63]CEM-IND-001-V11'!$E$35</c:f>
              <c:strCache>
                <c:ptCount val="1"/>
                <c:pt idx="0">
                  <c:v>0</c:v>
                </c:pt>
              </c:strCache>
            </c:strRef>
          </c:tx>
          <c:spPr>
            <a:solidFill>
              <a:schemeClr val="accent2"/>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64C-4F64-91EB-0981B69FCCE0}"/>
            </c:ext>
          </c:extLst>
        </c:ser>
        <c:ser>
          <c:idx val="2"/>
          <c:order val="2"/>
          <c:tx>
            <c:strRef>
              <c:f>'[63]CEM-IND-001-V11'!$F$35</c:f>
              <c:strCache>
                <c:ptCount val="1"/>
                <c:pt idx="0">
                  <c:v>0</c:v>
                </c:pt>
              </c:strCache>
            </c:strRef>
          </c:tx>
          <c:spPr>
            <a:solidFill>
              <a:schemeClr val="accent3"/>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764C-4F64-91EB-0981B69FCCE0}"/>
            </c:ext>
          </c:extLst>
        </c:ser>
        <c:ser>
          <c:idx val="3"/>
          <c:order val="3"/>
          <c:tx>
            <c:strRef>
              <c:f>'[63]CEM-IND-001-V11'!$G$35</c:f>
              <c:strCache>
                <c:ptCount val="1"/>
                <c:pt idx="0">
                  <c:v>0</c:v>
                </c:pt>
              </c:strCache>
            </c:strRef>
          </c:tx>
          <c:spPr>
            <a:solidFill>
              <a:schemeClr val="accent4"/>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64C-4F64-91EB-0981B69FCCE0}"/>
            </c:ext>
          </c:extLst>
        </c:ser>
        <c:ser>
          <c:idx val="4"/>
          <c:order val="4"/>
          <c:tx>
            <c:strRef>
              <c:f>'[63]CEM-IND-001-V11'!$H$35</c:f>
              <c:strCache>
                <c:ptCount val="1"/>
                <c:pt idx="0">
                  <c:v>Sumatoria de actividades del PAA ejecutadas</c:v>
                </c:pt>
              </c:strCache>
            </c:strRef>
          </c:tx>
          <c:spPr>
            <a:solidFill>
              <a:schemeClr val="accent5"/>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764C-4F64-91EB-0981B69FCCE0}"/>
            </c:ext>
          </c:extLst>
        </c:ser>
        <c:ser>
          <c:idx val="5"/>
          <c:order val="5"/>
          <c:tx>
            <c:strRef>
              <c:f>'[63]CEM-IND-001-V11'!$I$35</c:f>
              <c:strCache>
                <c:ptCount val="1"/>
                <c:pt idx="0">
                  <c:v>Sumatoria de actividades del PAA programadas</c:v>
                </c:pt>
              </c:strCache>
            </c:strRef>
          </c:tx>
          <c:spPr>
            <a:solidFill>
              <a:srgbClr val="FFC000"/>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764C-4F64-91EB-0981B69FCCE0}"/>
            </c:ext>
          </c:extLst>
        </c:ser>
        <c:ser>
          <c:idx val="6"/>
          <c:order val="6"/>
          <c:tx>
            <c:strRef>
              <c:f>'[63]CEM-IND-001-V11'!$J$35</c:f>
              <c:strCache>
                <c:ptCount val="1"/>
                <c:pt idx="0">
                  <c:v>% cumplimiento</c:v>
                </c:pt>
              </c:strCache>
            </c:strRef>
          </c:tx>
          <c:spPr>
            <a:solidFill>
              <a:srgbClr val="00B050"/>
            </a:solidFill>
            <a:ln>
              <a:noFill/>
            </a:ln>
            <a:effectLst/>
          </c:spPr>
          <c:invertIfNegative val="0"/>
          <c:cat>
            <c:strRef>
              <c:f>'[63]CEM-IND-001-V11'!$C$36:$C$40</c:f>
              <c:strCache>
                <c:ptCount val="5"/>
                <c:pt idx="0">
                  <c:v>Trimestre 1</c:v>
                </c:pt>
                <c:pt idx="1">
                  <c:v>Trimestre 2</c:v>
                </c:pt>
                <c:pt idx="2">
                  <c:v>Trimestre 3</c:v>
                </c:pt>
                <c:pt idx="3">
                  <c:v>Trimestre 4</c:v>
                </c:pt>
                <c:pt idx="4">
                  <c:v>SUMATORIA</c:v>
                </c:pt>
              </c:strCache>
            </c:strRef>
          </c:cat>
          <c:val>
            <c:numRef>
              <c:f>'[63]CEM-IND-001-V11'!$J$36:$J$40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764C-4F64-91EB-0981B69FCCE0}"/>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layout/>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'[64]CEM-IND-002-V5'!$H$36:$H$39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10A7-4CDB-B7D2-7CABFC7E2B09}"/>
            </c:ext>
          </c:extLst>
        </c:ser>
        <c:ser>
          <c:idx val="1"/>
          <c:order val="1"/>
          <c:spPr>
            <a:solidFill>
              <a:schemeClr val="accent2"/>
            </a:solidFill>
            <a:ln>
              <a:noFill/>
            </a:ln>
            <a:effectLst/>
          </c:spPr>
          <c:invertIfNegative val="0"/>
          <c:dLbls>
            <c:dLbl>
              <c:idx val="0"/>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A7-4CDB-B7D2-7CABFC7E2B09}"/>
                </c:ext>
              </c:extLst>
            </c:dLbl>
            <c:dLbl>
              <c:idx val="1"/>
              <c:delete val="1"/>
              <c:extLst>
                <c:ext xmlns:c15="http://schemas.microsoft.com/office/drawing/2012/chart" uri="{CE6537A1-D6FC-4f65-9D91-7224C49458BB}"/>
                <c:ext xmlns:c16="http://schemas.microsoft.com/office/drawing/2014/chart" uri="{C3380CC4-5D6E-409C-BE32-E72D297353CC}">
                  <c16:uniqueId val="{00000003-10A7-4CDB-B7D2-7CABFC7E2B09}"/>
                </c:ext>
              </c:extLst>
            </c:dLbl>
            <c:dLbl>
              <c:idx val="2"/>
              <c:delete val="1"/>
              <c:extLst>
                <c:ext xmlns:c15="http://schemas.microsoft.com/office/drawing/2012/chart" uri="{CE6537A1-D6FC-4f65-9D91-7224C49458BB}"/>
                <c:ext xmlns:c16="http://schemas.microsoft.com/office/drawing/2014/chart" uri="{C3380CC4-5D6E-409C-BE32-E72D297353CC}">
                  <c16:uniqueId val="{00000004-10A7-4CDB-B7D2-7CABFC7E2B09}"/>
                </c:ext>
              </c:extLst>
            </c:dLbl>
            <c:dLbl>
              <c:idx val="3"/>
              <c:delete val="1"/>
              <c:extLst>
                <c:ext xmlns:c15="http://schemas.microsoft.com/office/drawing/2012/chart" uri="{CE6537A1-D6FC-4f65-9D91-7224C49458BB}"/>
                <c:ext xmlns:c16="http://schemas.microsoft.com/office/drawing/2014/chart" uri="{C3380CC4-5D6E-409C-BE32-E72D297353CC}">
                  <c16:uniqueId val="{00000005-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'[64]CEM-IND-002-V5'!$I$36:$I$39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10A7-4CDB-B7D2-7CABFC7E2B09}"/>
            </c:ext>
          </c:extLst>
        </c:ser>
        <c:ser>
          <c:idx val="2"/>
          <c:order val="2"/>
          <c:spPr>
            <a:solidFill>
              <a:schemeClr val="accent3"/>
            </a:solidFill>
            <a:ln>
              <a:noFill/>
            </a:ln>
            <a:effectLst/>
          </c:spPr>
          <c:invertIfNegative val="0"/>
          <c:cat>
            <c:strLit>
              <c:ptCount val="1"/>
              <c:pt idx="0">
                <c:v>Trimestre 1</c:v>
              </c:pt>
            </c:strLit>
          </c:cat>
          <c:val>
            <c:numRef>
              <c:f>'[64]CEM-IND-002-V5'!$J$36:$J$39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10A7-4CDB-B7D2-7CABFC7E2B09}"/>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layout/>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'[64]CEM-IND-002-V5'!$H$36:$H$39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B87C-436A-BB59-3017D408B115}"/>
            </c:ext>
          </c:extLst>
        </c:ser>
        <c:ser>
          <c:idx val="1"/>
          <c:order val="1"/>
          <c:spPr>
            <a:solidFill>
              <a:schemeClr val="accent2"/>
            </a:solidFill>
            <a:ln>
              <a:noFill/>
            </a:ln>
            <a:effectLst/>
          </c:spPr>
          <c:invertIfNegative val="0"/>
          <c:dLbls>
            <c:dLbl>
              <c:idx val="0"/>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7C-436A-BB59-3017D408B115}"/>
                </c:ext>
              </c:extLst>
            </c:dLbl>
            <c:dLbl>
              <c:idx val="1"/>
              <c:delete val="1"/>
              <c:extLst>
                <c:ext xmlns:c15="http://schemas.microsoft.com/office/drawing/2012/chart" uri="{CE6537A1-D6FC-4f65-9D91-7224C49458BB}"/>
                <c:ext xmlns:c16="http://schemas.microsoft.com/office/drawing/2014/chart" uri="{C3380CC4-5D6E-409C-BE32-E72D297353CC}">
                  <c16:uniqueId val="{00000003-B87C-436A-BB59-3017D408B115}"/>
                </c:ext>
              </c:extLst>
            </c:dLbl>
            <c:dLbl>
              <c:idx val="2"/>
              <c:delete val="1"/>
              <c:extLst>
                <c:ext xmlns:c15="http://schemas.microsoft.com/office/drawing/2012/chart" uri="{CE6537A1-D6FC-4f65-9D91-7224C49458BB}"/>
                <c:ext xmlns:c16="http://schemas.microsoft.com/office/drawing/2014/chart" uri="{C3380CC4-5D6E-409C-BE32-E72D297353CC}">
                  <c16:uniqueId val="{00000004-B87C-436A-BB59-3017D408B115}"/>
                </c:ext>
              </c:extLst>
            </c:dLbl>
            <c:dLbl>
              <c:idx val="3"/>
              <c:delete val="1"/>
              <c:extLst>
                <c:ext xmlns:c15="http://schemas.microsoft.com/office/drawing/2012/chart" uri="{CE6537A1-D6FC-4f65-9D91-7224C49458BB}"/>
                <c:ext xmlns:c16="http://schemas.microsoft.com/office/drawing/2014/chart" uri="{C3380CC4-5D6E-409C-BE32-E72D297353CC}">
                  <c16:uniqueId val="{00000005-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'[64]CEM-IND-002-V5'!$I$36:$I$39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B87C-436A-BB59-3017D408B115}"/>
            </c:ext>
          </c:extLst>
        </c:ser>
        <c:ser>
          <c:idx val="2"/>
          <c:order val="2"/>
          <c:spPr>
            <a:solidFill>
              <a:schemeClr val="accent3"/>
            </a:solidFill>
            <a:ln>
              <a:noFill/>
            </a:ln>
            <a:effectLst/>
          </c:spPr>
          <c:invertIfNegative val="0"/>
          <c:cat>
            <c:strLit>
              <c:ptCount val="1"/>
              <c:pt idx="0">
                <c:v>Trimestre 1</c:v>
              </c:pt>
            </c:strLit>
          </c:cat>
          <c:val>
            <c:numRef>
              <c:f>'[64]CEM-IND-002-V5'!$J$36:$J$39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B87C-436A-BB59-3017D408B115}"/>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cat>
            <c:strLit>
              <c:ptCount val="1"/>
              <c:pt idx="0">
                <c:v>Trimestre 1</c:v>
              </c:pt>
            </c:strLit>
          </c:cat>
          <c:val>
            <c:numRef>
              <c:f>'[64]CEM-IND-002-V5'!$H$36:$H$39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0-196D-43B5-A4A4-697FDA272CC2}"/>
            </c:ext>
          </c:extLst>
        </c:ser>
        <c:ser>
          <c:idx val="1"/>
          <c:order val="1"/>
          <c:spPr>
            <a:solidFill>
              <a:schemeClr val="accent2"/>
            </a:solidFill>
            <a:ln>
              <a:noFill/>
            </a:ln>
            <a:effectLst/>
          </c:spPr>
          <c:invertIfNegative val="0"/>
          <c:cat>
            <c:strLit>
              <c:ptCount val="1"/>
              <c:pt idx="0">
                <c:v>Trimestre 1</c:v>
              </c:pt>
            </c:strLit>
          </c:cat>
          <c:val>
            <c:numRef>
              <c:f>'[64]CEM-IND-002-V5'!$I$36:$I$39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1-196D-43B5-A4A4-697FDA272CC2}"/>
            </c:ext>
          </c:extLst>
        </c:ser>
        <c:ser>
          <c:idx val="2"/>
          <c:order val="2"/>
          <c:spPr>
            <a:solidFill>
              <a:schemeClr val="accent3"/>
            </a:solidFill>
            <a:ln>
              <a:noFill/>
            </a:ln>
            <a:effectLst/>
          </c:spPr>
          <c:invertIfNegative val="0"/>
          <c:cat>
            <c:strLit>
              <c:ptCount val="1"/>
              <c:pt idx="0">
                <c:v>Trimestre 1</c:v>
              </c:pt>
            </c:strLit>
          </c:cat>
          <c:val>
            <c:numRef>
              <c:f>'[64]CEM-IND-002-V5'!$J$36:$J$39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2-196D-43B5-A4A4-697FDA272CC2}"/>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'[65]01.  (2)'!$H$36:$H$37</c:f>
              <c:strCache>
                <c:ptCount val="1"/>
                <c:pt idx="0">
                  <c:v>N° TOTAL DE INFORMES VERIFICADOS 0</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2F-4D1E-B4AB-23AFEF8892B7}"/>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2F-4D1E-B4AB-23AFEF8892B7}"/>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'[65]01.  (2)'!$C$38:$G$43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'[65]01.  (2)'!$H$38:$H$43</c:f>
              <c:numCache>
                <c:formatCode>General</c:formatCode>
                <c:ptCount val="6"/>
                <c:pt idx="0">
                  <c:v>245</c:v>
                </c:pt>
                <c:pt idx="1">
                  <c:v>0</c:v>
                </c:pt>
                <c:pt idx="2">
                  <c:v>0</c:v>
                </c:pt>
                <c:pt idx="3">
                  <c:v>0</c:v>
                </c:pt>
                <c:pt idx="4">
                  <c:v>0</c:v>
                </c:pt>
                <c:pt idx="5">
                  <c:v>0</c:v>
                </c:pt>
              </c:numCache>
            </c:numRef>
          </c:val>
          <c:extLst>
            <c:ext xmlns:c16="http://schemas.microsoft.com/office/drawing/2014/chart" uri="{C3380CC4-5D6E-409C-BE32-E72D297353CC}">
              <c16:uniqueId val="{00000003-AE2F-4D1E-B4AB-23AFEF8892B7}"/>
            </c:ext>
          </c:extLst>
        </c:ser>
        <c:ser>
          <c:idx val="5"/>
          <c:order val="1"/>
          <c:tx>
            <c:strRef>
              <c:f>'[65]01.  (2)'!$I$36:$I$37</c:f>
              <c:strCache>
                <c:ptCount val="1"/>
                <c:pt idx="0">
                  <c:v>N° TOTAL DE INFORMES A VERIFICAR 0</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2F-4D1E-B4AB-23AFEF8892B7}"/>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2F-4D1E-B4AB-23AFEF8892B7}"/>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'[65]01.  (2)'!$C$38:$G$43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'[65]01.  (2)'!$I$38:$I$43</c:f>
              <c:numCache>
                <c:formatCode>General</c:formatCode>
                <c:ptCount val="6"/>
                <c:pt idx="0">
                  <c:v>245</c:v>
                </c:pt>
                <c:pt idx="1">
                  <c:v>0</c:v>
                </c:pt>
                <c:pt idx="2">
                  <c:v>0</c:v>
                </c:pt>
                <c:pt idx="3">
                  <c:v>0</c:v>
                </c:pt>
                <c:pt idx="4">
                  <c:v>0</c:v>
                </c:pt>
                <c:pt idx="5">
                  <c:v>0</c:v>
                </c:pt>
              </c:numCache>
            </c:numRef>
          </c:val>
          <c:extLst>
            <c:ext xmlns:c16="http://schemas.microsoft.com/office/drawing/2014/chart" uri="{C3380CC4-5D6E-409C-BE32-E72D297353CC}">
              <c16:uniqueId val="{00000007-AE2F-4D1E-B4AB-23AFEF8892B7}"/>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'[65]01.  (2)'!$J$36:$J$37</c:f>
              <c:strCache>
                <c:ptCount val="1"/>
                <c:pt idx="0">
                  <c:v>% DE INFORMES VERIFICADOS  DE ACUERDO A LOS REQUERIMIENTOS EN LAS ESPECIFICACIONES TECNICAS 0</c:v>
                </c:pt>
              </c:strCache>
            </c:strRef>
          </c:tx>
          <c:spPr>
            <a:ln w="28575" cap="rnd">
              <a:solidFill>
                <a:schemeClr val="accent1">
                  <a:lumMod val="60000"/>
                </a:schemeClr>
              </a:solidFill>
              <a:round/>
            </a:ln>
            <a:effectLst/>
          </c:spPr>
          <c:marker>
            <c:symbol val="none"/>
          </c:marker>
          <c:dLbls>
            <c:dLbl>
              <c:idx val="0"/>
              <c:layout>
                <c:manualLayout>
                  <c:x val="-2.706721680666746E-2"/>
                  <c:y val="-6.379585326953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2F-4D1E-B4AB-23AFEF8892B7}"/>
                </c:ext>
              </c:extLst>
            </c:dLbl>
            <c:dLbl>
              <c:idx val="1"/>
              <c:layout>
                <c:manualLayout>
                  <c:x val="-2.6682885933621579E-2"/>
                  <c:y val="-0.15311004784688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2F-4D1E-B4AB-23AFEF8892B7}"/>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2F-4D1E-B4AB-23AFEF8892B7}"/>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2F-4D1E-B4AB-23AFEF8892B7}"/>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2F-4D1E-B4AB-23AFEF8892B7}"/>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'[65]01.  (2)'!$C$38:$G$43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'[65]01.  (2)'!$J$38:$J$43</c:f>
              <c:numCache>
                <c:formatCode>General</c:formatCode>
                <c:ptCount val="6"/>
                <c:pt idx="0">
                  <c:v>1</c:v>
                </c:pt>
                <c:pt idx="1">
                  <c:v>0</c:v>
                </c:pt>
                <c:pt idx="2">
                  <c:v>0</c:v>
                </c:pt>
                <c:pt idx="3">
                  <c:v>0</c:v>
                </c:pt>
                <c:pt idx="4">
                  <c:v>0</c:v>
                </c:pt>
                <c:pt idx="5">
                  <c:v>0</c:v>
                </c:pt>
              </c:numCache>
            </c:numRef>
          </c:val>
          <c:smooth val="0"/>
          <c:extLst>
            <c:ext xmlns:c16="http://schemas.microsoft.com/office/drawing/2014/chart" uri="{C3380CC4-5D6E-409C-BE32-E72D297353CC}">
              <c16:uniqueId val="{0000000E-AE2F-4D1E-B4AB-23AFEF8892B7}"/>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'[66]01.  (2)'!$H$36:$H$37</c:f>
              <c:strCache>
                <c:ptCount val="1"/>
                <c:pt idx="0">
                  <c:v>N° TOTAL DE INFORMES VERIFICADOS</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3D-46C8-AF9A-8C2A9DA754FE}"/>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3D-46C8-AF9A-8C2A9DA754FE}"/>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'[66]01.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'[66]01.  (2)'!$H$38:$H$43</c:f>
              <c:numCache>
                <c:formatCode>General</c:formatCode>
                <c:ptCount val="6"/>
                <c:pt idx="0">
                  <c:v>261</c:v>
                </c:pt>
                <c:pt idx="1">
                  <c:v>176</c:v>
                </c:pt>
                <c:pt idx="2">
                  <c:v>220</c:v>
                </c:pt>
              </c:numCache>
            </c:numRef>
          </c:val>
          <c:extLst>
            <c:ext xmlns:c16="http://schemas.microsoft.com/office/drawing/2014/chart" uri="{C3380CC4-5D6E-409C-BE32-E72D297353CC}">
              <c16:uniqueId val="{00000003-A33D-46C8-AF9A-8C2A9DA754FE}"/>
            </c:ext>
          </c:extLst>
        </c:ser>
        <c:ser>
          <c:idx val="5"/>
          <c:order val="1"/>
          <c:tx>
            <c:strRef>
              <c:f>'[66]01.  (2)'!$I$36:$I$37</c:f>
              <c:strCache>
                <c:ptCount val="1"/>
                <c:pt idx="0">
                  <c:v>N° TOTAL DE INFORMES A VERIFICAR</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3D-46C8-AF9A-8C2A9DA754FE}"/>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3D-46C8-AF9A-8C2A9DA754FE}"/>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'[66]01.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'[66]01.  (2)'!$I$38:$I$43</c:f>
              <c:numCache>
                <c:formatCode>General</c:formatCode>
                <c:ptCount val="6"/>
                <c:pt idx="0">
                  <c:v>261</c:v>
                </c:pt>
                <c:pt idx="1">
                  <c:v>176</c:v>
                </c:pt>
                <c:pt idx="2">
                  <c:v>220</c:v>
                </c:pt>
              </c:numCache>
            </c:numRef>
          </c:val>
          <c:extLst>
            <c:ext xmlns:c16="http://schemas.microsoft.com/office/drawing/2014/chart" uri="{C3380CC4-5D6E-409C-BE32-E72D297353CC}">
              <c16:uniqueId val="{00000007-A33D-46C8-AF9A-8C2A9DA754FE}"/>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'[66]01.  (2)'!$J$36:$J$37</c:f>
              <c:strCache>
                <c:ptCount val="1"/>
                <c:pt idx="0">
                  <c:v>% DE INFORMES VERIFICADOS  DE ACUERDO A LOS REQUERIMIENTOS EN LAS ESPECIFICACIONES TECNICAS</c:v>
                </c:pt>
              </c:strCache>
            </c:strRef>
          </c:tx>
          <c:spPr>
            <a:ln w="28575" cap="rnd">
              <a:solidFill>
                <a:schemeClr val="accent1">
                  <a:lumMod val="60000"/>
                </a:schemeClr>
              </a:solidFill>
              <a:round/>
            </a:ln>
            <a:effectLst/>
          </c:spPr>
          <c:marker>
            <c:symbol val="none"/>
          </c:marker>
          <c:dLbls>
            <c:dLbl>
              <c:idx val="0"/>
              <c:layout>
                <c:manualLayout>
                  <c:x val="-2.5675428358511568E-2"/>
                  <c:y val="-0.20414673046251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3D-46C8-AF9A-8C2A9DA754FE}"/>
                </c:ext>
              </c:extLst>
            </c:dLbl>
            <c:dLbl>
              <c:idx val="1"/>
              <c:layout>
                <c:manualLayout>
                  <c:x val="-2.6682885933621579E-2"/>
                  <c:y val="-8.2934609250398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3D-46C8-AF9A-8C2A9DA754FE}"/>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3D-46C8-AF9A-8C2A9DA754FE}"/>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3D-46C8-AF9A-8C2A9DA754FE}"/>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3D-46C8-AF9A-8C2A9DA754FE}"/>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3D-46C8-AF9A-8C2A9DA754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'[66]01.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'[66]01.  (2)'!$J$38:$J$43</c:f>
              <c:numCache>
                <c:formatCode>General</c:formatCode>
                <c:ptCount val="6"/>
                <c:pt idx="0">
                  <c:v>1</c:v>
                </c:pt>
                <c:pt idx="1">
                  <c:v>1</c:v>
                </c:pt>
                <c:pt idx="2">
                  <c:v>1</c:v>
                </c:pt>
                <c:pt idx="3">
                  <c:v>0</c:v>
                </c:pt>
                <c:pt idx="4">
                  <c:v>0</c:v>
                </c:pt>
                <c:pt idx="5">
                  <c:v>0</c:v>
                </c:pt>
              </c:numCache>
            </c:numRef>
          </c:val>
          <c:smooth val="0"/>
          <c:extLst>
            <c:ext xmlns:c16="http://schemas.microsoft.com/office/drawing/2014/chart" uri="{C3380CC4-5D6E-409C-BE32-E72D297353CC}">
              <c16:uniqueId val="{0000000E-A33D-46C8-AF9A-8C2A9DA754FE}"/>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'[67]02.'!$H$36:$H$37</c:f>
              <c:strCache>
                <c:ptCount val="1"/>
                <c:pt idx="0">
                  <c:v>N° TOTAL DE VISITAS REALIZADAS 0</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20-419A-B418-ABFAAD37DC45}"/>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0-419A-B418-ABFAAD37DC45}"/>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0-419A-B418-ABFAAD37DC45}"/>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0-419A-B418-ABFAAD37DC45}"/>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20-419A-B418-ABFAAD37DC45}"/>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'[67]02.'!$C$38:$G$49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'[67]02.'!$H$38:$H$49</c:f>
              <c:numCache>
                <c:formatCode>General</c:formatCode>
                <c:ptCount val="12"/>
                <c:pt idx="0">
                  <c:v>97</c:v>
                </c:pt>
                <c:pt idx="1">
                  <c:v>84</c:v>
                </c:pt>
                <c:pt idx="2">
                  <c:v>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320-419A-B418-ABFAAD37DC45}"/>
            </c:ext>
          </c:extLst>
        </c:ser>
        <c:ser>
          <c:idx val="5"/>
          <c:order val="1"/>
          <c:tx>
            <c:strRef>
              <c:f>'[67]02.'!$I$36:$I$37</c:f>
              <c:strCache>
                <c:ptCount val="1"/>
                <c:pt idx="0">
                  <c:v>N° TOTAL DE VISITAS PROGRAMADAS 0</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20-419A-B418-ABFAAD37DC45}"/>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20-419A-B418-ABFAAD37DC45}"/>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20-419A-B418-ABFAAD37DC45}"/>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20-419A-B418-ABFAAD37DC45}"/>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20-419A-B418-ABFAAD37DC45}"/>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'[67]02.'!$C$38:$G$49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'[67]02.'!$I$38:$I$49</c:f>
              <c:numCache>
                <c:formatCode>General</c:formatCode>
                <c:ptCount val="12"/>
                <c:pt idx="0">
                  <c:v>99</c:v>
                </c:pt>
                <c:pt idx="1">
                  <c:v>84</c:v>
                </c:pt>
                <c:pt idx="2">
                  <c:v>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320-419A-B418-ABFAAD37DC45}"/>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'[67]02.'!$J$36:$J$37</c:f>
              <c:strCache>
                <c:ptCount val="1"/>
                <c:pt idx="0">
                  <c:v>% DE VISITAS EJECUTADAS 0</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20-419A-B418-ABFAAD37DC45}"/>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20-419A-B418-ABFAAD37DC45}"/>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20-419A-B418-ABFAAD37DC45}"/>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20-419A-B418-ABFAAD37DC45}"/>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20-419A-B418-ABFAAD37DC45}"/>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'[67]02.'!$C$38:$G$49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'[67]02.'!$J$38:$J$49</c:f>
              <c:numCache>
                <c:formatCode>General</c:formatCode>
                <c:ptCount val="12"/>
                <c:pt idx="0">
                  <c:v>0.97979797979797978</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1320-419A-B418-ABFAAD37DC45}"/>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'[68]02.'!$H$36:$H$37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F4-4A81-A467-D7ED1531682B}"/>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4-4A81-A467-D7ED1531682B}"/>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4-4A81-A467-D7ED1531682B}"/>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F4-4A81-A467-D7ED1531682B}"/>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4-4A81-A467-D7ED1531682B}"/>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'[68]02.'!$C$38:$G$49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'[68]02.'!$H$38:$H$49</c:f>
              <c:numCache>
                <c:formatCode>General</c:formatCode>
                <c:ptCount val="12"/>
                <c:pt idx="0">
                  <c:v>97</c:v>
                </c:pt>
                <c:pt idx="1">
                  <c:v>84</c:v>
                </c:pt>
                <c:pt idx="2">
                  <c:v>14</c:v>
                </c:pt>
                <c:pt idx="3">
                  <c:v>30</c:v>
                </c:pt>
                <c:pt idx="4">
                  <c:v>75</c:v>
                </c:pt>
                <c:pt idx="5">
                  <c:v>91</c:v>
                </c:pt>
              </c:numCache>
            </c:numRef>
          </c:val>
          <c:extLst>
            <c:ext xmlns:c16="http://schemas.microsoft.com/office/drawing/2014/chart" uri="{C3380CC4-5D6E-409C-BE32-E72D297353CC}">
              <c16:uniqueId val="{00000006-EAF4-4A81-A467-D7ED1531682B}"/>
            </c:ext>
          </c:extLst>
        </c:ser>
        <c:ser>
          <c:idx val="5"/>
          <c:order val="1"/>
          <c:tx>
            <c:strRef>
              <c:f>'[68]02.'!$I$36:$I$37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F4-4A81-A467-D7ED1531682B}"/>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F4-4A81-A467-D7ED1531682B}"/>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F4-4A81-A467-D7ED1531682B}"/>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F4-4A81-A467-D7ED1531682B}"/>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F4-4A81-A467-D7ED1531682B}"/>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'[68]02.'!$C$38:$G$49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'[68]02.'!$I$38:$I$49</c:f>
              <c:numCache>
                <c:formatCode>General</c:formatCode>
                <c:ptCount val="12"/>
                <c:pt idx="0">
                  <c:v>99</c:v>
                </c:pt>
                <c:pt idx="1">
                  <c:v>84</c:v>
                </c:pt>
                <c:pt idx="2">
                  <c:v>14</c:v>
                </c:pt>
                <c:pt idx="3">
                  <c:v>30</c:v>
                </c:pt>
                <c:pt idx="4">
                  <c:v>75</c:v>
                </c:pt>
                <c:pt idx="5">
                  <c:v>91</c:v>
                </c:pt>
              </c:numCache>
            </c:numRef>
          </c:val>
          <c:extLst>
            <c:ext xmlns:c16="http://schemas.microsoft.com/office/drawing/2014/chart" uri="{C3380CC4-5D6E-409C-BE32-E72D297353CC}">
              <c16:uniqueId val="{0000000D-EAF4-4A81-A467-D7ED1531682B}"/>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'[68]02.'!$J$36:$J$37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F4-4A81-A467-D7ED1531682B}"/>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F4-4A81-A467-D7ED1531682B}"/>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F4-4A81-A467-D7ED1531682B}"/>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F4-4A81-A467-D7ED1531682B}"/>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F4-4A81-A467-D7ED1531682B}"/>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'[68]02.'!$C$38:$G$49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'[68]02.'!$J$38:$J$49</c:f>
              <c:numCache>
                <c:formatCode>General</c:formatCode>
                <c:ptCount val="12"/>
                <c:pt idx="0">
                  <c:v>0.97979797979797978</c:v>
                </c:pt>
                <c:pt idx="1">
                  <c:v>1</c:v>
                </c:pt>
                <c:pt idx="2">
                  <c:v>1</c:v>
                </c:pt>
                <c:pt idx="3">
                  <c:v>1</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EAF4-4A81-A467-D7ED1531682B}"/>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ATENCIÓN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'[77]SRPI-IND-001'!$C$36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'[77]SRPI-IND-001'!$J$36</c:f>
              <c:numCache>
                <c:formatCode>General</c:formatCode>
                <c:ptCount val="1"/>
                <c:pt idx="0">
                  <c:v>0.33958333333333335</c:v>
                </c:pt>
              </c:numCache>
            </c:numRef>
          </c:val>
          <c:extLst>
            <c:ext xmlns:c16="http://schemas.microsoft.com/office/drawing/2014/chart" uri="{C3380CC4-5D6E-409C-BE32-E72D297353CC}">
              <c16:uniqueId val="{00000000-E46D-4E3C-9AA4-5F0B4388E842}"/>
            </c:ext>
          </c:extLst>
        </c:ser>
        <c:ser>
          <c:idx val="1"/>
          <c:order val="1"/>
          <c:tx>
            <c:strRef>
              <c:f>'[77]SRPI-IND-001'!$C$37</c:f>
              <c:strCache>
                <c:ptCount val="1"/>
                <c:pt idx="0">
                  <c:v>2 TRIMESTRE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'[77]SRPI-IND-001'!$J$37</c:f>
              <c:numCache>
                <c:formatCode>General</c:formatCode>
                <c:ptCount val="1"/>
                <c:pt idx="0">
                  <c:v>0.34305555555555556</c:v>
                </c:pt>
              </c:numCache>
            </c:numRef>
          </c:val>
          <c:extLst>
            <c:ext xmlns:c16="http://schemas.microsoft.com/office/drawing/2014/chart" uri="{C3380CC4-5D6E-409C-BE32-E72D297353CC}">
              <c16:uniqueId val="{00000001-E46D-4E3C-9AA4-5F0B4388E842}"/>
            </c:ext>
          </c:extLst>
        </c:ser>
        <c:ser>
          <c:idx val="2"/>
          <c:order val="2"/>
          <c:tx>
            <c:strRef>
              <c:f>'[77]SRPI-IND-001'!$C$38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'[77]SRPI-IND-001'!$J$38</c:f>
              <c:numCache>
                <c:formatCode>General</c:formatCode>
                <c:ptCount val="1"/>
              </c:numCache>
            </c:numRef>
          </c:val>
          <c:extLst>
            <c:ext xmlns:c16="http://schemas.microsoft.com/office/drawing/2014/chart" uri="{C3380CC4-5D6E-409C-BE32-E72D297353CC}">
              <c16:uniqueId val="{00000002-E46D-4E3C-9AA4-5F0B4388E842}"/>
            </c:ext>
          </c:extLst>
        </c:ser>
        <c:ser>
          <c:idx val="3"/>
          <c:order val="3"/>
          <c:tx>
            <c:strRef>
              <c:f>'[77]SRPI-IND-001'!$C$39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'[77]SRPI-IND-001'!$J$39</c:f>
              <c:numCache>
                <c:formatCode>General</c:formatCode>
                <c:ptCount val="1"/>
              </c:numCache>
            </c:numRef>
          </c:val>
          <c:extLst>
            <c:ext xmlns:c16="http://schemas.microsoft.com/office/drawing/2014/chart" uri="{C3380CC4-5D6E-409C-BE32-E72D297353CC}">
              <c16:uniqueId val="{00000003-E46D-4E3C-9AA4-5F0B4388E842}"/>
            </c:ext>
          </c:extLst>
        </c:ser>
        <c:dLbls>
          <c:dLblPos val="outEnd"/>
          <c:showLegendKey val="0"/>
          <c:showVal val="1"/>
          <c:showCatName val="0"/>
          <c:showSerName val="0"/>
          <c:showPercent val="0"/>
          <c:showBubbleSize val="0"/>
        </c:dLbls>
        <c:gapWidth val="150"/>
        <c:axId val="-1791715232"/>
        <c:axId val="-1791712512"/>
      </c:barChart>
      <c:catAx>
        <c:axId val="-1791715232"/>
        <c:scaling>
          <c:orientation val="minMax"/>
        </c:scaling>
        <c:delete val="1"/>
        <c:axPos val="b"/>
        <c:majorTickMark val="none"/>
        <c:minorTickMark val="none"/>
        <c:tickLblPos val="nextTo"/>
        <c:crossAx val="-1791712512"/>
        <c:crosses val="autoZero"/>
        <c:auto val="1"/>
        <c:lblAlgn val="ctr"/>
        <c:lblOffset val="100"/>
        <c:noMultiLvlLbl val="0"/>
      </c:catAx>
      <c:valAx>
        <c:axId val="-179171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17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363636363636364E-2"/>
          <c:y val="0.21899460484106154"/>
          <c:w val="0.89488636363636365"/>
          <c:h val="0.61565179352580923"/>
        </c:manualLayout>
      </c:layout>
      <c:pie3DChart>
        <c:varyColors val="1"/>
        <c:ser>
          <c:idx val="0"/>
          <c:order val="0"/>
          <c:spPr>
            <a:solidFill>
              <a:srgbClr val="FFFF00"/>
            </a:solidFill>
          </c:spPr>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2-9F73-4ED9-B4F9-F35926443400}"/>
              </c:ext>
            </c:extLst>
          </c:dPt>
          <c:dPt>
            <c:idx val="1"/>
            <c:bubble3D val="0"/>
            <c:explosion val="24"/>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9F73-4ED9-B4F9-F35926443400}"/>
              </c:ext>
            </c:extLst>
          </c:dPt>
          <c:dPt>
            <c:idx val="2"/>
            <c:bubble3D val="0"/>
            <c:explosion val="32"/>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9F73-4ED9-B4F9-F35926443400}"/>
              </c:ext>
            </c:extLst>
          </c:dPt>
          <c:dLbls>
            <c:dLbl>
              <c:idx val="0"/>
              <c:layout>
                <c:manualLayout>
                  <c:x val="-0.18043832766642806"/>
                  <c:y val="-0.26466170895304753"/>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F73-4ED9-B4F9-F35926443400}"/>
                </c:ext>
              </c:extLst>
            </c:dLbl>
            <c:dLbl>
              <c:idx val="1"/>
              <c:layout>
                <c:manualLayout>
                  <c:x val="0.11838336614173228"/>
                  <c:y val="7.4406167979002624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F73-4ED9-B4F9-F35926443400}"/>
                </c:ext>
              </c:extLst>
            </c:dLbl>
            <c:dLbl>
              <c:idx val="2"/>
              <c:layout>
                <c:manualLayout>
                  <c:x val="4.066738994273443E-2"/>
                  <c:y val="7.1642607174103234E-3"/>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F73-4ED9-B4F9-F3592644340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tabla!$A$71:$A$73</c:f>
              <c:strCache>
                <c:ptCount val="3"/>
                <c:pt idx="0">
                  <c:v>apropiado</c:v>
                </c:pt>
                <c:pt idx="1">
                  <c:v>mejorable</c:v>
                </c:pt>
                <c:pt idx="2">
                  <c:v>deficiente</c:v>
                </c:pt>
              </c:strCache>
            </c:strRef>
          </c:cat>
          <c:val>
            <c:numRef>
              <c:f>tabla!$B$71:$B$73</c:f>
              <c:numCache>
                <c:formatCode>General</c:formatCode>
                <c:ptCount val="3"/>
                <c:pt idx="0">
                  <c:v>43</c:v>
                </c:pt>
                <c:pt idx="1">
                  <c:v>7</c:v>
                </c:pt>
                <c:pt idx="2">
                  <c:v>2</c:v>
                </c:pt>
              </c:numCache>
            </c:numRef>
          </c:val>
          <c:extLst>
            <c:ext xmlns:c16="http://schemas.microsoft.com/office/drawing/2014/chart" uri="{C3380CC4-5D6E-409C-BE32-E72D297353CC}">
              <c16:uniqueId val="{00000000-9F73-4ED9-B4F9-F35926443400}"/>
            </c:ext>
          </c:extLst>
        </c:ser>
        <c:ser>
          <c:idx val="1"/>
          <c:order val="1"/>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cat>
            <c:strRef>
              <c:f>tabla!$A$71:$A$73</c:f>
              <c:strCache>
                <c:ptCount val="3"/>
                <c:pt idx="0">
                  <c:v>apropiado</c:v>
                </c:pt>
                <c:pt idx="1">
                  <c:v>mejorable</c:v>
                </c:pt>
                <c:pt idx="2">
                  <c:v>deficiente</c:v>
                </c:pt>
              </c:strCache>
            </c:strRef>
          </c:cat>
          <c:val>
            <c:numRef>
              <c:f>tabla!$C$71:$C$73</c:f>
              <c:numCache>
                <c:formatCode>0.00%</c:formatCode>
                <c:ptCount val="3"/>
                <c:pt idx="0">
                  <c:v>0.81132075471698117</c:v>
                </c:pt>
                <c:pt idx="1">
                  <c:v>0.13207547169811321</c:v>
                </c:pt>
                <c:pt idx="2">
                  <c:v>3.7735849056603772E-2</c:v>
                </c:pt>
              </c:numCache>
            </c:numRef>
          </c:val>
          <c:extLst>
            <c:ext xmlns:c16="http://schemas.microsoft.com/office/drawing/2014/chart" uri="{C3380CC4-5D6E-409C-BE32-E72D297353CC}">
              <c16:uniqueId val="{00000001-9F73-4ED9-B4F9-F3592644340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3110608841162816"/>
          <c:y val="0.76332762242126995"/>
          <c:w val="0.65264405349428223"/>
          <c:h val="9.4219194092010211E-2"/>
        </c:manualLayout>
      </c:layout>
      <c:overlay val="0"/>
      <c:spPr>
        <a:noFill/>
        <a:ln>
          <a:noFill/>
        </a:ln>
        <a:effectLst/>
      </c:spPr>
      <c:txPr>
        <a:bodyPr rot="0" spcFirstLastPara="1" vertOverflow="ellipsis" vert="horz" wrap="square" anchor="ctr" anchorCtr="1"/>
        <a:lstStyle/>
        <a:p>
          <a:pPr rtl="0">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9">
  <a:schemeClr val="accent6"/>
</cs:colorStyle>
</file>

<file path=xl/charts/colors39.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jpg"/><Relationship Id="rId1" Type="http://schemas.openxmlformats.org/officeDocument/2006/relationships/image" Target="../media/image3.emf"/><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chart" Target="../charts/chart28.xml"/><Relationship Id="rId4" Type="http://schemas.openxmlformats.org/officeDocument/2006/relationships/image" Target="../media/image5.png"/><Relationship Id="rId9"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29.xml"/><Relationship Id="rId1" Type="http://schemas.openxmlformats.org/officeDocument/2006/relationships/image" Target="../media/image1.jpg"/><Relationship Id="rId4"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chart" Target="../charts/chart30.xml"/><Relationship Id="rId1" Type="http://schemas.openxmlformats.org/officeDocument/2006/relationships/image" Target="../media/image1.jp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image" Target="../media/image1.jpg"/><Relationship Id="rId4" Type="http://schemas.openxmlformats.org/officeDocument/2006/relationships/chart" Target="../charts/chart3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1.jpg"/><Relationship Id="rId4"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image" Target="../media/image1.jpg"/><Relationship Id="rId4" Type="http://schemas.openxmlformats.org/officeDocument/2006/relationships/chart" Target="../charts/chart4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jpg"/><Relationship Id="rId1" Type="http://schemas.openxmlformats.org/officeDocument/2006/relationships/image" Target="../media/image3.emf"/><Relationship Id="rId6" Type="http://schemas.openxmlformats.org/officeDocument/2006/relationships/chart" Target="../charts/chart48.xml"/><Relationship Id="rId5" Type="http://schemas.openxmlformats.org/officeDocument/2006/relationships/image" Target="../media/image17.png"/><Relationship Id="rId4"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51.xml"/><Relationship Id="rId1" Type="http://schemas.openxmlformats.org/officeDocument/2006/relationships/image" Target="../media/image20.jpeg"/><Relationship Id="rId4" Type="http://schemas.openxmlformats.org/officeDocument/2006/relationships/chart" Target="../charts/chart5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1.jpg"/><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image" Target="../media/image1.jpg"/><Relationship Id="rId1" Type="http://schemas.openxmlformats.org/officeDocument/2006/relationships/image" Target="../media/image2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jpg"/><Relationship Id="rId1" Type="http://schemas.openxmlformats.org/officeDocument/2006/relationships/image" Target="../media/image22.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image" Target="../media/image1.jpg"/><Relationship Id="rId4" Type="http://schemas.openxmlformats.org/officeDocument/2006/relationships/chart" Target="../charts/chart7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image" Target="../media/image1.jpg"/><Relationship Id="rId1" Type="http://schemas.openxmlformats.org/officeDocument/2006/relationships/image" Target="../media/image23.png"/><Relationship Id="rId5" Type="http://schemas.openxmlformats.org/officeDocument/2006/relationships/chart" Target="../charts/chart85.xml"/><Relationship Id="rId4" Type="http://schemas.openxmlformats.org/officeDocument/2006/relationships/chart" Target="../charts/chart8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6.xml"/><Relationship Id="rId7" Type="http://schemas.openxmlformats.org/officeDocument/2006/relationships/image" Target="../media/image26.png"/><Relationship Id="rId2" Type="http://schemas.openxmlformats.org/officeDocument/2006/relationships/image" Target="../media/image1.jpg"/><Relationship Id="rId1" Type="http://schemas.openxmlformats.org/officeDocument/2006/relationships/image" Target="../media/image3.emf"/><Relationship Id="rId6" Type="http://schemas.openxmlformats.org/officeDocument/2006/relationships/image" Target="../media/image25.png"/><Relationship Id="rId5" Type="http://schemas.openxmlformats.org/officeDocument/2006/relationships/chart" Target="../charts/chart87.xml"/><Relationship Id="rId4" Type="http://schemas.openxmlformats.org/officeDocument/2006/relationships/image" Target="../media/image24.png"/></Relationships>
</file>

<file path=xl/drawings/_rels/drawing5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chart" Target="../charts/chart88.xml"/><Relationship Id="rId7" Type="http://schemas.openxmlformats.org/officeDocument/2006/relationships/chart" Target="../charts/chart89.xml"/><Relationship Id="rId2" Type="http://schemas.openxmlformats.org/officeDocument/2006/relationships/image" Target="../media/image3.emf"/><Relationship Id="rId1" Type="http://schemas.openxmlformats.org/officeDocument/2006/relationships/image" Target="../media/image1.jp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2.png"/><Relationship Id="rId4" Type="http://schemas.openxmlformats.org/officeDocument/2006/relationships/image" Target="../media/image27.png"/><Relationship Id="rId9" Type="http://schemas.openxmlformats.org/officeDocument/2006/relationships/image" Target="../media/image3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chart" Target="../charts/chart90.xml"/><Relationship Id="rId1"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xdr:col>
      <xdr:colOff>133350</xdr:colOff>
      <xdr:row>45</xdr:row>
      <xdr:rowOff>120650</xdr:rowOff>
    </xdr:to>
    <xdr:sp macro="" textlink="">
      <xdr:nvSpPr>
        <xdr:cNvPr id="328705" name="AutoShape 1"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0" y="1891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41</xdr:row>
      <xdr:rowOff>0</xdr:rowOff>
    </xdr:from>
    <xdr:to>
      <xdr:col>7</xdr:col>
      <xdr:colOff>304800</xdr:colOff>
      <xdr:row>42</xdr:row>
      <xdr:rowOff>114300</xdr:rowOff>
    </xdr:to>
    <xdr:sp macro="" textlink="">
      <xdr:nvSpPr>
        <xdr:cNvPr id="328706" name="AutoShape 2"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41</xdr:row>
      <xdr:rowOff>0</xdr:rowOff>
    </xdr:from>
    <xdr:to>
      <xdr:col>7</xdr:col>
      <xdr:colOff>304800</xdr:colOff>
      <xdr:row>42</xdr:row>
      <xdr:rowOff>114300</xdr:rowOff>
    </xdr:to>
    <xdr:sp macro="" textlink="">
      <xdr:nvSpPr>
        <xdr:cNvPr id="328707" name="AutoShape 3"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1834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60</xdr:row>
      <xdr:rowOff>0</xdr:rowOff>
    </xdr:from>
    <xdr:to>
      <xdr:col>10</xdr:col>
      <xdr:colOff>304800</xdr:colOff>
      <xdr:row>61</xdr:row>
      <xdr:rowOff>120649</xdr:rowOff>
    </xdr:to>
    <xdr:sp macro="" textlink="">
      <xdr:nvSpPr>
        <xdr:cNvPr id="328708" name="AutoShape 4"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4603750" y="2093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67</xdr:row>
      <xdr:rowOff>0</xdr:rowOff>
    </xdr:from>
    <xdr:to>
      <xdr:col>9</xdr:col>
      <xdr:colOff>304800</xdr:colOff>
      <xdr:row>68</xdr:row>
      <xdr:rowOff>120649</xdr:rowOff>
    </xdr:to>
    <xdr:sp macro="" textlink="">
      <xdr:nvSpPr>
        <xdr:cNvPr id="328709" name="AutoShape 5"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3841750" y="2253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67</xdr:row>
      <xdr:rowOff>0</xdr:rowOff>
    </xdr:from>
    <xdr:to>
      <xdr:col>7</xdr:col>
      <xdr:colOff>304800</xdr:colOff>
      <xdr:row>68</xdr:row>
      <xdr:rowOff>120649</xdr:rowOff>
    </xdr:to>
    <xdr:sp macro="" textlink="">
      <xdr:nvSpPr>
        <xdr:cNvPr id="328710" name="AutoShape 6" descr="data:image/png;base64,iVBORw0KGgoAAAANSUhEUgAAA3YAAAFYCAYAAAAflG7iAAAAAXNSR0IArs4c6QAAIABJREFUeF7t3UFMJGd6//E3kQ+E27LcICcSI60Muxc0Fgfbe7DkYTIbAZlVwniUg2dnYwl6B+WA5uIQX9Cc2AUk7xJ8GA3rC8Eo2Szr1SpZbCkjIy4b1kpEIg7Rwg3DjeVgbaKn8n/7/87rqqa7n67q96369sWema633vq8T1XXr96q7t8zvBBAAAEEEEAAAQQQQAABBKIW+D3p/X//93//z9XVVdQbQucRQAABBBBAAAEEEEAAgSoK/O53v/s4CXZHR0f/8+KLL1bRgG1GAAEEEEAAAQQQQAABBKIW+M///E9DsIt6COk8AggggAACCCCAAAIIVF2AYFf1CmD7EUAAAQQQQAABBBBAIHoBgl30Q8gGIIAAAggggAACCCCAQNUFCHZVrwC2HwEEEEAAAQQQQAABBKIXINhFP4RsAAIIIIAAAggggAACCFRdgGBX9Qpg+xFAAAEEEEAAAQQQQCB6AYJd9EPIBiCAAAIIIIAAAggggEDVBQh2Va8Ath8BBBBAAAEEEEAAAQSiFyDYRT+EbAACCCCAAAIIIIAAAghUXYBgV/UKYPsRQAABBBBAAAEEEEAgegGCXfRDyAYggAACCCCAAAIIIIBA1QUKCXbHx8dmaWnJXF5emuHhYbOwsGB6enqqbs/2I4AAAggggAACCCCAQEQCa2tr5vPPP38uzxwcHJjl5eVkK9ys42ag/v5+s7i4aHp7e83jx4/N0dGRGR8fN7Ozs8ly0sbJyYmZnJxsWyP3YHd+fp50/sGDB2ZoaMgIxsDAgKrTbW8tCyKAAAIIIIAAAggggAACLQpIppFg9vLLLycBrFarJRNVV1dXZmNjw8zMzNRD28TEhBkZGUkykPz/2NiY2dnZMaenp+bmzZtmb2/P3L17t77cxcWF2d7errfZYtfqb8892ElSdTsqaXR3d5dZu3ZHjOUQQAABBBBAAAEEEECgKwJ+tvE7YSexRkdHn8tAdrnbt2+bZ8+e1YPd1NSU2dzcNNPT08kkmOaVe7DzZ+yuw9BsDMsigAACCCCAAAIIIIAAAnkJNMoyMnu3srKShDR5uZNbstz6+rp5+PBh8l+5FfPOnTvJ+wYHB5NZPe0r92AnHZSpx62trXpfec5OO2wsjwACCCCAAAIIIIAAAkULNAp2knnkJc/J+e+Tya7V1VUzNzdn+vr6kvfJe+S2TJndk2f07HN49t9b3bZCgp3bKbkVc39/v/6gYLMdPjs7MwLCCwEEEEAAAQQQQAABBBDQCkiAkjDVyisr2PmPm/nv8/9sn81zb8U8PDysB8NW+mTfW2iwsw8d3rt3ryPTje1sMMsggAACCCCAAAIIIIAAAu0IpAU7mamTUOZ+878EN/fLU/wvkJRl5BZM+ZIVe/umZCXNN2PmHuzsRsl9pPKan58n1LVTRSyDAAIIIIAAAggggAACXRGwE1RyF6F9yTNyr776avJtme7f28fO5Fsw037yzb+D0f5cQnS3YnZlJFgpAggggAACCCCAAAIIIFBigdxn7Epsx6YhgAACCCCAAAIIIIAAAkEIEOyCGAY6gQACCCCAAAIIIIAAAgi0L0Cwa9+OJRFAAAEEEEAAAQQQQACBIAQIdkEMA51AAAEEEEAAAQQQQAABBNoXINi1b8eSCCCAAAIIIIAAAggggEAQAgS7IIaBTiCAAAIIIIAAAggggAAC7QsQ7Nq3Y0kEEEAAAQQQQAABBBBAIAgBgl0Qw0AnEEAAAQQQQAABBBBAAIH2BQh27duxJAIIIIAAAggggAACCCAQhADBLohhoBMIIIAAAggggAACCCCAQPsCBLv27VgSAQQQQAABBBBAAAEEEAhCgGAXxDDQCQQQQAABBBBAAAEEEECgfQGCXft2LIkAAggggAACCCCAAAIIBCFAsAtiGOgEAggggAACCCCAAAIIINC+AMGufTuWRAABBBBAAAEEEEAAAQSCECDYBTEMdAIBBBBAAAEEEEAAAQQQaF+AYNe+HUsigAACCCCAAAIIIIAAAkEIEOyCGAY6gQACCCCAAAIIIIAAAgi0L0Cwa9+OJRFAAAEEEEAAAQQQQACBIAQIdkEMA51AAAEEEEAAAQQQQAABBNoXKCTYHR8fm6WlJXN5eWmGh4fNwsKC6enpab/XLIkAAggggAACCCCAAAIIIFAXyD3YnZ+fm8ePH5sHDx6YoaEhs7a2ZgYGBszk5CTDgAACCCCAAAIIIIAAAggg0AGB3IOdzNZtb2+bWq2WzNIdHByY3d1dZu06MHg0gQACCCCAAAIIIIAAAgiIQO7Bzp+x84Mew4AAAggggAACCCCAAAIIIKATyD3YSfd2dnbM1tZWvac8Z6cbNJZGAAEEEEAAAQQQQAABBFyBQoKdu0K5FXN/f9/Mzs62NBJnZ2dGZv9Ce737yRdBdemdV15oqj/vfVZr6n1FvOntl1aKWA3rQAABBBBAAAEEEECgLtDX12f6+/tLI1JosJNgtri4aO7du2fGxsZKgfjmxr8HtR2b97/WVH/mP3yjqfcV8ablqY+KWA3rQAABBBBAAAEEEECgtAK5B7urq6vkWzGPjo4SxPn5+dKEOtkegp1+3yDY6Q1pAQEEEEAAAQQQQKDaArkHu7LzEuz0I0yw0xvSAgIIIIAAAggggEC1BQh2yvEn2CkBjTEEO70hLSCAAAIIIIAAAghUW4Bgpxx/gp0SkGCnB6QFBBBAAAEEEEAAgcoLEOyUJUCwUwIS7PSAtIAAAggggAACCCBQeQGCnbIECHZKQIKdHpAWEEAAAQQQQAABBCovQLBTlgDBTglIsNMD0gICCCCAAAIIIIBA5QUIdsoSINgpAQl2ekBaQAABBBBAAAEEEChEYG1tzXz++edmYWHB9PT0JOs8Pj42S0tL5vLyMvnBc/ndbvnx87S/7+3trf8U3Pj4uJmdnU3aODg4MCcnJ2ZycrLt7SDYtU33fwsS7JSABDs9IC0ggAACCCCAAAII5Cpwfn6eBLaXX345CWC1Wi0JdvY3uycmJpLf6t7Z2TGnp6fm/v37SYDz//7mzZtmb2/P3L1712xsbJiZmRlzcXFhtre36222uyEEu3bl/t9yBDslIMFOD0gLCCCAAAIIIIAAAoUIyCycG8Ky/nz79m3zk5/8pB7W7Pvk7589e1YPdlNTU2Zzc9NMT0+boaEh1TYQ7FR8zNgp+ZLF+R27TijSBgIIIIAAAggggEDeAs0Eu/X1dfPnf/7n5he/+MVzwU7+/uHDh0b+e3R0ZO7cuZN0d3BwMJnt074IdkpBZuyUgAQ7PSAtIIAAAggggAACCBQicF2wk1s2V1dXzbe+9a3ngp39+7m5ueT5O3lJW3Jb5ujoqFleXn7u+bx2NoZg146as0zowe5vV//BfPCPnyq3ksURaE9g5lsvm7+Z+9P2FmYpBBBAAAEEEEAgMIHrgp17y2XarZjus3nyjJ17K+bh4WGyte1+gQrBTlksoQe74dcfKbeQxRHQCRz9YknXAEsjgAACCCCAAAKBCPjBzv/yFPnWzIGBASNfkuJ+eYr9exva5EtW5BbMkZERs7KykjxjJ7N6mm/GJNgpiyT0YMeMnXKAWVwlwIydio+FEUAAAQQQQCAQAfutmGdnZ/UeyTNyEtTcnzUYHh6u/xRC1t/LTxvs7+8/91MH3IoZwECHHuyyiOY/fCMAvf/rAl+eEsxQ0BEEEEAAAQQQQACBSAWYsVMOHMFOCUiw0wPSAgIIIIAAAggggEDlBQh2yhIg2CkBCXZ6QFpAAAEEEEAAAQQQqLwAwU5ZAgQ7JSDBTg9ICwgggAACCCCAAAKVFyDYKUuAYKcEJNjpAWkBAQQQQAABBBBAoPICBDtlCRDslIAEOz0gLSCAAAIIIIAAAghUXoBgpywBgp0SkGCnB6QFBBBAAAEEEEAAgcoLFBLssn7DoQz6BDv9KPJzB3pDWkAAAQQQQAABBBCotkDuwU5+zE9+df3BgwdmaGjI+L+6Hjs/wU4/ggQ7vSEtIIAAAggggAACCFRbIPdgJ7N129vbplarmZ6eHiO/tL67u1v/RfbY+Ql2+hEk2OkNaQEBBBBAAAEEEECg2gK5Bzt/xs4PerHzE+z0I0iw0xvSAgIIIIAAAggggEC1BXIPdsK7s7Njtra26tLDw8PM2OVUd5v3v9ZUy/MfvtHU+4p4E8GuCGXWgQACCCCAAAIIIFBmgUKCnQsot2Lu7++b2dnZllzPzs6MzP6F9nr3ky+C6tI7r7zQVH/e+6zW1PuKeNPbL60UsRrWgQACCCCAAAIIIIBAXaCvr8/09/eXRqTQYCfBbHFx0dy7d8+MjY2VApFbMfXDyIyd3pAWEEAAAQQQQAABBKotkHuwu7q6Sr4V8+joKJGen58vTaiT7SHY6Xcggp3ekBYQQAABBBBAAAEEqi2Qe7ArOy/BTj/CBDu9IS0ggAACCCCAAAIIVFuAYKccf4KdEtAYQ7DTG9ICAggggAACCCCAQLUFCHbK8SfYKQEJdnpAWkAAAQQQQAABBBCovADBTlkCBDslIMFOD0gLCCCAAAIIIIAAApUXINgpS4B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oJNgdHx+bpaUlc3l5aYaHh83CwoLp6ekpBT7BTj+My1Mf6RuhBQQQQAABBBBAAAEEchRYW1szz549S9bgZho36/T395vFxUXT29trHj9+bI6Ojsz4+LiZnZ1Nljs4ODAnJydmcnKy4z3NPdidn58nG/XgwQMzNDRkBGRgYCCXjem4ThMNEuyaQLrmLQQ7vSEtIIAAAggggAACCOQnIOFte3vb1Gq1ZIJKMs2NGzfMyMhIknUmJibM2NiY2dnZMaenp+bmzZtmb2/P3L1712xsbJiZmRlzcXHxXBud7m3uwc5HkJS6u7tbmlk7gp2+JAl2ekNaQAABBBBAAAEEEMhPwM8077//vnnttdeSFbqBz77v9u3byeyeDXZTU1Nmc3PTTE9PJ5NdebxyD3b+jJ2PksdGFdkmwU6vTbDTG9ICAggggAACCCCAQL4CMhu3tbWVrGR+fj6ZofOzjfx5fX3dPHz4MPmv3Ip5586dZJnBwcFkmbxeuQc76biLIH8u03N2BDt9aRLs9Ia0gAACCCCAAAIIIJCvgNx+aV8SouRZOv/2SpnUWl1dNXNzc6avry95u4Q9uS1zdHTULC8vG/scnv33TvW6kGDndlZuxdzf368/QNipDelWOwQ7vTzBTm9ICwgggAACCCCAAAL5Cdhn5+yXoMif5SVhLe1WTPss3tXVVfKMnXsr5uHhYbJsp79ApdBgJwlWku29e/danoY8Ozszsnxor3c/+SKoLr3zygtN9ee9z2pNva+IN7390koRq2EdCCCAAAIIIIAAAgjUBWTGTGbPmnn5wc5+IaR8SYr75Sn+F0XKcnILpnzJysrKSvKMnWSaPL4ZM/dgJynVftWnoNn7UZsBjOE9zNjpR4kZO70hLSCAAAIIIIAAAgjkJ+BnmqyfO3D/3r9TUf5cqlsx8+PuTssEO707wU5vSAsIIIAAAggggAAC1RbIfcau7LwEO/0IE+z0hrSAAAIIIIAAAgggUG0Bgp1y/Al2SkBjDMFOb0gLCCCAAAIIIIAAAtUWINgpx59gpwQk2OkBaQEBBBBAAAEEEECg8gIEO2UJEOyUgAQ7PSAtIIAAAggggAACCFRegGCnLAGCnRKQYKcHpAUEEEAAAQQQQACBygsQ7JQlQL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gkGB3cHBglpeXE+ze3l7z6NEjMzQ0VAp8gp1+GJenPtI3QgsIIIAAAggggAACCFRYIPdgd3V1ZVZWVsz09HQS5iTk7e/vm9nZ2VKwE+z0w0iw0xvSAgIIIIAAAggggEC1BboS7E5OTszk5GQp5Al2+mEk2OkNaQEBBBBAAAEEEECg2gK5BzvhPT4+NktLS+by8tKMj4+XZrZOto1gp9+BCHZ6Q1pAAAEEEEAAAQQQqLZAIcFObr98+vSpuXXrlnny5ImZn583Y2NjpZAn2OmHkWCnN6QFBBBAAAEEEEAAgWoL5B7sZLZufX3dLCwsmL6+vmT2bnt729RqNdPT09O0/tnZmTk/P2/6/UW98d1PvihqVU2t551XXmjqfe99VmvqfUW86e2XVopYDetAAAEEEEAAAQQQQKAuINmkv7+/NCKFBzuZvdvd3U2CXivBLlRxZuz0I8OMnd6QFhBAAAEEEEAAAQSqLZB7sBPenZ0ds7W1lUjzcwf5Ftzm/a81tYL5D99o6n1FvIlgV4Qy60AAAQQQQAABBBAos0Ahwa7MgMzY6UeXYKc3pAUEEEAAAQQQQACBagsQ7JTjT7BTAhpjCHZ6Q1pAAAEEEEAAAQQQqLYAwU45/gQ7JSDBTg9ICwgggAACCCCAAAKVFyDYKUuAYKcEJNjpAWkBAQQQQAABBBBAoPICBDtlCRDslIAEOz0gLSCAAAIIIIAAAghUXoBgpywBgp0SkGCnB6QFBBBAAAEEEEAAgcoLEOyUJUCwUwIS7PSAtIAAAggggAACCCCQu8D5+blZXFw0Z2dnz/2E2/HxsVlaWjKXl5fJD57Le+Qn3h4/fmyOjo7M+Pi4mZ2dTfonv+l9cnJiJicnO95fgp2SlGCnBCTY6QFpAQEEEEAAAQQQQCBXgaurqySoTUxMmLGxsfq6/L+X3+8+PT01N2/eNHt7e+bu3btmY2PDzMzMmIuLC7O9vW1qtZrp6enpeH8JdkpSgp0SkGCnB6QFBBBAAAEEEEAAgVwFZFYuLZT5f2//fPv2bfPs2bN6sJuamjKbm5tmenraDA0N5dJXgp2SlWCnBCTY6QFpAQEEEEAAAQQQQCBXAbmFcnl5ub4Oe8ulPwsnwW59fd08fPgw+a/cinnnzp1kucHBwedm+zrdYYKdUpRgpwQk2OkBaQEBBBBAAAEEEEAgVwEJdvv7+/Vn5dbW1szAwIAZHR19biZPnsNbXV01c3Nzpq+vL+mThD25LVPeK+HQhkL7753qOMFOKUmwUwIS7PSAtIAAAggggAACCCCQq4Af7Oyf5Vk69xZN/9ZMeQZPnrFzb8U8PDxM+trpL1Ah2ClLgGCnBCTY6QFpAQEEEEAAAQQQQCBXAXuL5cLCQv0bL+WLVEZGRp77UhU7k2dDm3yZityCKe9bWVlJnrGTWb08vhmTYKcsAYKdEpBgpwekBQQQQAABBBBAAIHcBSSkbW1tJetxf8LA/bmD4eFhI+FPvvUybZaPWzFzH6b2V0Cwa9/OLrk89ZG+EVpAAAEEEEAAAQQQQKDCAszYKQefYKcEZMZOD0gLCCCAAAIIIIAAApUXINgpS4BgpwQk2OkBaQEBBBBAAAEEEECg8gIEO2UJEOyUgAQ7PSAtIIAAAggggAACCFRegGCnLAGCnRKQYKcHpAUEEEAAAQQQQACBygsQ7JQlQLBTAhLs9IC0gAACCCCAAAIIIFB5AYKdsgQIdkpAgp0ekBYQQAABBBBAAAEEKi9QSLCT33CQ32yQV29vr3n06JEZGhoqBT7BTj+M/NyB3pAWEEAAAQQQQAABBKotkHuwu7q6qv/KuoQ5/4f6Yucn2OlHkGCnN6QFBBBAAAEEEEAAgWoLdCXYnZycmMnJyVLIE+z0w0iw0xvSAgIIIIAAAggggEC1BXIPdsJ7fHxslpaWzOXlpRkfHzezs7OlUSfY6YeSYKc3pAUEEEAAAQQQQACBagsUEuzk9sunT5+aW7dumSdPnpj5+XkzNjZWCnmCnX4YCXZ6Q1pAAAEEEEAAAQQQqLZA7sFOZuvW19fNwsKC6evrS2bvtre3Ta1WMz09PU3rn52dmfPz86bfX9Qb3/3ki6JW1dR63nnlhabe995ntabeV8Sb3n5ppYjVsA4EEEAAAQQQQAABBOoCkk36+/tLI1J4sJPZu93d3STotRLsQhVnxk4/MszY6Q1pAQEEEEAAAQQQQKDaArkHO+Hd2dkxW1tbiTQ/d5BvwW3e/1pTK5j/8I2m3lfEmwh2RSizDgQQQAABBBBAAIEyCxQS7MoMyIydfnQJdnpDWkAAAQQQQAABBBCotgDBTjn+BDsloDGGYKc3pAUEEEAAAQQQQACBagsQ7JTjT7BTAhLs9IC0gAACCCCAAAIIIFB5AYKdsgQIdkpAgp0ekBYQQAABBBBAAAEEKi9AsFOWAMFOCUiw0wPSAgIIIIAAAggggEDlBQh2yhIg2CkBCXZ6QFpAAAEEEEAAAQQQqLwAwU5ZAgQ7JSDBTg9ICwgggAACCCCAAAKVFyDYKUuAYKcEJNjpAWkBAQQQQAABBBBAoPICBDtlCRDslIAEOz0gLSCAAAIIIIAAAghUXoBgpywBgp0SkGCnB6QFBBBAAAEEEEAAgcoLEOyUJUCwUwIS7PSAtIAAAggggAACCCBQeQGCnbIECHZKQIKdHpAWEEAAAQQQQAABBCovQLBTlgDBTglIsNMD0gICCCCAAAIIIIBA5QUIdsoSINgpAQl2ekBaQAABBBBAAAEEEKi8AMFOWQIEOyUgwU4PSAsIIIAAAggggAAClRcg2ClLgGCnBCTY6QFpAQEEEEAAAQQQQKDyAgQ7ZQkQ7JSABDs9IC0ggAACCCCAAAIIVF6AYKcsAYKdEpBgpwekBQQQQAABBBBAAIHKCxDslCVAsFMCEuz0gLSAAAIIIIAAAgggUHkBgp2yBAh2SkCCnR6QFhBAAAEEEEAAAQQqL1BIsDs4ODDLy8sJdm9vr3n06JEZGhoqBT7BTj+My1Mf6RuhBQQQQAABBBBAAAEEchY4Pz83i4uL5sUXXzSzs7PJ2o6Pj83S0pK5vLw0/f39yb9L5nn8+LE5Ojoy4+Pj9fdKLjo5OTGTk5Md72nuwe7q6sqsrKyY6enpJMzJxuzv79c3ruNbVHCDBDs9OMFOb0gLCCCAAAIIIIAAAvkLrK2t1VciwU6yjgS4iYkJMzY2ZnZ2dszp6am5efOm2dvbM3fv3jUbGxtmZmbGXFxcmO3tbVOr1UxPT0/HO9uVYJdXSu24ThMNEuyaQLrmLQQ7vSEtIIAAAggggAACCOQrYCeobty4UZ+oktk6N6zZP9++fds8e/asHuympqbM5uZmfbIrj57mHuyk0+70pDsVmccGFd0mwU4vTrDTG9ICAggggAACCCCAQH4CMjNnZ94k29g7ENOC3fr6unn48KGR/8qtmHfu3Ek6Njg4mMzq5fUqJNhJun369Km5deuWefLkiZmfn891o/LCSmuXYKfXJtjpDWkBAQQQQAABBBBAID8BucVSXvJsnPtomR/s5Bm81dVVMzc3Z/r6+pJl5D1yW+bo6GjyvSP2OTz7753qde7BTjZE0urCwkKycf7Gd2pDutUOwU4vT7DTG9ICAggggAACCCCAQH4C8myd3FrpvuRORHmWLu1WTPscnZ3pc2/FPDw8rIfETva48GAnCXd3dzcJeq08NHh2dmYkAYf2eveTL4Lq0juvvNBUf977rNbU+4p409svrRSxmtKtI6Tai7HupCCovdLtFmwQAggggAACTQvIpJPMnrX6cmfs/C9PkQA4MDBQ/9ZLmemTWzBHRkbqXygpmSaP7xzJPdgJlGzQ1tZWYsbPHbRaOq29f/P+15paYP7DN5p6XxFvYsauPeWQZotjrDtRp/baqz2WQgABBBBAoMoC/rf8u98nMjw8XJ/A8t9nfwIu2lsxyz7oIZ1ci3WMJ9icXLe3l4RUezHWHcGuvbpjKQQQQAABBBAIU6CQGbswN70zvQrp5Jpg15kxjaWVkGqPYBdL1dBPBBBAAAEEECirAMFOObIhnVwT7JSDGdniIdUewS6y4qG7CCCAAAIIIFA6AYKdckhDOrkm2CkHM7LFQ6o9gl1kxUN3EUAAAQQQQKB0AgQ75ZCGdHJNsFMOZmSLh1R7BLvIiofuIoAAAggggEDpBAh2yiEN6eSaYKcczMgWD6n2CHaRFQ/H4mWUAAAgAElEQVT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6AYKcc0pBOrgl2ysGMbPGQao9gF1nx0F0EEEAAAQQQKJ0AwU45pCGdXBPslIMZ2eIh1R7BLrLiobsIIIAAAgggUDoBgp1ySEM6uSbYKQczssVDqj2CXWTFQ3cRQAABBBBAoHQCBDvlkIZ0ck2wUw5mZIuHVHsEu8iKh+4igAACCCCAQOkECgl2BwcHZnl5OcHr7e01jx49MkNDQ6XADOnkmmBXipJqeiNCqj2CXdPDxhsRQAABBBBAAIFcBHIPdldXV2ZlZcVMT08nYU5C3v7+vpmdnc1lg4puNKSTa4Jd0aPf3fWFVHsEu+7WAmtHAAEEEEAAAQS6EuxOTk7M5ORkKfRDOrkm2JWipJreiJBqj2DX9LDxRgQQQAABBBBAIBeB3IOd9Pr4+NgsLS2Zy8tLMz4+XprZOtm2kE6uCXa57CPBNhpS7RHsgi0TOoYAAggggAACFREoJNjJ7ZdPnz41t27dMk+ePDHz8/NmbGysFMQhnVwT7EpRUk1vREi1R7Breth4IwIIIIAAAgggkItA7sFOZuvW19fNwsKC6evrS2bvtre3Ta1WMz09PblsVJGNhnRyTbArcuS7v66Qao9g1/16oAcIIIAAAgggUG2BwoOdzN7t7u4mQa+VYHd2dmbOz8+DG613P/kiqD6988oLTfXnvc9qTb2viDe9/dJKEasp3TpCqr0Y604Kgtor3W7BBiGAAAIIINC0gEw69ff3N/3+0N+Ye7ATgJ2dHbO1tZVY8HMH+ZZEjDMny1Mf5YtS0taZsdMPLLWnN6QFBBBAAAEEEAhDoJBgF8am5tOLkE6uZQsJdvmMc4ithlR7MdadjCnBLsTKpk8IIIAAAggg0I4Awa4dNWeZ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WhZYW1szz549S5a7c+eOmZycTP7/+PjYLC0tmcvLy+QHzxcXF5Pf7n78+LE5Ojoy4+PjZnZ2NnnvwcGBOTk5qS/bcicaLECwU2qGdHJNsFMOZmSLh1R7BLvIiofuIoAAAggggEBLAhLe9vb2zFtvvZUEufX1dbOwsFAPcBMTE2ZsbMzs7OyY09NTc/PmzeT9d+/eNRsbG2ZmZsZcXFyY7e1tU6vVTE9PT0vrb+bNBLtmlBq8J6STa4KdcjAjWzyk2iPYRVY8dBcBBBBAAAEE2hY4Pz9PZuMePHiQtOGGNQl98ufbt28ns3s22E1NTZnNzU0zPT1thoaG2l53owUJdkrWkE6uCXbKwYxs8ZBqj2AXWfHQXQQQQAABBBBoW8CGN5l5k9k5P9jJbN7Dhw+TWT25FVNu25TX4OBgMquX14tgp5QN6eSaYKcczMgWD6n2CHaRFQ/dRQABBBBAAIG2BK6urszKykp95s0NeXJ7pczmra6umrm5OdPX15esw97GOTo6apaXl+vP4dl/b6sjKQsR7JSSIZ1cE+yUgxnZ4iHVHsEusuKhuwgggAACCCDQloB8gcrAwMBzX5ySdiumfY5OgqA8Y+feinl4eJis2375SlsdIdh1iu3/txPSyTXBrvPjG3KLIdUewS7kSqFvCCCAAAIIIKAVkIAmz9XJrJsbyOzf2y9P8YOffJmK3II5MjJSn+mTWb08vhmTGTvlKId0ck2wUw5mZIuHVHsEu8iKh+4igAACCCCAQEsC8jMFchul+7I/eeD+3MHw8HDybZlyW6Yss7+//9xPHXArZkvsxb45pJNrgl2xY9/ttYVUewS7blcD60cAAQQQQACBqgswY6esgJBOrgl2ysGMbPGQao9gF1nx0F0EEEAAAQQQKJ0AwU45pCGdXBPslIMZ2eIh1R7BLrLiobsIIIAAAgggUDoBgp1ySEM6uSbYKQczssVDqj2CXWTFQ3cRQAABBBBAoHQCBDvlkIZ0ck2wUw5mZIuHVHsEu8iKh+4igAACCCCAQOkECHbKIQ3p5JpgpxzMyBYPqfYIdpEVD91FAAEEEEAAgdIJFBLs3K8H7e3tNY8ePTJDQ0OlwAzp5JpgV4qSanojQqo9gl3Tw8YbEUAAAQQQQACBXARyD3byo30rKytmeno6CXP+7znkslUFNhrSyTXBrsCBD2BVIdUewS6AgqALCCCAAAIIIFBpga4Euzx+ab1boxjSyTXBrltV0J31hlR7BLvu1ABrRQABBBBAAAEErEDuwU5W5P4a+/j4eP3X18swDCGdXBPsylBRzW9DSLVHsGt+3HgnAggggAACCCCQh0AhwU5uv3z69Km5deuWefLkiZmfnzdjY2N5bE/hbYZ0ck2wK3z4u7rCkGqPYNfVUmDlCCCAAAIIIICAyT3YyWzd+vq6WVhYMH19fcns3fb2tqnVaqanp6fpITg7OzPn5+dNv7+oN777yRdFraqp9bzzygtNve+9z2pNva+IN7390koRqyndOkKqvRjrTgqC2ivdbsEGIYAAAggg0LSAZJP+/v6m3x/6GwsPdjJ7t7u7mwS9VoJdqJAhzZqIUYwzJ8tTH4U6vEH3K6Tai7HuZHCpvaBLnM4hgAACCCCAQAsCuQc76cvOzo7Z2tpKusXPHbQwOm28NcYTbE6u2xhoYwzBrj03dylqT29ICwgggAACCCAQhkAhwS6MTc2nFyGdXDNjl88Yh9pqSLUX4wUFZuxCrWz6hQACCCCAAALtCBDs2lFzlgnp5JpgpxzMyBYPqfYIdpEVD91FAAEEEEAAgdIJEOyUQxrSyTXBTjmYkS0eUu0R7CIrHrqLAAIIIIAAAqUTINgphzSkk2uCnXIwI1s8pNoj2EVWPHQXAQQQQAABBEonQLBTDmlIJ9cEO+VgRrZ4SLVHsIuseOguAggggAACCJROgGCnHNKQTq4JdsrBjGzxkGqPYBdZ8dBdBBBAAAEEECidAMFOOaQhnVwT7JSDGdniIdUewS6y4qG7CCCAAAIIIFA6AYKdckhDOrkm2CkHM7LFQ6o9gl1kxUN3EUAAAQQQQKB0AgQ75ZCGdHJNsFMOZmSLh1R7BLvIiofuIoAAAggggEDpBAh2yiEN6eSaYKcczMgWD6n2CHaRFQ/dRQABBBBAAIHSCRDslEMa0sk1wU45mJEtHlLtEewiKx66iwACCCCAAAKlEyDYKYc0pJNrgp1yMCNbPKTaI9hFVjx0FwEEEEAAAQRKJ0CwUw5pSCfXBDvlYEa2eEi1R7CLrHjoLgIIIIAAAgiUToBgpxzSkE6uCXbKwYxs8ZBqj2AXWfHQXQQQQAABBBAonQDBTjmkIZ1cE+yUgxnZ4iHVHsEusuKhuwgggAACCCBQOgGCnXJIQzq5JtgpBzOyxUOqPYJdZMVDdxFAAAEEEECgdAIEO+WQhnRyTbBTDmZki4dUewS7yIqH7iKAAAIIIIBA6QQIdsohDenkmmCnHMzIFg+p9gh2kRUP3UUAAQQQQACB0gkQ7JRDGtLJNcFOOZiRLR5S7RHsIiseuosAAggggAACpRMg2CmHNKSTa4KdcjAjWzyk2iPYRVY8dBcBBBBAAAEESidAsFMOaUgn1wQ75WBGtnhItUewi6x46C4CCCCAAAIIlE4g92B3fHxslpaWzOXlZR1veHjYLCwsmJ6enuhBQzq5JthFX04tbUBItUewa2noeDMCCCCAAAIIRCiws7Njtra2kp6Pj4+b2dlZc3V1ZR4/fmyOjo7qfyf/fnBwYE5OTszk5GRhW5p7sPO3REDkVeRG5qkZ0sk1wS7PkQ6v7ZBqj2AXXn3QIwQQQAABBBDonIBMVq2vryeTU729vUmYm5iYMH19fWZvb8/cvXvXbGxsmJmZGXNxcWG2t7dNrVYrdCKr0GAniXZlZcVMT0+boaGhzkl3saWQTq4Jdl0shC6sOqTaI9h1oQBYJQIIIIAAAggUJuBPTtk/j46OPhfspqamzObmZlfyTqHBTqYk9/f3k2nLsrxCOrkm2JWlqprbjpBqj2DX3JjxLgQQQAABBBCIUyAt2J2enpr79+/Xb8W8c+dOsnGDg4NmbGys8A0tNNitra2ZGzdudGVD85IN6eSaYJfXKIfZbki1R7ALs0boFQIIIIAAAgh0RsAPdmkTVnK7ptyWKbN4y8vLpr+/3ywuLia3axbxKizYyYZq7jU9Ozsz5+fnRZiwDgQQQAABBBBAAAEEECi5gAQuCV/NvLJuxbTfGyKPnMkzdu6tmIeHh0nTRX23SGHBTmbrBgYGCtuwZgaI9yCAAAIIIIAAAggggAAC1wm4X54i75UvT3nw4EH9e0Mk+MktmCMjI/XvFJFJqSK/GbOQYCcb5W/8dXj8OwIIIIAAAggggAACCCAQioD7cwfyPJ2difNvy5Q/l/pWzFAGhH4ggAACCCCAAAIIIIAAAmUTKGTGrmxobA8CCCCAAAIIIIAAAgggEJIAwS6k0aAvCCCAAAIIIIAAAggggEAbAgS7NtBYBAEEEEAAAQQQQAABBBAISYBgF9Jo0BcEEEAAAQQQQAABBBBAoA0Bgl0baCyCAAIIIIAAAggggAACCIQkQLALaTToCwIIIIAAAggggAACCCDQhgDBrg00FkEAAQQQQAABBBBAAAEEQhIg2DmjIb8ov7S0ZC4vL5O/HR8fN7Ozs18aL/nB9cXFRXPv3j0zNjbWlfG8urpKfvR9dHS0/uOIXelIg5XaH2eUtwwPD5uFhQXT09NjXOf+/v7Esq+vz2S93/0xSGlrfn6+a+6dMHa3P6vGOrGeRm1IH7a3t02tVkvGRPuSMTo8PKyPsba9Ti+fVVt2Xz47OzO9vb3m0aNHZmhoKLNGy1SLron1dg06PQZp7fme8h73mCB/5ljXnc+Yosff/YwoYt2trEP2ladPn9Y/q1pZtoj3Zn2mZh3f7D51dHSUdM9+pjZ7DlTENlVpHe44udttf/w67XNnZGQkOQe0Y2iXs+cUUrM/+tGP6p9p8u+d/tyv0hjFtK0EO2e03KKXv5adZmJiomshQnZmedlftS+ysOSgsL+/nxpsm+mHfHBsbGyYmZmZ5ITZWtqDkXWVbTw9PTX3799Pfb8E5246NLOtrbzHfqDa7f/5z39u/uiP/igJE0W+Wj3Aa+tBs23yobe6umrm5uaSCwCtvrJqUWprbW3NDAwMJPuYbOPu7m4STn/84x+b1157LRkX9z1lqkXrqPVtdTzS3t9qPXZinbYNbW1zrGtvNPyLQTIO8tJeLG2nnttZpr2t/vJSnVj3+++/n3q8yjq+/frXvzYnJydfOu7JZ3EnL/h1yqhK7ciY3bhxo74f+PuJHCt/8IMfmO9973v184a0zyVpx77sBEU3j7NVGsNubyvBLiPYySyG3VlkVmxzczOZyfvtb3+bXAGRq3fT09PJ0vbffvOb3yQzU9/85jfND3/4w+dmALKunNmd79mzZ8ZenZE23Ss0cgXbrlP+7Ve/+lVyhU2ClxwAJCytrKwkfZF/kyD13e9+N+mjzERktWuv7Lh9k/6//vrrycmsvOwV/J/97GfJn20/X3311eTqpT/TkVXQ9gNGLN0PjqwDTVlPpv1g53q5Y27Hxr+yKu93x15OgtwTg4uLiy/VY9pM6Te+8Y1k1TJjJy/3yp8/I+rO7GTVw+DgYP1CgFvT0vZf/dVfmV/+8pfJlUV3hvK67ZW6f/jwofn+97+f1Jm8pJZlXRLAPv/8c/PVr341CWJyEUFq076n0cUQW1tSw25gzDrBshcf5MOxCsEu7Vgl4dc9xkiNSOj1jwFf+cpXUo8LWcc5W//+ccB/v5xwduJY5+5PUl9SJ3/3d3/Hsa7gMxEZB6kn+Qz1L2q5J7buPik1sry8/NxY2Qsv9rPpT/7kT8ynn3763PFCxjjtWGM32Z8tSTvGfPvb3zY/+clPkuOlhCJ7/JHjkhzTZP/Y2tp6brY5axbN7ct3vvOdpG+dPL7Z45VcVG3m+Cb9XF9fT46j8vlBsCt4Z/BW59e/fDY/ePDguf3E/xzy/2z3mzfffDM5H7AXRQl23R3botZOsHOks2bsZJZAbtGUsCQn0u6Hkixu/83ORsnfyUFSwpCckMgJoXtFzV2PnJDKCao9+fZP9OXP8sFkT0jkRNZefbEHALte+2+yk//0pz9NwqC83IP23t6eeeutt5K/t8vLlTs5WXavlPpXseW9bj+ztifttj7fyw92tn92Nsb/0PdDrr11s6idpNPrsUHJvz01bWxk3Xbm1B2TrJMf+WD261FmB/2ZUnc8pQbtrJX7Ie/Ojl1XD37fbK3ISZCcjNkgYD+kZLuyttdeSXZPvNwTFP8WE/mzXabRCaO05/67hBD/xCftQ9S1LlstiokfaNP2bTmxkKvE/vHH1o0dq3aOc7JsWrBzjzedOtbJuvz6uq62OdZ1+gj45Zpz15B1bMs6HvmfTX49uzPxsp60O3HSlnFvY3PrU45p9t/shYwXX3wx+Vy2F41u3rxZvwPFPmYgx3EJWx988EFyh4r9rLxu3a0c39zPdQm9zRzf3Pr3b8WM/bGHzldu/i269d/s57Ef7LLOFQh2+Y9fCGsg2HnBzn3Gzs50+TtDo6Di7pR255KDuH8vtH2ORA7y7rR7o2DnX+F0T3bcf3N36qwrnnY99uqkPfm24S7tZMf2M20WyX8uJms7fMu0WZJGsyKhP8vVyk7tBnBxsFej/bFpNdi5wdlayuyUe0Jhx0FO2OWKnpxw2BMn/1YQ6U+jevD/3f9gsv2R99k6zdpemdGVffDWrVv1W5DTTnzc24TTntPKOiFxa8tvNy0UNrpNryy16DrY26bd5zbcOwbsDIt7+6F7Qaad41xWsHOPi5061qXVF8e6Vo5anXlv1gmrG0z8uxH82rSz//7xyt+vZT91L1ym7dPXHWP8YGePP2kXIWUb3DtarJhcyJPb5+QCibzsxdzr1t3K8S3rs1/20bTjW6PbQNNu+evM6NNKI4FOBLu081C58ECwq0btEey8YJd2G4I22Pm3RGRdnfRLzj0JTTsot3qy8/HHHyeryLpNzb3yKVcl3ZPnZq6ipu0y7tVS+8UpjW7F9N/vt1m2A5O9bUZmPtLGxr2C6n6xRaMZu7Rgl3ULrHwBkMyYus+vFRHs5ItWGtWiuMjtmzI7Ky9/xi6rNhsdtv3a8k9q/D83OvlMCyOxfmS42+1b223yjz9pJ4SNThLTasr1Spux0wS76451bn3JujnWFVu9Uitps+ONgp07plkzErK8X4d+7RUR7PzjbdrnmL2zwp9Zu+4iWtZI+cer645vjR4LkHVcd/dDsRVTnbVpb8X0by0WOXvhnVttq1FHBLsCgp17i4Yfqhqd8HQ62MlO7d/26Ja5exW+0cmO/fD1b8NKC6b+NyX6Hyb21hX7HMR136zoPu8U4y4qB1135sxuv5wIpI2Nf7XZbrNbG+5Jqn/gtu+TW4PcWd1O3Irpnng3c+uH9N32Qf6/US3Kv9tb4PxbJv0Tn+suBkhbWbNrfv3ZW6elzeu+BS/2WrS1lHYi7O/bWReW/Pe5nu7+WXSwu+5Y59aXbH+jCwVZ2+RuX1p9Vf1Yd93x2Teztxza5exngr3A4wY7d9+7bsau3Vsx3ZpodcZOjrfXffma3V7/Wd92jm9Zx6us45s9+W/0zd7XXdi6bnz59/YE/HqWP8vL/QKURl+e4tePexySmVueoWxvXGJaimBXULDzr6Jk3UbiFo+drbEzNfYLW+zD5q3O2MlO7d7W4X4Rhv/FE7a/8oUx8qyePC/onshnbY97smi/WMH+nX2mTE6e7S2v9u9kPWnvl1sF5b324fKQvxK72R3fHQN3e9LGxr9lMc1L/k5eMuuWFezstz7a2z3lSwbkWSP5MgDfPu02xuvqodVgJzWctr0S7OVLCOTlftGK1Lr94h73i1qsuf13+bN/W3DaFcw0R7tc1u2I/he5lKEWxSvtyr67L8o4yO3k/q3grqs9lrhfnuKOYdHBLutYl1Zf19U2x7pmj2ytv8/db5s5ttnPDdlXv/71ryfPi6fVlnu8kGOfu56sn5hpdIxpNdjJOv3n1eSxB3srsBxz3eOU5vjW6NEIGRG7L7vry7q9U8KsPRco+qdPWq+eci7RqJ5li9PGxb3Qm7a8vRAiFxzcx43K8hlWzkpof6sIdu3bsSQCuQu4B2lujcmdmxUggAACCCCAAALRChDsoh06Ol4FAf+qb7d+0LwK1mwjAggggAACCCAQswDBLubRo+8IIIAAAggggAACCCCAgDGGYEcZIIAAAggggAACCCCAAAKRCxDsIh9Auo8AAggggAACCCCAAAIIEOyoAQQQQAABBBBAAAEEEEAgcgGCXeQDSPcRQAABBBBAAAEEEEAAAYIdNYAAAggggAACCCCAAAIIRC5AsIt8AOk+AggggAACCCCAAAIIIECwowYQQAABBBBAAAEEEEAAgcgFCHaRDyDdRwABBBBAAAEEEEAAAQQIdtQAAggggAACCCCAAAIIIBC5AMEu8gGk+wgggAACCCCAAAIIIIAAwY4aQAABBBBAAAEEEEAAAQQiFyDYRT6AdB8BBBBAAAEEEEAAAQQQINhRAwgggAACCCCAAAIIIIBA5AIEu8gHkO4jgAACCCCAAAIIIIAAAgQ7agABBBBAAAEEEEAAAQQQiFyAYBf5ANJ9BBBAAAEEEEAAAQQQQIBgRw0ggAACCCCAAAIIIIAAApELEOwiH0C6jwACCCCAAAIIIIAAAggQ7KgBBBBAAAEEEEAAAQQQQCByAYJd5ANI9xFAAAEEEEAAAQQQQAABgh01gAACCCCAAAIIIIAAAghELkCwi3wA6T4CCCCAAAIIIIAAAgggQLCjBhBAAAEEEEAAAQQQQACByAUIdpEPIN1HAAEEEEAAAQQQQAABBAh21AACCCCAAAIIIIAAAgggELkAwS7yAaT7CCCAAAIIIIAAAggggADBjhpAAAEEEEAAAQQQQAABBCIXINhFPoB0HwEEEEAAAQQQQAABBBAg2FEDCCCAAAIIIIAAAggggEDkAgS7yAeQ7iOAAAIIIIAAAggggAACBLsS1cDBwYHZ3983s7OzJdoqNqVqAufn52Z1ddXMzc2Zvr6+qm0+24tAVwSurq7MysqKmZ6eNkNDQ13pAytFAAEEENAJEOx0foUtvbOzY375y1+axcXF5GT3+PjY7O3tmbfeeivpg3wob2xsmJmZma6eDEs/5TU5OVmoTdHrLGzjWlzR2tqauXHjhhkbG2txyfbenkfdSQ0NDg62vQ1ygWN3d9csLCyYnp6e9jaswVLtBk+xevz4sZmYmGh72zq+MR1o0D8W2SZlHE5OTpo+Foir+Dx48OC5YCHtb29vm1qtlst4doAg+CbEcGlpyXz3u99Nai9tv211vPLY6Hb3LU1furFOv7/XHbft+P3hH/6h+eM//mPzB3/wB5n7Vdbxrxufze2OS6drsdXPhOvGo93tqsJysj/JeerZ2VmyuePj48lkQ9bfS11ubW2Z3t5e8+jRo+TY//7775vXXnut/jng1oN7fmCXdV3t+mQM5WUnOvz19/f318+n5X2yjuXl5XpTd+7cafqzK7RxJdiFNiIZ/ZEC/vTTT83LL7+cFFvWyVS3N6cbHx7trLPIk8UiTxyK/kDSBrui+9uJ/aOV8SyyzjqxbX4bzWxrp4JdVv9jN8xjXFptUwzX19fNV7/61SQgyyuEC4Ht1Fur237d+5up8bz7ed1xsJ3POL/PnWjjOstO/Xung12r/bpuPFptr0rvl/3pgw8+MPfv3082294F8JWvfKX+9/aCq3tsv7y8ND//+c/NX/zFXzQd7KyrX9vSBzm+/fa3vzVvvvlmEhDdfsn6ZZnDw8PkAvDp6WlyfJT/l4kTGwLv3bsX5UVYgl0be9ybG//exlKtL7J5/2v1haQI5YrGv/zLvyRXtOVlZ+zcqxv2gHjz5s2ksD///HNzdHRkhoeHkyt9//RP/2TcKxXuVQp7hULa+7d/+zcjO5pcQZEit1cypB1/JsRtQ64o2vCZ1rbdIBsIbP9sny4uLpIdTP7+G9/4RnJwkKv4sg3ymp+fT3a0tHXabbazlu6VHTlQP3v2LGnjO9/5TrJTyxUle5UobRtlZ5er3OJgrwK5o2jbtG0MDAx8yfx73/ue+cEPfvBc/6WNv//7vze/+c1vjJiPjo5+aT3+1SVxf/311429CuWOoXvFS/piD0buNtuxbTQm9qqwu732wCszL+LlX8Vyg52sO22sfMi4+44AAApJSURBVCd7m5d7tc29yibj5F+9s/X413/91+af//mfG9a11JC7b0gt/epXv8qse1vTMi62//7VPDvbJnUo/yZXzGU/cLfZX8YfQ2nfrRV/XfJv1+2zsm0ye2XHw7q5/cvaT/yxyxpvW/OyH8v63H1PbvW2+5Fdt18j9u/dk7O0unP7LNtux1b2X3nZq77iKjO4EkjcfdL1zqqx1o+6xSwx/+Ebua9oeeqj+jps+JYTHTlOucdKd39x92dZRu4SkZMEOSb85V/+pfnpT3/63HEgq4aaOYa7nwXuvtDMviXLSk25/cv6/PrZz35Wr1n7nqz9WbbHzjK7J4Ju3cnnqLz+67/+q/6ZNDIy0tKxTxa87rid9tlkzWQ70j7j7UmqPf4189nczPGv0T5uzw2yPsOlz/4xwy3+tGNDWrDLGu9malCsrIn7/nY/R3PfeSNeQSvBLitANTtjZ5n8YGfP/WRflpdMhvjBzr31XAKefV9WmzENCcGujdHqVrCTkxt5ycmVe6DKCnb2ti/7oSMBQgrcXo2SE2x7ZUWuYNh25INQPvztzuA+7+TvQP5zGdK2LPvqq6+mtm1P6v3b0my70kf3yom7PntlVYLt06dP68+C2HVmBTtr5j576F8pSttGWxppt5W6Hzz2gCFXhiTE2VvtXGe3ffe2EFmHe+XcHpDk7+0JRtqtiWlt25Ah63e32R0jGdu0WzX9mTe7Trl6ZcdD2vSffXOX+/jjj587iMp7JWTKWGU9L+deGU0zlWAvPrYe3brJqmvps/0Qt7UhY2hrSWozbbyl9rJu+XOfX7WzH3ISJdtsbxtNm7nyZ5vsPiYfJP5yd+/erd+q2Wjb7HjIeNuroe4HkzsDIft3K+PtfhDKYGbNZrh/by/G2KBr+yTvkfayjgX+h2lWLdn9RS6SyLbbZ8DsmEgQjO2ZzG4FO9kPxEoubn344YfJrfuNgp29pfnXv/51sh9L2LYXF+Q4vLm5Wb/9P+2YIfti2jHcPR60u2+5x1EJnrYGpObt8cJt2z0OSm3a59Hd/Tkt2Mlx3a27tP0ibRsbHfvc/cc/bqcFSzlu2xNP9+Kte2u3PZba458cT9xnJt3P5laPf66Re9xxn8V01+9+htvP0bRjiX+ybY+P9tjhfvamjbfUoByz/Yu57ueW++iKb5J2DGnmc5RnULNPnN0Lmu4FWv9Cp71Ibz/T5UJ3q7dipoUw93NE/t2e48oxwj3flX+zNSvHAv9z0j12tBETuroIwa4N/m4GOznhk4P117/+9eSkSZ6xazRjZw947nvcD2B7dd4yyM4mJ1z2/mb/ZNUv9rTpbWnLnYVy27bPfvlBwn5YyXLus4Nuv+0Hs8xc/eu//msym2en1GUdWcFOnPxnttwTbrka667T3UY7E2APQu6BRO4Lty+58icHpbQPGfkQ8IOd++Ht3o8u7cnVWDkZdmcs7AmVO17SJzfEuAcqf5vtAcwGBvcgak9U0vrhjkfabZfu30ld2bpxT6Kkfem3zOb6s71usPPvl7dXU/123SCcVdeNZrP9GnPH21499mdo3XDtByd7NVq205/Rzgp27iyCXU6Ci3uifN22yXL2PbK9afZygisnf82Ot73wI9sk9eXXrjtG7hX6tH3WnpxlHQvc44xsS1YtWUM5UZb9y+73/j6cVWNtHOJzX6RbwU4+L2QMZeZOxue6YGePU+7ngD3mS8AWc/ssjT12NXMMd7+gpd19y70QlFU7/kUxe7xxj4/u/pwW7KSvbt2lBbu0zylZLuvY53+uuv3yP1fkuOxeNPPvykkLNbI/yr7snsi6F0+zPu+yjn9+f+322u2Tk2Z5pX0mpR0z7JdiubNn7nmC/L//fG7aeMtFzO9///vX1qDtv29ijyG3b99OZhXtdxak1Yn7+VrUM+zaA9Hfrv6D+eAfP9U209TyM9962fzN3J8+NzMmn3NyfmWfsfODlduwe/HA/cyX97hjn3ah272w4teUDZf+raDM2DU1rNV5UzeDnb0NUa6eSriTA5F/cpwWctJOEv0ZOzuC7nv9q2ztztj51ZE10+efFLQ6Y+dfoZSrMPLyvy20mRk7e7XQD6/+gcZuW9asV6Ngl/WMWtrBK2sMbWhs5Uqj/0Gd1Q/3fdcFu7QZO/fKfKOZR1vXaV+24Z80aYNd1oyde3U47VaQtCv87oxd2hGwmRm7rPrJCnZ2VlFOpuyXjWTN2LknUK182ZJ78i5X32Uc5eU+O2HHwc7gyK2Sbp+yZuzs9qYdS2yb/omszBxlzdi5M/FpNRbiJ1M3g52Mi9SNHC9kXP3xs8cTN+SkBTuZyXIvRFhn/9jSiRm7tDHMmulzTwrbmbFz93PZ12RWqJ0Zu0bHvmZm7Nxtdg2bDXatztg1Ov75n5f2uONeUHIvGNtjjX9bnv9cZ9pna9bna9p4P3z48LmLqVk1aGuyajN2w68/KvTwd/SLpeeCnTuT7n5+2Gfs/Lt07LFHjv82EKbd3eVfqHf3D/8zwK7Dv3PEnQFOe8Yu7Yu8CsVUrIwZuzbwuh3s7JUj+a+c1LhXKOwzbv7sVdpJov+sWtoMiazDveJ23TN2MtPh3gbj339vTzRtsLPPCtl2/dmzrOl7e2VR+pe1TrH4sz/7M5P2/IM/cyUnxvZKqe2LXG2yf5f2DUnuM2zSB3vbYKNn/OSKprzcAOOOn3t1yZ1Bk/XLwcz91iY7i2jHR5Z98cUXzTe/+c0vbbPtv9tnfxYyrR/SV/shfV2wk/e6fbYzPv7Mo/sTBv4VYt9U6rvTwc7elumPt/scjV/n7jM5UlfyJRQy3v5zhWnPILozZvZEyM6k2efX3Gdmrptlt88vyYemXV/WftLqeLv7gV8zMp7uM3Zpz9S4fXI/tN391S7n1kujZ+xkLKy33BLoH1PcdvznHNs4vBeySDeDnT1xtrdWyv7oPqMo9S2h5LpgJ/Xv7jP22OUeM+T/s2rTvaBhn7FrZd+SmrLPKktb9njmHy/c537TnrHLWqf7bKdbd/bYICHFndlu9diXdtyWz+S0Y2A7wU4u+mZ9TqZ9pjc6/tnZFHle2d/H/c+ktLtI7F0Naftn2rHBrT1bJ1njfd3nlizvXmxIW5+9Zdh+O+N1n6OFHCQ6sJJuz9i5d1S5dyHJpsl+lPYdBPZbe9391r2DJm0G2F4I9M977djLZ6Z8I7A7u+t/xvt3DPnnRx0YjsKaINi1Qd2NYNdGN4NeJGuGKOhOF9g5f9a00S0MBXaLVXVZwJ8N6XJ3WH2bAkUHuza7GfRi7oWDoDtags6FcNxhvEtQSGxCIQIEu0KYWYkvQLBrXBPuVUX3ajSVVG2BEE6wqj0CbH0oApzoFzcSIRx3GO/ixps1xS1AsIt7/Og9AggggAACCCCAAAIIIJD8RM3vicPR0dH/yH3FvBBAAAEEEEAAAQQQQAABBOISINjFNV70FgEEEEAAAQQQQAABBBD4kkA92P3Hf/zH3u///u+/ihECCCCAAAIIIIAAAggggEBcAr/73e8+/l86V7P9sLj0nQAAAABJRU5ErkJggg=="/>
        <xdr:cNvSpPr>
          <a:spLocks noChangeAspect="1" noChangeArrowheads="1"/>
        </xdr:cNvSpPr>
      </xdr:nvSpPr>
      <xdr:spPr bwMode="auto">
        <a:xfrm>
          <a:off x="1993900" y="2253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662214</xdr:colOff>
      <xdr:row>44</xdr:row>
      <xdr:rowOff>9073</xdr:rowOff>
    </xdr:from>
    <xdr:to>
      <xdr:col>19</xdr:col>
      <xdr:colOff>177688</xdr:colOff>
      <xdr:row>59</xdr:row>
      <xdr:rowOff>136072</xdr:rowOff>
    </xdr:to>
    <xdr:graphicFrame macro="">
      <xdr:nvGraphicFramePr>
        <xdr:cNvPr id="9" name="Gráfico 8">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xdr:col>
      <xdr:colOff>0</xdr:colOff>
      <xdr:row>47</xdr:row>
      <xdr:rowOff>120650</xdr:rowOff>
    </xdr:to>
    <xdr:sp macro="" textlink="">
      <xdr:nvSpPr>
        <xdr:cNvPr id="113665" name="AutoShape 1" descr="data:image/png;base64,iVBORw0KGgoAAAANSUhEUgAAA3YAAAC5CAYAAABk+61xAAAAAXNSR0IArs4c6QAAIABJREFUeF7tfQl4VcXZ/xvCkoQ1IawJBAgQBMGtSEURVCICLgWKhs2qINaWRawW03+/ls+v/VKqLQVsBQoWDWD9MKBBiIhWQI0ibg0VCGtWIJCwhGyQ7f+8A3Mz53DOvefec869Z3nP8/Bwc+6sv/d3Z+Y3885MGNBDCBAChAAhQAgQAoQAIUAIEAL2ReCFnGk9o1u98tJ9PTpEtghn9fj42AVY9eXpwsoXr+8Zqoq1/c1//vXgwJi7HhnS0VOEtJ3FFz8vrFgCaUN+G6pyOTXfMKxYfn5+Y01NjVPrSPUiBAgBQoAQIAQIAUKAECAEHI3AH7+qh3eONMDArq2hsqYOTl28BH8eGQ43dW4WsnqfqQb4+b/qoB7CISaqFRScr4GBMQ2wZGTzkJXJqRk3NDTsYsIuNze3sX///k6tJ9WLECAECAFCgBAgBAgBQoAQcDwC/ym5BClvFsCPr28Pi0Z3tkx91393DuZknoKtP0mA4QlRlimXkwpy6NAhIGHnw6J79+6FlStXQmpqKiQmJnpCv/LKK5Cdnc3+njx5MkyYMAHOnj0LixYtgtLSUoiKivLE8fe9k0hGdSEECAFCgBAgBAgBQoAQCB4C9752HJ4f0QmS+7UJXqY+cjpRXgtD/3oUilMHWKZMWgty9OhRSEtLg6eeegqGDh3Koukd2yvpCExX6T1qkSVLlki0BXparl69GqZOnQoxMTGsTCTsfFgUwa2qqmKhJk2a5BF2mzdvhuLiYpgzZ44kBQwfFxfHRB4aYdu2bbBw4UIGvD/vIyIitHKNwhEChAAhQAgQAoQAIUAIEAIeBEjYGUcGHPPn5ORAZGQk3HXXXR5h5++YXxzbixoBdcbixYth9uzZTCxy7SC+37lzJ4waNYp9X1RUxHQG5j9s2DBPeUjYabQ5KuJly5Z5hJ38b54Mgr18+XKYO3cuU8787xkzZkB6errm9zy+xuJRMEKAECAECAFCgBAgBAgBQoCEnYkcEIWUv2N++dheLsr433v27JGINf4ehaUo7OLj4wHDyheYaMVOAwHkQk5ceuXRFyxYwFbz5MIOFXhKSgpkZmZKhJ2396jYRZdPDUWkIIQAIUAIEAKEACFACBAChABDQG3FDleBXnjhBejcuTP8+te/lqB18OBBeO655+CRRx4BXJTA53e/+x189NFH7PMTTzwR8HuMb2dXTCy/L2Hnz9heSdihZx96A4qrcHxVEIUcumLGxsbC/PnzISsrC2bNmgVyDz8SdhoaACVhJwo4vpyKgmzVqlUeAcfjJScnS4Sdr/eiy6eG4lEQQoAQIAQIAUKAECAECAFCwIOAkrBD4fbb3/4W7r77bjhz5oxE2KHge/HFF1n8QYMGMQGH4dEt8Nlnn2WfX3rpJeYyiOdIqL3fv38/TJw4kYXB9H7zm98wMeJ0Yefv2F4u7NDdEx+5sOPv0fWSP2vWrGHiLyMjAw+/9Jzzgd+TsNPQCPgSdoG6XKq5aPrriok/HiwDPYQAIUAIEAKEACFACBAChMATH9TCzEHhcHvctdccfPvtt/DNN9/AzJkzPUBt3bpVAtr48eMlf58/f55tS3r00UehV69enu/U3ufl5cGWLVvgySef9Kwqna5qhElbauGTR1qG1EC4XYqLTX8K4mvFDhd9tI7t/XXF5Ae24GIS7rHjrph4cIq42ETCToNFlfbY4YzFuHHj2IZF8SAVcSOlnvcaikVBCAFCgBAgBAgBQoAQIAQIgWsQ8HZ4yieffAK7du3yrNjhAsGKFSvYyhyuAuHDXTF5wrhit3btWrYCh6e+q73nrputW7eGl19+GQYMaDoB00mumFh/f8f8opHEw1NwlQ49/vCwRTx9kx+eIr7nZ3ds2LCBuWDu27eP7bHDz+LJmCTsfDQG4pGjGDQpKYkBj2Djsae4dI2qH6844KDz6w70vKc2ihAgBAgBQoAQIAQIAUKAEAgEAX+EHYqxkSNHwogRI9hhf3Jhx900H3vsMYlQU3uP8VEs4nj5+eef98Sxq7DDhZqNGzd6zMDH9/jCnzE/ijYu4FAziBoDz+rgq3JK79UWmcgVM5BfB8UhBAgBQoAQIAQIAUKAECAEbIKAVmHHD1PBFSDxkR+UkpCQcM0qHgpCpfc8HVEw4ju7CjujTI6rdEonWRqVPqZDK3ZGoklpEQKEACFACBAChAAhQAgQAiFGQKuwkxdTXLHjog9XkkTXTLX36OKJD678OWnFzghTKl0mbkS68jRI2JmBKqVJCBAChAAhQAgQAoQAIUAIhAgBtVMx8TqDyspKT6nw5EoUYvwRhR0KNdxTJz64koeHpyi9Hzt2LLtXraSkhEURV/3wb7ev2AWDCiTsgoEy5RFyBBoaG6GxEa7+a4QG9rkRGiEMGhvw7yvf4//4NDRc+b4pHEBjw5XveTz2WfaOxWm4mhcIabA8rsCgFE98dyXM1biStHhcWVpY7quJe+IpvsNEwyR1ZXVpDLtaVwEDTzghr6t14LhcwUmGG2Yh4IlVZriycCoYoA3Yd014ejCQ4yakxWwniyd/dyX/JjuiXT02uGpvLG9TvKu8uMoVzoeQE5gKYFsEJozoBtOSe0L71s1tWwcqOCFACNgDgfLKOli3oxA+/Po0HItuDy89EA/J/dpYpvAk7Mw3BQk7DRijT+zKlSshNTX1movDcYMjgqh0eAqeGsTjiJeaa3mvoVgURAMCb2wvgPQPCjWEpCCEACFACJiDQEKXKJiWHA933dTJnAwoVUKAEHA9Aru+K2WiLu9UFcMiJ6I1rHusLwk7lzGDhJ0Pg6NwQ19ifOQXh/OjSvE7fvecePSpeJQpHkWKN8rjBYNa3stvkncZLw2rbvIvPjMsLUqIECAECAE9CNx3axcm8LrGROhJhuISAoQAIeBB4Mz5S7B+RxFs/eKUBJWy+FhYfH8cCTuXcYWEnQaDy48YxSj8UvLp06fDunXrmLDDR7wkMNCLy/29oFxDFVwbhK/YNQsLg7AwuPovDJqxz2HozAdhzfDvK9/j//g0a3bl+6ZwAGHNrnzP47HPsncsTjNZWpgXy+OKGZTiie+uhLma/9W0MCov3zVpYbmvJu6Jp/gOE22U1JXVJazxal2FcnvCCeW+WgeOyxWc1Op6FW9ebhZOBQO0AfuuCU8PBkKeHgyupsVsJ4snf3clTpMd0a4eG1y1N+LZFO8qL65yhfPBtT8gqrguBL7KPQcr3j0O+SXVnnQ6dWgF00bHw/jbuupKmyITAoQAIfDB3tOwfkchnCir8YDRonkz+NEDibD483NwT2Ib+NVdnaFXdIuQg3XxUj0szy6DxbvOwCsPxcGMmzqEvExOLAAJOw1WVRJ2eKcF3vqemJjoEXNKwg4vMk9JSYHMzEzPqh4KPm/vZ8+efY3Lp4ZiUhBCgBAgBAgBCyKwZmse/PNfxZKS3XlDLFu969OttQVLTEUiBAgBKyNQfKb66l66M5Ji/nhkd/ioojkcPHMJbuzeBs5X1cG2Q+fh/6b2hImD2oWsSt+cqIb71+bD4K5R0K1tSzhcVs321X80qxdEtbg64xqy0jkrYxJ2GuwpF3Z4wWBGRgbMmzePuWnyVTq5sOPxkpOTJcLO13u5y6eGIlIQQoAQIAQIAQsjsD/vIqzcchzwf/60iQyH6ck9YdLI7hYuORWNECAErITAe9mnmKgrK7/sKRYezvTKMzdCRm4FbPiuHF4YFef57t8nq+Cl3UfgiSG/Dlk13jn0HIwfOATG9GtapXvtqzPQvX0Y/PVBav+MNAwJOw1oyoUd7pFbsmSJJCbeQv/MM88AHhPLXSnJFVMDuBSEECAECAEXIYArd7iCJz5DB0Qz98xBvUM3o+4iE1BVCQFbInD8ZBWs+6AAdueUScr/6JieMOPeHuzd2LX5cFO3NnBbz7aSMPO3HIFWzb6CNi3PB73udQ0t4GDZHfB/U5MkeRdfuAx/2F0Meb+Uvg96AR2WIQk7DQZVcsXk0bh4Uzo8Bd01i4uL2Z0e4qEqWt5rKJYnCF4CieWghxAgBAgBQsD6CJw4WwebPq+EA0VNM+64P3bsLa1h3C1R1q8AlZAQIASCisDH+6ph21eVUHX56r1JABDbLhyen9AB2kQ0uTI+/VE9DO3dGW5PkAq7eVsOQ7sW2dCuZfDHiijsvikZDW9PGyDBrOD8JfjjzkLYMSn4V8HExMQALsg48SFh58OqKMiys7M9oZKSkmDhwoXAT62UCzvxWgMkjdI1CFreO5FsVCdCgBAgBAiBJgQys0+xw1Vq665esAgAg3q1hen39oQfJNHBAsQVQsDtCBwsqGCHo3yxXyrInnqwN+B+Ovmz5quz8OoX5+C391xZwcPni8IKWPHFYXj0+t+GDM4tR+bDqMSb4aGB0Z4yrPjiFAzs0gJeGtctZOVyYsYk7JxoVaoTIUAIEAKEgC0QKL1wGV599zjs/neppLw/HhUHj97bAyJbhduiHlRIQoAQMBaBNz8qgrVZ+dDQtEgHfbq3hr8+cwM0D796zLZClk9uKoZtB0/D0B4xcLaqGr4uroIxfdZCQrtDxhbQj9TO1cTC+8d+BvEd2kPP9m3h+9PnoFd0O9j+RG8/UgldUDxbIy0tzXP92YIFC2Do0KHMWw4XcNBzTryjWiyptzDi4tHkyZM9V6Lhdi8xPfQcxGvTpk6dCrja6O0hYRc6nlDOhAAhQAgQAoQAQ+Cjr8/Aq5nH4UJFrQeRxO6tYWpyD7hzSEdCiRAgBFyCQM7RC7BuRxF8e1i6H+7Zh/vC2GFdNKHw8Os/g1OVPSCieTX0jd4HrcKbrlzRlIBJgQ6W3QQVte2hY0QJvPOE9KwKk7I0JFkUYMOGDWNiTjxAUe2OavEuarX7rfft2wfbtm1jXoB4ECOelo+n4u/cuRNGjRrFRGNRURETe2L+vipEws4XQvQ9IUAIEAKEACEQBAQqa+phZeZxyNpTIslt/A+7MPfM2PYtg1AKyoIQIARCgUBdfSNzu8QTL8VncJ928OefD/arSAs23edX+FAEXjLx/VBkG1CecmGH4gsFl9Ld1eJd1ErbtXicDRs2eMQiFornkZOTIxF2eLXanj172HkdWh4SdlpQojCEACFACBAChECQEPj8+7Ns75146XC3jhHs5Mwxt2qbsQ9SUSkbQsB1CExfvd/wOl+qqIWq0mq4XF0vSbt9XGuIaOf/hE6nmGcNL6PRCdpJ2InulPysDfG6M3SP5HdUi3dRKwk7vjKXlZV1jbCLi4tjd2SjKyaexzF//nzAcLNmzfKc7eHLDiTsfCFE3xMChAAhQAgQAkFGoL6hEf6+JQ8ydp+Q5Hz3zZ1g2uge0LNLZJBLRNkRAoQAImCksGusb4CKsktQVVYjAbdlmxYQ3aNNwICTsAsYOsWI6H65dOlSGD9+PGzcuJH9P3LkSMmKndIJ+nJhJ4aRCzs8MR8fXAnkz5o1a5j4w7uzc3Nzge/D81Y7EnYabI/31q1cuRJSU1MhMTGRxRDvshNPylTbJOnvew3FoiCEACFACBACDkfg30cvsNW7I8WVnpq2b9OCrd5NGEEX+zrc/FQ9CyJglLCruXgZKktroK5GukoX3bMNtGzdQlfNSdjpgk8SWb4S5+uOar2umLiPj+sM3GPHXTHx4BTR9VOthiTsfNgefV5xuRWfSZMmMWEnnk6Dp9bgsuq4cePYpkq1TZJqGyy1bLw0jp6UEiFACBAChIAdEXhjewGkfyDde3PboBiYOjoeBsguI7Zj/ajMhIBdENAr7BrqG6HiTBVUn2u6xxLrHtGuFbSPM+YeSxJ2xrFJLuxw9W7VqlXs0BPcJ4fuk7jKJt5RLeaudo81LhDxw1PwzmueJnfrxLTRBRMPWcE9dvhZy8mYJOw02N7bBeUYnRtNvizrS9XPmDED0tPTgat7+ZKthqJREEKAECAECAGXIHC4qAJWZB6HnKPlnhq3bN4Mpt/bA6bcE+8SFKiahEBoEdAj7GrKa6HyTDXUXW5apQtrFga4Stci0riLuknYGcsR0UsPU1a67kC8o1oUeWr3W3P9wO/K5mnKNQf+jQtI5IppoE29CTvxu+jo6GtOyEFjpKSkQGZmpkTAeXsvbrw0sBqUFCFACBAChIADEHh7VzGszMyT1OSGxPYwLTkebupHF5s7wMRUBQsjEIiwq69tYG6X1ecvSWoW2aEltOvW2vDakrAzHFK/EvTnegK/EtYQmFbsNIDkTdiJmx3VNkkmJydLhB1PT+09d/nUUDQKQggQAoQAIeBCBE6U1rDVOzxBU3xS7o6HmeMTXIgIVZkQCA4C/go7FHMVZ2qgoa7BU8Cw5s0gpmdbaN6qmSmFJmFnCqyaEkVXTbwOYebMmZrCGx2IhJ0GRNWEnegfi5cRqt1XoeZyaZQrJt54j3nTQwgQAoQAIeAuBD4/WANvf14BNZcbPRXvEdscxv2gNQxJ8P+YdHehR7UlBPxH4MXddZoi1V9ugIrSaqi5IN1LF9UxAtp2NvdUWzsIu6evX6YJRzMC4T42dJ104kPCToNVlYQdrtThJYK4eVLthnnRx1Zt86Taew3FoiCEACFACBAChACcLb8Mf38vDz78+owEjQdv78ZW76JahRNKhAAhYBACWlbsqs9dgosl1dDY2DThEt6iGUQntIHwFub/Hu0g7Ox0j51B1AlKMiTsfMCMwotvbMSgeLUB7oFLS0sDXCnjj3hh4aJFi9h34kZKtc2T3jZVBoUBlAkhQAgQAoSAIxDY/e8yWPHuMTgjrBDEd4qA6ck94Z5bOjmijlQJQiDUCHgTdnU1dVBRegkuXZSu0rXpFAGtY81dpRNxIWEXapaELn8SdqHDnnImBAgBQoAQIAQMRaDqUj2s2ZoPmZ+dlKSb/IPO8Pi4BOjUntwzDQWcEnMdAmrCDi8Zv3i6WoJH81bhEJ3QFpqFhwUVJxJ2QYXbUpmRsLOUOagwhAAhQAgQAoSAfgS+yj3PLjbPL7lyDys+Hdu3hGmje8ADw7vqz4BSIARcioBc2F2uroOq0hq4VFErQaRtlyiIimkVEpRI2IUEdktkSsLOEmagQhAChAAhQAgQAsYigLt7XtuaD//8V5Ek4dsHx8Dj9yVAQldjLkM2ttSUGiFgbQREYVdRWsPupROfFpHhEJPQDiC4i3SSMpCwszaHzCwdCTsz0aW0CQFCgBAgBAiBECPwfV45u/fuQP5FT0nwQJWpyT3gkbviQlw6yp4QsBcCKOwuV9VB5ZkauFwlXaVr1y0KIjuEZpVORJGEnb04ZWRpSdhpQBOvNVi5ciWkpqZCYmIii4H3VOABKlVVVaqHpERFRXniiIekaHmvoVgUhBAgBAgBQoAQ0IzAmx8VwWvb8iXhb+nfAR4d0xMG9mqrOR0KSAi4FYHLdQ3wyEvfsWsMxKdFVAuISWhjGVhI2FnGFEEvCAk7H5DjqZgo3vDhF4fj9QeLFy+GcePGwdChQ0HtWgPxnrvVq1dDXFwcTJgwAbS8F69QCDorKENCgBAgBAgBRyJw7EQlrHovD77OPS+p37TR8fDYWLrY3JFGp0oZgsCeA+fgH9vy4eiJSk96Yc3CoF33KIhoa61DiUjYGWJyWyZCwk6D2eT32OFqXUZGBsybN4/dYcf/xgvHV61aBXPnzgW8/JBfWG72BeUaqkBBCAFCgBAgBAgBDwLvfnaSuWfW1jV43l2X0BamJ/eAW6+LJqQIAULgKgIV1XWwbkchZOw6IcGkVduW0CG+tSVxImFnSbMEpVAk7DTArEXYoaB76qmnID09XSLscGUvJSUFMjMzNb/He/K4y6eG4lEQQoAQIAQIAULAbwROltWwi80/ySmTxJ14Z3d4+qHefqdHEQgBpyGwO6cM1ryXByfKajxVw6sL2sW1hlatW1i2uiTsjDcNeudt3LiRJTx8+HCYM2cOW8Dhd1eL26zE3L2FEe/Knjx5sserb8mSJSCmhzoEPf+mTp3KFo68PSTsNNjel7BTW5nj8ZKTkyXCztd77vKpoWgUhBAgBAgBQoAQ0IXAh1+dhhVb8uCCcFw7npiJ7pl33UQXm+sClyLbEoGy8stsle697FOS8o+6KRYO1NRbvk4k7Iw1kbiFStwqhcJMaZuVljD79u2Dbdu2wcKFC9mWL1wIwoWdnTt3wqhRo5hoLCoqYmIP8xk2bBjb/uXrIWHnCyEA8CXsyBVTA4gUhBAgBAgBQsCyCJyvqGUHq2TtKZGUceywLvDTB3tDVES4ZctOBSMEjESATXRk5sGFyqYTLzu2awn/9ZMBMKhXW1C7oNzIMuhNi4SdXgSl8ZWEFV/UkW+/4n9jCt7CbNiwQSLWeB45OTkSYRcfHw979uxhK4RaHhJ2GlCSCzv54SmiYhc/qx2qouW9hmJ5gpSWljLy0EMIEAKEACFACOhBICfvMmz6vALOlDetSsS0CYext0TB8AERepKmuISApRE4c6Ee3v+mCr441OR2iQW+Y2AkTBnRdOLli7vrLF0PLJwdhN3T1y8LGY7ozhgbG6spfz7mz83N9YRHt8mRI0fC8uXLr9lmJW6nUhJ2fGUuKyvrGmGHq38o5NAVE8s3f/58wHCzZs1iZ3poeUjY+UBJ9H/FoElJSWzZtLi42HPdAX+HoIu+tGgU9L3lB6lwP1wt77UYj8IQAoQAIUAIEAJGI1BzuR7Wvl9wzWERI2+Ihace7AWdLHBPl9F1pvTcjcDWz0/B3945DnidAX/iOkXCb36SBH26SQ9IoRU7Y7iyZOL7xiRkcipKXntK52rIw2Gx5MJODCMXdrjogw+6XvJnzZo1TPzhgY0oLPk+PG9VJmFnMiEoeUKAECAECAFCwI4IfHv4PKzakgdHipuOd28b1RymJfeASXd2t2OVqMyEgASB/FNV8Mb2QtidUyp5/+OR3eGpB5UPECJhZwyJ7Crs1M7JkIs4JWEnhlFzxeT76HBfH+6x466YeHCKuEKoZgUSdsbwk1IhBAgBhyOwYs9Z2FtUDd3bNYfpN3WApNhWQatxwflaWPv1Ocg7Vws3do+AObfFQLOwsKDlTxm5G4E3thdA+geFEhCGDoiG2Q/0gl5do9wNDtXetghs/uQk/O2dY5Ly9+neGl58/DroEqPevpOwM8bkdhF2WFu1Q1LEO6rFbVYiQmpbtMQDWdALEFcB0SOQe/mh8EMXTDxkBffY4WctJ2OSsDOGn5SKDRDYcqAc3j9UAWFhYXD/gDZwX/+2QS31q1+UwVfFNRDXrjlMu7EDJHUKnjAIakUdllltfSPcufI4RLRoBoO6RMHpilrYuO8svPtoAjx4XTvTa7vzWAWMX5sP9/XvAN3btYTcM9Vw4uIl2Plkb4ht3dz0/CkDQgAROFhwkV2NkHO03ANI8/AwmDa6B0y/tweBRAjYBoFDhRXsoKCvD52XlPknY3pq4jIJO2NMbSdhp3Zlgdr2K1HkqYXhgjE7O5sBumDBAnbqpdq5HuSKaQzvKBWHIPDMeyeZqBuR0A7Qg/7jo+fhkRvaQ9qYrqbXsLYBYMTKYxAR3gyu74rCoA7e3lcG7z7aCx64Lrji0vTKOjCD1O2n4D8ldTB7aGdP7b4uroTXvzkNx3+ZZHqNb1p+BJL7RsOIXk1cSf/mDHSIBFg1Mc70/CkD/QiIK643dGsFc4fHQrMgLrjuPFYJ7+wvh5raRhjdrzX8+Pr2AVfq7V0nYGXmcUn8wX3awczxvdiJgfQQAlZG4K1/FcPqrXmSIg7q1Q5efOI6aKdxooyEnTEWtpOw87fG/lxP4G/avsLTip0vhOh72yPw8bFKmJlRBC+P7QUtwq+Mpiov18OCrfnw7owEuLVHpKl1fGH7KdhfUgdPCsLgq+JKSP/2DBx7vr+peVPi+hFAYTXthk6Q1EnKk9mbj8EdvSKhQ4R5q2bVtQ3w7v5y2JDST1KR4vLLkLazGPIXmi8s9SPo7hR2Ha9kK6739msHcXzFtaIWPp7VCzppHEjqQfAPO8/A8s/L4N5+HaBVeDPILiiHW7pHwD8mxwecLO5LWr01H77YLz2NefKoOOaeSQ8hYDUE9h0rh9Xv5cH+/IueoqH3zlMP9IJJI/3bL0rCzhjrOlXY4RVoeBfdzJkzjQHKz1RI2PkJGA+OvrF4HCk+4u3wWpZrtYQPsFgUTQGBRR+WQG5pPUy9QXq07d/3nobTFZdgcFdtR8gGCu7W3Ivwizu6Qf9YqTCYuyUPsh5LgOs6k0tmoNgGI97wV4/BuKQYuKGbdC/RExlH4dk7Opo6OK+63AAL3z8F/zdVOgFwpKwGVn55Cg4+SxMDweCAnjxuXn4U7klsD3f2bnLbxUmd9hEAfzd5xfVI2WXAiYml90tF5K+2F8Ci0Z1gko6VO8QE77x79d3jUH2p6WqExLjW8MTYBLj1umg9sFFcQsAQBBoaGtlF4/I9ojf37wC/nzUQ0J3Y34eEnb+IKYd3qrAzBp3AUyFhFwB2cv9XFHn88kAtGyzFDZPixku1m+0DKCJFERDAGeu9RZfhsVs6SXD56+enICYqDO5OlB5lbDR4L39SCtNv6gw3yA4ZmL3pGHz2dB/oE9PS6CwpPQMRWJZdBm9+Vw6/uqvJ7fG9g+dhX0kFZP+0j4E5KSc1/vV8iIlsCQ8P7ugJ8JfPTsKdvSPht/c0uYeaXhDKwG8E0O066U+H4I2H+0rinii/DKnbC3QLK18FOlR6CcIgHH4xopsk6JYD56B5eD387SH/ViqU8jt1tgbWZhXAR9+ckXx9//CuMH9Soq8i0veEgGkIfJ17HlZkHoe8U1WePCJahsPPftQbxg7rEnC+JOwChk4SkYSdMTjKUyFhFwCuSsIOjyRVuqwQjyadMWMGpKenSy4x9PZevLU+gOJRFBkC35fUwK1/PQpp9/WE3tFXVscOlVbDL7MK4ejzSdAruoWpmC39rAz++W+pMNhy8Bx8X1IJnwVBGJhaOZck/uSmYsg6dBH6xkRC+aXEkSzyAAAgAElEQVQ6qKlvhIypPYKy2lpcXgsPvVEAtfUA0ZHhUHjhMgyNj4R/TqEDK6xOvws19dDtfw/CW1OkrrRHy2rg5U9OwKLR5grzPYVVsP90LbwwUroXc+O+MujcGuDl8VLBpwfPnd+Wwqr38uDM+UueZLp3jICf3NcT7r5ZOqmmJx+KSwj4QgBXkHGV7v8+LpYEHX59R/jvxwf4iu7zexJ2PiHSFICEnSaY/A5Ews5vyK5EQB/atLQ0qKqqguHDh8OcOXOuuYgQ3TLxhvmUlBTIzMy85nZ6tffirfUBFo+iyRBYuacMfvrOCbg9oS00NDbC3qIKWDOpBzx6c4egYDUroxi2H74IfWIi4OKlerhU1wAZ03vCADoZMyj4G5HJ18XVMCE9H567MxbmDZe69RqRvq801n17Dua9dwq2/iQBbutJR8z7wssq39//ej50iGgJjwyRrriO6BUBi0YHvmqgpX4oLOPTDsLCkXEeV+JTF2vhv3YUwtvTesIdvYzl0YXKWnYnWOZnJyXFu+fmTjB3Uh9obeJ+VC14UBjnI5D9nzL46+bjcFqYYGjfugXMndgHRt5oTLtNws4YHpGwMwZHeSok7ALEFd0mcRVu/Pjx8Prrr7NjShMTEyWXB6pdYujr/aRJk1ha9BiLwInyWnj6nWKIaN4MXnmou6l7o5RK/lVRNUxYlw8LR3aCObc1DfKMrSWlZiYCNy47DK9P7gE3dDN3X6ZSHYou1MJtrx6Fwhf0zzibiRGlLUXgRHkdPPRGPlxuAIiOwBXXS/CD+Ch4K0grrpu/L4efbCyEQZ0joUV4M9hbVAm/u7cL/GKEMYNcJXt/sf8cO6giv6TJBa5Dmxbw6Jie8MBw808iJg66D4ELlXXwxvv5kJl9SlL5u27qBL+abuxeZBJ2xvCLhJ0xOJKwMwBHXK0TLxLEvzMyMpjLJb7nrpT8hnmzXTFLS0vZaiE9vhFY8k09RIY3wk9vMO8kQ2+lePCdy/DSyBaQFO3/hm3ftaMQZiPw0LuXYfGIFjAgJvj2O1XZCI9srYVdD9OeTLPtbEb6mcfq4X++qIdVo5vDTZ2bmZGFapqVtQBpX9ZC4UWA39/eHOLbms9fvP9x29dV8MG3TeIOCzg4oSU8fHsbiGkbHlQMKDPnIvD10Uvwz90Xoepyo6eSHduGQ8qItjCwh/FbLV7cXWd5MDvFPGv5Mj59/bKQlREvAY+NNW9yK2QVw61Ghw4Ba+Fzc3Mb+/c3dlYjlBUzM2+5sFM7DEW8oFDt5nm192aW381p/78PSqB1izD41V3m7m1Rw/iGpYch/ZEeMMTkkzjdbGMz604rdmai6+y0ca/ksL8ehaLU0Ky4ojv6tycvwYof6T8wxR9LfXfkArsM+oBwzHyrluEwPTkeUu4O/MoFf8pAYZ2JAO7nfG1bAXz49WlJBe8b1gV+ITuwyEgEaMXOGDRpxc4YHOWpkLALEFcUbRs3bmSx1a4vwNmARYsWAc4MqN087+1G+gCLRtG8IEDCjuihBwFvwu7gwYPw3HPPwSOPPMJW7/H53e9+Bx999BH7/OKLL8KIESPYvtwXXngB9u3bJ3mPf6B792uvvcbe33PPPfDrX//aU1xyxdRjudDHdauw48i/+VERE3jic2Pf9vCzH/WB3rKrREJvLSqB1RH4YO9p+NNbh6GhaZEOErpEwYLJiTBIuFrEjHqQsDMGVRJ2xuBIws4cHClVmyDgTdihSysegnP99dezAbU4yObVe+KJJ9igXRywt27dGl5++WUYMGCA6nsen1bsbEIUlWKqCTsUayjc8Bk0aJDnJNz8/HzGJRR9L730EjtM6cCBAywcijx8v3btWvjNb34DBQUFnjA4WYTib/LkySwcPiTs7M0dtws7tF5uYQX8Iysf8Bh68ZlyTzw8MS7B3gam0gcFgaIz1fD3LXmQ/b10+8mEEd3ZNQbBeEjYGYMyCTtjcCRhZw6OlKpNEPAm7FCs8UdcKcF3fOD+2GOPeQQcXm/BB908Hqah9J6EnU0I4qOYasIOJwHEh4t/zgW+SicKNQz/ySefwK5duzwTCfiOr/bxNPnfJOzszSFfwg7t/dZbb3kmieQTS3zFl68MV1ZWQpcuXQDd+dE7RL4SLF/xDZUrppLV3vn0JKzMPA519U3LLUk92sJPH+oF15u82mJvFrm79FuyT8GyjKMSEJJ6tIFfPNIvqKu+JOyM4SEJO2NwJGFnDo6Uqk0QUBN2fICNA3E+0BarJK6s4GqKmoAjYWcTIgRYTCVhhyu9K1asgGeffZYdosTFGQ7M+YodvuPcuOWWWzyumOLAXC7k5PFJ2AVoNItE8ybssH3529/+xkr6s5/9jE0eyfnAq7Fy5UrAk5NRzIlhxEkC+UQUxrWSsMPyFJRUw+vv58PunDKJhR66oxvMmdDHIlajYlgBgaMnKmHFu8cB92uKT8rdcTBzfK+gF5GEnTGQ21HY4TasrVu3QmpqKju9XtxOJW7LEhHyFgYn5rKzs1lwnPidMGEC4LkdS5YskWzzwtP0V69eDVOnTmXbu7w9tMfOGH5SKjZBQEnY4SDoz3/+M/z0pz9lbnJKwk4u2ERXzMGDB8Mf/vAH9iNUe8/hIVdMmxBFpZhKwk7khjjQ5q69JSUlntT4qgt/IbpoZmVleUQhfhAH6vg3CTt7c0dN2HERhp067tvmXgFqwk5EQeSeXNjxNo2f/GY1Ycfr8f6XJexqBDyunj89OkfCUw/2hmHXRdvb6FR63Qi8vasYVmbmSdIZktgOnk/pB11jgn/tDBaEhJ1us7IE7Cbs8ODEdevWsbJPnz6dCTvxAETxIMWIiCZuqoXBffbbtm2DhQsXMo8L3KqB91jv3LkTRo0axURjUVERE3uYxrBhw2Do0KE+wSdh5xMi9QBKSltNmfv7XkexKKoXBJSEndqsN08GB+g4IMd9UErH43IXTrn7ptJ7Enb2pqdc2Mnd33jt+F5M/rfSCgp+J77HTgEfcsW0N0fUSq8m7FCQ5eXlsVU4bGdEYccP0hFXdkVXTLm7JZ9YEvf98vJYVdhh+c6cvwxvbM+H97+Unm44ZmgXeC6lrzMJQbXyigCeoooXjefiHR1Xn+bhYTD93h4wbXSPkKJHws4Y+O0k7Pj90+PGjWNiDNvr6Ohoyd3V/IozfuUZoiR/J/69YcMGiVjj4i0nJ0ci7OLj42HPnj3sDAgtDwk7LSgphBGvMhC/VlPmuIQaFxfnWWblKl3tvaj2AywiRVNAQEnYiatsPIo4YPI1cy5fWeFpKL0nYWdvWvq67kCNK/gehRuu7L7//vswcOBA5m4nrtjhBAI/YAVRwlm8559/noXDh1bs7M0dJWEnThrhir8o7MTaivzBcPwR3XX5JAMe3vP999+zINyTAD9bWdjx+uz6rhTWbMuHk2U1njrGtm8JT97fG+6+2Zl3Ttmb1eaUft0HhfD69gJJ4rdeFw0vTO0PbaNCcwetWBgSdsbY3U7CDvtvXD0bO3YsLFu2TFXY8VU3XM1TE3Y8DHrpiKtwXD+gkENXTFxImD9/PmC4WbNmgVZdQMIuAH5y5Y6KnRvPmzI3+4LyAKrg2ii+rjuQizEceMkH2HLwUBgmJCR4Vlr490rvSdjZm3r+CDvkEq7y4iO664orLvid6J4pHpghX/UjYWdv7igJOzkXsIZKq23yPb4cCfE9ul6K7ZDcfdwOwg7rdbGqDtbtKIRNu09IDD5iSEd49uG+0CYy9AN7ezPRuqX/99ELsHTjUSg8U+0pZJvIcJhxb0+YeGdw71/0hhIJO2M4ZBdhJ66y4cSamrBT0gbyFTsxjFzY4YIRPuh6yZ81a9Yw8Yf793Nzcz378LxZgIRdAPwU3Sp59AULFjCRt3z5cuDLsBgOlXlKSgpkZmZqfo8+tqJgDKCIFEUFAX+FHQ7Ocd+LOPMtH4zx1T2192JRSNjZm5q+hJ2ZtSNhZya65qft61RMNXddLBlfmcMDevAzThbiAENcsRMnkpROYbWLsOOW+PLAOfhHVgEcKa7wGCcqIhxmjkuAB2/vZr7BKIegIYCno67Zmgdv75KK+TuHdITU6UmALphWekjYGWMNuwg73FuXlpbGtk7wB9vfn//859eM7UUNgGEDccXk++j4KiF3xcSDU+TpK1mChF0A/JQbim+YREG2atUqj4Djyjw5OVlifF/v5SuBARSRogQo7MwGjoSd2Qibmz4JO3PxdXLq/gg7dMHB/RT84B1xxVdc1RX33skP67HydQda7YwD/vU7CtkKnvjcktQBFkzuC12iW2lNisJZFIG9B8/Bn946AmXllz0lRPfbR8f0hLHDuliy1CTsjDGLXYSdWFv5qpy4/UrLFi0xjHjYSnFxMdMP6CGGp16izsA9eOiCiYes4B47/KzlZEwSdgHwU02B++tyqRZe3HgZQPEoihcEfK3YmQ0eCTuzETY3fRJ25uLr5NR9CTuz6263FTsRj33HymHt+wWQc7TpuPtmYWHw2NiegJeb02M/BCpr6uDvW/Jh6xenJIVP/kEn+OWU/pauEAk7Y8zjBGEnevDhhNyiRYuYMBMFnFoYRFE8hBE9/3C1Ti4e8W/0/iNXTGN4p5gKBxlPx0EjiAZUU+/+vven+DhTi8ShxzcCS76ph8jwRvjpDaHZp/HgO5fhpZEtICnaWq4lvpGjEFl5DfD7PXXwYGI4PDGoGcRGBs+GFbWN8Mb+BvjHf+rhv37YHB5MbEYGsRkCJVWNMHlLLex+pGVISv7Pg3Vw4FwY/Pdt4SHJ34hMd3xXBe/sqZQk1adLC0i5sw3ExYSmTTeiXm5L47vjl+CNf12ES3VNF9R3atcMHhrWFm7qE5rfhz82eHF309Uc/sQLZthOMc8GM7uA8nr6+mUBxTMiEoovpVPOjUibCzat1xMYlSdPh1bsAkRU9LkVVbqaMvf3fYDFomheEPg0rxJ+tf00tGwO8Pt7u8CwHk2nywUDuLdyzsMz752EGTdHw3N3xELnNjQQCQbuRuRx75rjcK6mEQZ2joIzlbXwaV45vDMjAe5ObGNE8l7T+KqoGh54PR+GdIuCbm1bwuHSGmgMa4B/zeoNEc2DJy5Nr6jDM6AVO2MMfKioAvDUxM+/l05mPnJ3PMwan2BMJpSKKQicvXgZXn3nOOz8rlSS/gPDu8K8SVdOEbTDQyt2xljJjit2WmqO+gDvops5c6aW4IaHIWFnOKSUoBUR+O2HJbB671kY0as9NDQC7Dx2ARbc0RFSR3UOSnHvfS0PzlU1wMAuV4TBZ3kX4Z1HE+CuPq2Dkj9lEjgC//1RCWTnX4I5t3X1JPJZ/kV4d/9ZOPBsv8AT1hjztlePwQ/i2sC9/Tp4YqzZexoSYsJh6f10iIRGGEMa7OKlBliaXQov7zoDyx/qDjNuCu7F2/8+WQPYBuIBPIvv6wr39DV/QsJswDM/OwlrtuZD1aV6T1a9u7WGuRP7wOA+7czOntL3E4GPvjkDf1h/SBIrMa41Owxn6IDg/h78LPo1wUnY6UXwSnynCjtj0Ak8FRJ2gWNHMW2CQHZ+FUzeUAB/HJsA7VpdcUMqraqDX2zNh4+f7A03dIswtSaLPiyBzwukwuDTvIuw5eBZ2L/AfGFgauVckPgty4/AI0M6wXWdIyW1fTLjKDwwsB10jDLPta2qtgFe++o8vCm7pLnwwiV4+ZOTcOx5a+9FcQE9fFbx6+JquH9tHgzp3hq6tcEV12pohEb4aFZviGxh/orrXz8vg9TtJZDctz20ah4GewovwgPXtYO/OGBSoPB0NTtcBUWD+Nw/vCvMt9EKkE8S2TjAqbM18MqmY7DnwDlJLX48sjs89WBvW9aMhJ0xZiNhZwyO8lRI2JmDK6VqIQRe/KgEvj9dD9NvlF5wu+rL01BVWwtD46UDdqOLvuG78zD3tm4wQCYMfv7uMdgxszckdaKT3YzG3Mj0bv3rUZgwqCNc30Xqujsr4xg8eksHiDVZ2L20+wy8JTtMIO/sJVj2+Uk4/BwJOyNtbUZaw1ccg1u6t4V7+7X3JP/aV2egR4dmsOwBc1dcC85fhsSXD8FfxidAzw5X2pna+kZI/aAA/jSuC9w/wBkrWx98dRr+sS0fSi80nazYNSYCfj6hD/xwoL1Wg8zgYKjSfC/7FCzNOCrJflCvtjD7gd4wsFfbUBVLd74k7HRDyBIgYWcMjiTszMGRUrUwAr//+DR8d7IOHr1JKuxe3VMCzcMa4PZe5u61W7nnLMy+tQsMkgmDp3Gvweze0Lej9TeLW9i8phdt8a4zkJVbAb8YEefJ66MjF2BX3gX4dm5f0/O/e3Ue9I2JhAeuaxqgvvrFKRjSvRX8YYw1jwM3HRSbZFBaWQd9Xz4M6Q9L9w/hiutvdxTBzKHmio7/lNRAeQ3A87LLnd/Zfw5at2wwXVgG00wo6vBahK2fS09ZvOumTpA6vT+YvzYazNpaO6+CkmpY+vZRyDnWdIppWBjAtOQe8JMxPa1deA2lI2GnASQNQUjYaQApgCC0YhcAaBTFXgigKxTucVt8X0/o0qYFK3zhhcvw/LZ8+HpuXxhg8orZH3aegfcPVcIvRnT3APfh0QvwyfFy+GaufTaM28vqxpZ28voC+P70JRjUuTWUVl+Gw2dqYNP0nnBrEA7gOXjmEjz4Rj50bdMSurRpCYdKq6B7u+aQ9XgvYytJqRmOwNmqOkhYnAsbUqQu1/nnLsHvdhbDgts7Gp6nmOC3J2ug+Hw9/HJkU9uD32/6z1loH9noCHdMOYCf5JTB2vfzAcUFf9q1bg4/+1EfuOfmTqbiTYkD/N/HxfD39/IkUNzSvwM89WAvwD2QTnhI2BljRRJ2xuAoT4WEnU5c8RoDBJHfXSGefok306empkJiYiK7jgDD4NUEWt7rLBZFlyHw8iel8D8fnYaRfdpCI4QBrrj8cWxXmHObuQMrXozJGwrh+5IaQRhcgs0zepruBkpE0IfAgk33eRIoKO8PZ6q6Q2SLCkiK/g7CmwX3yOuDZTdDRW076BhRAr07HPCUizpHfTY2O/bdq49DYnQUPCi4BOKK6+BuLdlBJmY+JRV1EJd2gE1q9Y+94nJeXlMP/++DQlg9qTuMdsAhKkr4VdbUw7odBfD2zhOSr4cNjIEXpvaHNpHm7Ys1055WTvtwUSX86a3DcPRE03UUES2bwfTkHoAnljrpIWFnjDWp7zIGRxJ2BuLIb43HJPml4uJ9deKt8nhbfFxcHEyYMAG0vI+IMPdADwNhsHxSfHBeVt0FCsuvzJwntM+F6AjphnuzK5Jf3h9KuTCI+RbCw5pOc6MGzmz0A0tfFHaBpWB+LOKO+RjrySGXrbgWQJe2zaFL61ZwuKwaurQNh+1BWnF945vz8NjbhTA2qQO0bBYGeKLr0z/sCP89OjgnAuvBTm/cvQfPwRvbC+BgQYUnqebhYfDTh3rDQ7ebu79Rb9ntFH9tVgGs/7BQUuTh18ewVdIu0c7bQ07Czhh2Ut9lDI4k7AzCEVfgli9fDtOnT4d169YxYYcPvuMij4eZMWMGpKena37P4xtUVNcnQ4Nza1KAOkdj7EKdozE4mpGK2PYcLLsJKmrbQ8fIEujdvmnF1Yx85WmWX+oAxy9cB/UNLSC+3VHoHFXsCeJ0/tQ3NLKTM9M/kAoPvBLhl1P6AR6yQk9gCHx/vBz++OZhOFFW40mgQ5sWbJXuoTucK5yp7wqML/JYTm97jEHJ/1TIFdN/zFiMzZs3Q3x8PHOz5GJOSdgtXrwYUlJSIDMzUyLsvL2fPXs2S9cODzVwxljJjQ0ccYe4YwwC1k2FJpWsY5v/HC+HdTuK4Otc6bH7j49NgKmjneUqaDbqjY0Ar757HDZ/InV1veumWJg7MRHaRjU3uwghTZ/6LmPgd+O4xxjkvKdCwi4AlPFW+YyMDJg3bx5UVVWpCruamhpYtmwZJCcnS4Sdr/eTJk0iYReAXdSidIp51sDUzEnKjQ0cdY7GcMmN3EHkiD/En0AQ2LizGF7bVgB19Q2e6H3jWsNzKf0gsbszDvcIBBetcb45dB7+d90huFBZ64nSJaYVW6W771Z3nNJLbY9WtngP59a+yxj01FMhYRcAwrhHbsmSJZKYsbGx8Mwzz/jlcqnmoumvKyYeyIJun6F4Xtwd3AMkAqmjHYTd09cvC6Rqto5D3DHGfG7kDiJH/CH+BIpAUVkdZH1dBd8dvyRJYvQNkTDhh20CTdbR8WrrGuGtTyvg89wmt0us8PABETDlzrbQzEX3SVDbYwzVQ9l3xcTEAI7btT64oJOWlsYWczCerwMTxXTVDk/EMHguR3Z2Ngs+efJkzzkcqDHEgxZxQQjP6pg6dSpg2b09JOy0WlUlHN9Hp3R4CrprFhcXw5w5c5jx+OEpWt7rLFbQotPMlTFQu3HmirhD3NGDAPFHD3pNcd3Y9vDab8k+Ca+/XyhZfeoeGwHPPdIPcA8ePVcQ+DSnDNLWH4LLdU2rnL26RjEXVrwn0G0PtT3GWNxObc+aNWtg1KhRzJtOHM+rHZgoHoCoFmbfvn2wbds2WLhwIROMuEULt2Lt3LmT5YX6oqioiIk9TGPYsGEwdOhQn+CTsPMJkfcAcmEnKnM1Va/lvc5iBS06NXDGQG2nBs6YGpMrnVE4upE7iB21PcYwyK384eidKK1hF5vv+Oq0BND7b+sK839sj73uxjDh2lQuVtXBXzYehd05pZIvJ4zoxk68dOtDbY8xlrdr28MXZ3D1TOnARNHrTkkj8DgbNmyQiDUu3nJyciTCDs/z2LNnD1sk0vKQsNOCEoVRRYAaOGPIYdcGTk/tiTt60GuK60bukLAzhjuYilv5I0fww69PwxvbC+GkcMJjTNuWsGByIvxwkHfXJ+OsYZ2UPth7Gl7652FJgZJ6tGF76dyIhwgE9V3G8NSubQ8XYOLhiegeiSKOr7rxAxCVhB0Pk5WVdY2wQ88+FHLoiomLQPPnzwcMN2vWLNB6DRoJO2P46dpUqIEzxvR2beD01J64owc9EnbEH+KPMQg0pXK2/DKs/7AIMj87KUkaT3tMnZYEYS7YR1Z64TK8/M/D8PWh8xIMptwTD0+MSzAaclumR22PMWaz47gHz9jgq2dy0cYPRhQPQPQWRi7scCUQH3S95A+6gKILJh7YmJub69mH580CJOyM4adrU6EGzhjT27GB01tz4o5eBK/EdyN3sN7EH+KPMQhcm8pn+8rYvXdHT1R6voxoGQ7P/DgR7rnFuXvK3v30JLyy+ZgEkCGJ7dgq3U39OpgFt+3SpbbHGJPZre/CA1RWrVrF9sTxFTozXDH5PjoUkbjHjrtiyl0/1axAws4Yfro2FWrgjDG93Ro4I2pN3DECRRJ2xqBoTip2OJHXjW2PFmtXXaqHDTuK4K2PiyTBb70uGlKn9Yc2kc65qw33GS7ecAj251/01LV5eBgTdNOSe2iBy1VhqO8yxtx2antQZKWnp3tOw+QIqB2MKCKkFgbT5Ien4EGLctGIe/DQBRMPWcFVQvys5WRMEnbG8NO1qVADZ4zp7dTAGVNjWnExCkc3codW7Ixij3snBrQiiC6J63cUwr5j5ZIoeBH3g7d31ZqMZcO9+WERvJaVf414RVF3XUJby5Y7lAWjcY8x6Nul70IXS9wXh66Q/OGHIOLfePUBXjsmHowonn6vdqgixhWvO1iwYAE79VLu0inmz69E8GYBEnYB8lO8yy4pKYktzeLGRrX7Kvx9H2Cxgh6NGjhjILdLA2dMba+kQtwxBk03cof4Ywx3MBW38scfBBsBYP0HhfD69gJJtEG92sEL0/pB15gIf5KzRNhjJyrZFQZ5p6o85Wkb1Zyt0E26s7slymjVQlDfZYxlnNz2+HM9gTFoNqVCwi4ARMWLAvECQVTy48aNY0pb7b4KXD7l99iJy69q77WefhNA8Q2NQg2cMXA6uYFTQ4i4Q9zRgwDxRw96TXHd2PYEitz3eeXMPfPLg+ckSTw+tidMHW0fl8U1W/Phn/+SupjeOaQjzBjTE/B+Onq8I0BtjzEMcWrbg3vx8C66mTNnGgOUn6mQsPMTMKXgXMyNHDlS8U6LGTNmMN9cfrcFPyVH7b14B4YBxTM1CWrgjIHXqQ2cN3SIO8QdPQgQf/SgR8JOD3pv7zoB6dsLAPfh8SehSyQ7OTMxrrWepE2N+/3xi/C/63Lh9PlLnnxi27dkq3R4bx892hCgtkcbTr5CuXHc4wsTI74nYacTRdEXNjo6+hphh6t5KSkpkJmZKRF23t7jzfP8DgydxTM9OjVwxkDsxgaOuEPc0YMA8UcPeiTs9KKHrox4NcLuf0sv7374rjh48v5eepM3PP7yjKOQmX1Kku69QzvDo2N6QpfoVobn5+QEqe0xxrpuHPcYg5z3VEjY6URZvHdC7b6K5ORkibDjYlDtvXgHhs7imR6dGjhjIHZjA0fcIe7oQYD4owc9EnbGoAew9YsSWPdBAeD9b/zBVTA8OXNIYnujsgk4nS8PnIM/rD8EF6vrPGnEd4qEaaPjYfQPOgecrpsjUttjjPXdOO4xBjkSdqbhKO6V4wenKN1pYbYrJp7Gg6IyFM+Lu5s6i1DkryVPOxw5/vT1y7RUxVFhiDvGmNON3EHkiD/EH2MQ0J9KaXk9ZH1TBV/k1kgSu+O6SJhyZxv9GQSQQkMjQPrHF+HLw9IyjRgYAQ8NawORLV1w23oAuGmJQm2PFpR8hwll34X30OEplk58aMUuQKviSl1OTo7nNEyejNp9Ff6+D7BYQY9GM1fGQO7GmSviDnFHDwLEHz3oNcV1Y9tjDHLXpvKvb0ph3Y4CKDxd7fkS77v75ZR+cNugGLOyvSbdXd+Vsr10KO74g3v/8AqDOwZ3DFo5nJoRtT3GWJbaHmNwlKdCwi4AXMWrC3h0fuVBVVWV4p0WavdYeLvfIoCiBT0KNXDGQO7GBo64Q9zRgwDxRw96JGUjTVcAACAASURBVOyMQe/aVM5X1MK6HYXw7qcnJV+OujGWuWc2a2beShke5rJ4/SHI/l7qwTN5VBzMHJ8A4SbmbRaeVkyX2h5jrOLGcY8xyHlPhYRdMFB2cB7UwBljXDc2cMQd4o4eBIg/etAjYWcMeuqpZP/nLKz/sBAOFVZ4AqGoez6lH4y+pZPh2Wd9UQJ/3nhEku7AXm3ZKt3QAdGG5+fmBKntMcb6bhz3GIMcCbtg4OjaPKiBM8b0bmzgiDvEHT0IEH/0oEfCzhj0vKdSc7ke1u8ouubOOBRauHqHF4Lrfc5drGVul98dueBJCtcEp93bA34ypqfe5Cm+AgLU9hhDCzeOe4xBjoRdMHB0bR7UwBljejc2cMQd4o4eBIg/etAjYWcMetpS+fbweeaemXO0XBJhzoQ+8NAd3bQlohAqY9cJWJF5XPLNLf07sHvpBvdpF3C6FNE7AtT2GMMQN457jEGOhF0wcHRtHtTAGWN6NzZwxB3ijh4EiD960CNhZwx6/qWy4cMiSP+gAOrqm041QXdJvNi8a4z2u+SKz1RD2vrDkFt40VOAyFbhzO0S79Gjx1wEqO0xBl83jnuMQY6EXTBwDDgP8fCUqKgoSE1Ntc3l5FhpauACNr0kohsbOOIOcUcPAsQfPeiRsDMGPf9TOVhwEdZ9UAh7DpyTRH58bAJMHR3vM0GM+/r2Akm44dfHMFHXLz40Vyv4LLTDAlDbY4xB7TTu0TJWVwuj9h6vTFuyZAmIY3+853r16tUwdepUwCsZAnno8JRAUDMwjngNgvxePAOzMS0pauCMgdZODZwxNaZJAaNwdCN3aFLJKPYAuJU/xiEYWEqbdp+A9R8WQXllrSeBnp0jIXV6f+gbd61AO1xUCWnrcqHwTNNVCh3atGCCTo87Z2Cld3csGvcYY387tT1axupqYVCoxcXFwYQJE0Ac569fvx5GjRrF7qEuKipi32Maw4YNg6FDhwYMMgm7gKHTHxGNqXSh+dy5cwNW6vpL5V8K1MD5h5daaDs1cMbUmISdUTi6kTsk7IxiDwk745D0P6X8U1Vs793O70olkfF6gtkP9PK8W5l5HN7edUIS5u6bOzFR16NzpP8ZUwxdCNC4Rxd8nsh26bu0jNXVwsyYMQPS09OBj+vFcHgftijs4uPjYc+ePTBnzhxdAJOw0wWfvshKRFi8eDHMnj3bNu6Y1MDp4wCPbZcGzpjaXkmFuGMMmm7kDvHHGO5gKm7lj3EI6k8pa08JOz2z5FyNJ7GO7VqykzPT1h+CsvLLnvddolvB9Ht7wH23dtGfMaUQEALUdwUE2zWR7NL2aBmrq4VJSUmBzMxMibDj43yMg66YsbGxMH/+fMjKyoJZs2ZBRESELoBJ2OmCT19kORHQt3bZsmUwadIkEnb6oJXE7hTzrIGpmZOUXRo4I2tPnaMxaLqROyTsjOEOCTvjcNSb0qmzNYCHq6DIU3vGDuvCVuk6R2s/aEVvuSj+tQhQ32UMK+zSd2kZq6uFSU5Olgg7tXH+mjVrmAtmRkYG5ObmwuTJk5lrZiAPCbtAUDMojpblXS1ZIQnCwvDmGnoIAf8QaGxsJO74BxmFFhAg/hAd9CBA/LkWva+PXIKsbyrh5Ll6z5fdY5rDfTdHwS2JJOhExIg/en597o6L3ElKStIEgpaxeiCumPxwFNx3h3vsuCsmHpwibtPSVEghEAk7fxEzOLy42RL9bYuLi/32r0Uj9u/f3+CSUXJuQIC44wYrm1dH4o952LohZeKPspVr6xog71QVFJ6uZnvoenWNghbNm7mBEn7VkfjjF1wUWCZ+/Bk3axmrq4XxFhcF4YYNG5gL5r59+9geO/ys52RMEnYhprp4DCr62S5atMjvg1OocQuxEW2cPXHHxsazQNGJPxYwgo2LQPyxsfEsUHTijwWMYNMi+MsdtbG6uCCjFkbtvdwtE//G/XfkimlTUhlZbH8JamTelJa9ESDu2Nt+oS498SfUFrB3/sQfe9sv1KUn/oTaAvbN3yjuGHE9gdEo0oqd0YiGID2jCBpI0cWZCIyPPssLFy685lQfPhMxZMiQgDeEBlI+eRz0ZcajZwNZGTUif6ulEWzuYCOYnZ0tuZAz2JgY2RBz/uORxnrunQk2BkblF2z+iDOaYh2GDx/utwt7oBjI2zyejnyzO7U1vhEONn/kJcLZ9o0bN7LXan2X71roC6GVT25va5RQDjV/9Fnee2x+ebUYSrzIWuQuhlmwYAE7dA/HNqWlsuszrh7EgXE+/vhjyfgH3+ET6EEdZmJgZtpGcOfo0aOwc+dOmDlzpplF9TttEnZ+Q2a9CEYQNNBayTeMir7EgaapJ568PHrS8jduKPP2t6w8fDC5I17MWVVVBdu3b4cpU6YEWvSA4/kr7ELZ8YUyby0AB5M/SoPyUA9I/OWSFky1hLHjCcpWG5jjbysnJ8czEYntEz56J2j02Ib4pIX9TWFC2f74V9LAQyuNK+TcRYGxdOlSdmQ+ijt85FzivMTv+vXr5xFyVu9jAkfOe0wnc4eEnVmsCWK6oSSovNHBzpFv/sSrG/D57rvv2GwSvsfjXAcPHsyudeDf4SzUU089xVbScKZJnPnmKzwYlr/nAqGsrAw6duzo6ZjlM58YHk8Z2rZtG/CwDz/8MGzZsgXmzZvHNqry7zBfnPWPi4tjM7jifkdsNNPS0gDFiPhenDF78sknAf/mM2VKeeNKJm6IxRUrsT5BpMo1WQWTO6KwE+9pEe0mzkjKZyxxRh07rlWrVnmuBEHb4PHAaE/EFh+OL3KOD9I4j9B+yJlx48ax78Q8lGbsRRtj3NTUVMZTzl28SPTTTz9l5cFn3bp1jCeFhYVsBeCuu+6CFStWXLNCqcRrEQeMO3DgQMYpfJTyxvrhqVpK3AwWp4LJH3md5AMSrW2F0m9QtDNf/UNucXtWV1crrvKLgyd5+Mcffxx27NjhV1uj5beAM+v79+9n+zDwwfKOHTv2mrLu2rXLsxrF6ySueAa6p9tIboWKP97EF+/D+CXB3Mbibw0x4O2L2B9FR0czeA4fPuyxDaajxC8lHL3xibc9/rQ1ZvPJSC4Eklao+BNIWQONo+UONUxbqT3E8RbvA3lfiX0fjnuwz8R+mIRdoJaxbjwSdta1jeaShbJxU1uxw4EGbgLFQbS8g0RhJ36HDcvWrVvZoBkfHLijCMKGCI+AxYGM2BFjnitXrmTh+ewUB0tJaIphRSGAwo5/hx0yujDgKUlYXr7yiPUQTyfinT4eR8tPMuIixVfe/EhbeX3kddBseAMCBpM74qBSFF14f8uoUaOYLbl9Zs+e7RFwKLb5/Y7iZzE8F3Yo4JE7XLTLP+OpsyiEcCIBB2qca/hZbbVZ7Ph4HTivRV6iOXjanOP4DsuAF4/yE2/VeICrBzgRIa4Y+MpbiZv892YAPXwmEUz+eBN2apjK2wqlyQW5O418II9cUVvFkQ/Euf0xvL9tDbYLar8FFJjY5vDjseXChE8+8bKq1Qkx5G2qT+MGIUCo+OPNu0JN2IkcULMttkly24icQ0ix7+MTS3KIvfEpkLbGbD7pXd3US7FQ8Udvuf2JL+cqck/st3havnjL+xIc04j3JZOw88ca9ghLws4edvJaylA2bvJVMnFmWH7ZOu+0+Iodv4hdbJDERkycceYAoCDAB1f/lAawaiuIPKy8Q+bpyDtj3tiNHDnyGp91vnKErg984I7izlfecp94jCsKnFBQMRTc4ZxBEY3H+vJToHj9xdUp5Ig/wo7PUMp5JAomzkP5IFfkhriiKBdXIq/lgy2+eojxxUGayHE1HmB5lixZIuGEt7yV9uYEe59QKPjDeSJi4w1Tsa3AcHLxrLSXBVfccT+waE+l36d8IC6G97et4ZNhfCUO8+OrajiJhFjzvcFKwk7M21udUHyOHz/eEntqQsUftcExYu5tgCyuCvPfGj+inPcxSn2JyDl5+iKvvPHJ37ZGrW1FDhnFp1DvywoVf4LZVxsh7NTGN2g/EnbBtGZw8iJhFxycTc0llI2b2synkquLv8IOOx/RlUBtZkoE15e48new5WtwJ86U42yteKmkrxk0U0mhMfFQcQfthIIuJSUFMjMzYe7cuddc8yEOotQmDOSumErCTs4jzkNcucCHD06CJex87aPB7/nKI6708TL6GsxrNLmhwULFH6yEOCBRw1TLb1BtYKPGB60DcX/bGpxE8nYpLRfy6N4rn3WXl9XXYA2/lx+iYCgxNCYWKv7w9gc9A+QeE2qcEScU1WyLYeS/Uzk3gyXsfF1ybCSfNJrb8GCh4o/hFfGSoBGumOJ2Ep4Vn5gQ+5hg1ivUeTmZOyTsQs0uA/IPJUHNFHbYGKEvuPyUTW8do9HCjs+iq7nO8BleFAnygZm8nGp7zAygQMBJBJM74mqJOGOOwgtX5cTZX7Sj3NWVV1IcKIkiCN0SlYQd5sVXbUQhHqgrpt4VO188wIEhd7HEVWs1YcfdQr1xM2BiaIwYTP7IiySKFzVMtfwG1VZvgi3skP++Dp/iLpbTpk2TuFPJy+ptRYrjKLrpaTS34cFCzR/54SnYjouTeaLrtijsRL75WrHT44oprsL6u2InbilQW1kzkk+Gk0NDgqHkj4biGRJEaYyF7QQ+oieSt8NT5BM94sQG/gZ4H2NIgW2SiJO5Q8LOJiT0VsxQEtRMYcf3PfHDMLhbkjhQV8KFr/TwA0xEVyx/Z9GxQ5TPdnE3LaVDK7zljWUVV6HcdniB3HWQu6EqufMquRHx8KI9brzxRkYBvsdOSdjhgSzc3RNnKSMjI9mhJrg/RHThU3Nj5Pnxg13w8BTuRhzIYEuNByhk5QfreMsb01HiZjDdo0LZ9ng7PMVbW6F0yIrIA25nxDeYrphoN6XfAq688CPMlY4754enyMuqVCccxPHj/YN5RYRa/xVK/sh/h+LvX+mwJfEoeeQXulfyQ7jkWwM49hxjJe8Dtb6Lt2FysR5IW2M2n0K5PxzxCzV/gjF8VBtjiZwS2wVeJjUPKfF7nFDFh7cJ+Fl+bUsw6hiKPJzMHRJ2oWCUwXk6maAGQ0XJyRCwKnfkgxpvq7Rk1NAhYFX+hA4RytkfBIg//qBFYeUIEH+IE4Ei4GTukLALlBUWiudkgloIZkcWxcrc8TUj6UiD2KxSVuaPzaB0ZXGJP640u2GVJv4YBqXrEnIyd0jYOYDOTiaoA8xj6SoQdyxtHssXjvhjeRNZuoDEH0ubx/KFI/5Y3kSWLaCTuUPCzrK0014wJxNUOwoUMhAEiDuBoEZxOALEH+KCHgSIP3rQo7jEH+JAoAg4mTsk7AJlhYXiOZmgFoLZkUUh7jjSrEGrFPEnaFA7MiPijyPNGrRKEX+CBrXjMnIyd0jYOYCuTiaoA8xj6SoQdyxtHssXjvhjeRNZuoDEH0ubx/KFI/5Y3kSWLaCTuUPCzrK0014wJxNUOwoUMhAEiDuBoEZxOALEH+KCHgSIP3rQo7jEH+JAoAg4mTuGCbuCggLAe1boCT4CjY2NEBYWFvyMKUfbI0Dcsb0JQ1oB4k9I4bd95sQf25swpBUg/oQUfltnjmPmfv362boOaoU3TNg5Wf1a3fKEvdUtZN3yEXesaxs7lIz4YwcrWbeMxB/r2sYOJSP+2MFK1iyjk7lDws6anPOrVE4mqF9AUGC/ESDu+A0ZRRAQIP4QHfQgQPzRgx7FJf4QBwJFwMncIWEXKCssFM/JBLUQzI4sCnHHkWYNWqWIP0GD2pEZEX8cadagVYr4EzSoHZeRk7njOGG3d+9eWLJkCSNhbGwsLFq0iH1evnw5zJ07l33Gd6WlpexzUlISLFy4ECIiImDz5s3s3YQJE2xFYicT1Jsh0F5bt26F1NRUSExM9ASVvz979qzH5lFRUZ7wuCd08eLFkJuby+IuWLAAhg4daivb6y2sW7mDuL3yyiuA9cf2ICYmhv2dnZ3NIOU8wc9paWlQVVXlgZq3GcXFxZLviD962Wif+EePHmW2Hz9+vKe/EPkzefJkST/C26D+/fvDnDlzWEXF8GI/ZB8U9JfUze2PfvQoBbfwB8e1K1eulIx1xLGu2H7wtgn7LD4Gxv5N7b04PhLDO51dTuaOo4QdEj09Pd0zUEMiHzlyhA3WRWHHP/PBXFxcHOuESdjZ56eMtl23bh0r8PTp0z3CTuk9DqC4jZEj27ZtY2J+3759LD7yA+NlZGTAvHnzmMh3y+Pkxs2bDTkPMAxO+PC2YNiwYV7FvdhGIK94eOKPW34xwA4JW7ZsGaswbr7HvgPtv3PnTpg5cyb7vGrVKtbGIK+4iOMIobCT80XkknuQBDaxgmKXHkIgEATcwB9sG/jE4qRJk9hYB9ugTZs2wcSJE9l4RWw/1qxZA6NGjWLhxLGP0vuxY8eyye1x48axfg/7N5yw5JNPgdjELnGczB3ThN301fuDYt91swZ68lHrHHFGQk3Y4QBvz549jMgk7IJiMt2Z8IEVNkYo0sTGDgdc4vvo6GiP7XGQJXKBD7qwQCIPdBfQRgk4uXFTMwPnAE4I4OSAVmHHecf5Jhd2fGBvI/PrLqob+cP7CQ6e3MMD+YWDpdmzZ7PBFW9bcBKA9zVyYScOunQbxUYJuJE/NjKP5YvqFv7I+x7RMN6+UxNq/P3UqVMl4yOlSSnLkyDAAjqZO44Rdt7I7U3YiYMzEnYB/kKCHA0HSkVFRYCzTSjk+EBb6b2SsOODLlzF466YbnJBEM3l5MZNjZb4O4+Pj2eDbvnqPXfFVHKNk4t/0YWFXOmC3AiEKDu0+YYNG2DWrFmQlZXFSiEXdqJow+9Xr14NOIDC91zY4Xvk4caNG1kabnTjxXq7sf0JEXUdma1b+KM0vhVdMeWu39zYaosd/P3gwYMlK3ZqE99OJI+TueMYYSefJRWJKBd24h478QdBws76P1/RlrgPigs7UcCpvccVOrUJADfNVLlZ2ImDbnRvEYWdiAt2fPiILinyThLTWrp0KdtnhQN0cb+V9X9JxpTQyZ2jEkK+JgLl7YvYp8gnBjjHuMDhez2NsYw9UnEbf+xhFfuU0i388bZwgdYSXS659dS8kOTvRYGIcd0yye1k7jhG2PGDMLivsDdhxwdz586dk+yFIGFn/QZd3ADMS4tCbsaMGWx/pXjIBb7/+c9/DpmZmR53O7UZKV8Np/WRCayETm7clBCRd2JqHZm885O7zsknktw00+nWiQH5YUscB3FyUD7AEg9I4eGHDx/O9vyKe1ns2vcE1uo0xXJb+6MXL4ovRcAt/PE1PlHqr+T7fBE5XxPYbtor7mTuOEbYIWmVDk/BfS/oKkOHpzivS1Br7JT2QokH5PAB1fbt26Fv377MJc9Xg+c89K7UyMmNmy+beRNjSgN0ziFMVy7siD++0Hbe96IY46JvyJAhqqcqy/dzi8JOacbdeYhdWyM3tz9usK/ZdXQLf+RjGux/cPwyZcoUBrH8gDjxEEFuA/n4WG4bLW2Y2fYMZvpO5o6jhB2SQty3oHbdgeh+JQ7Idu3axXhF1x0E8+cVeF5ahZ3acb7y1T837nNxcuPmi1misMPVe/FaA1xV4W6Yam7e8tU/4o8vxJ31vdzNkl+zw2sp3/ciCjv56h/t0XQWN6g2wUHADf2XfNWftxW4d1e+JxxRF69wwr9xHIxXQuEKHr/aib9H92/cM8zTUdurFxxrBjcXJ3PHNGEXXBO5OzcnE9TdljW/9sQd8zF2cg7EHydb1/y6EX/Mx9jJORB/nGxdc+vmZO6QsDOXO0FJ3ckEDQqALs6EuONi4xtQdeKPASC6OAnij4uNb0DViT8GgOjSJJzMHRJ2DiC1kwnqAPNYugrEHUubx/KFI/5Y3kSWLiDxx9LmsXzhiD+WN5FlC+hk7pCwsyzttBfMyQTVjgKFDAQB4k4gqFEcjgDxh7igBwHijx70KC7xhzgQKAJO5g4Ju0BZYaF4TiaohWB2ZFGIO440a9AqRfwJGtSOzIj440izBq1SxJ+gQe24jJzMHRJ2DqCrkwnqAPNYugrEHUubx/KFI/5Y3kSWLiDxx9LmsXzhiD+WN5FlC+hk7pCwsyzttBfMyQTVjgKFDAQB4k4gqFEcjgDxh7igBwHijx70KC7xhzgQKAJO5o5hwg7vBKuvrw8UY4qnA4HGxkYICwvTkQJFdSsCxB23Wt6YehN/jMHRrakQf9xqeWPqTfwxBke3ptK/f39HVt0wYedk9Wt1yxP2VreQdctH3LGubexQMuKPHaxk3TISf6xrGzuUjPhjBytZs4xO5g4JO2tyzq9SOZmgfgFBgf1GgLjjN2QUQUCA+EN00IMA8UcPehSX+EMcCBQBJ3OHhF2grLBQPCcT1EIwO7IoxB1HmjVolSL+BA1qR2ZE/HGkWYNWKeJP0KB2XEZO5o5jhN3evXthyZIlEvJFRUVBamoqZGVlwbBhw2Do0KHwyiuvQHZ2NgvHv09MTISzZ8/C8uXLYe7cuRATE2MrEjuZoN4MsXnzZti6dSuzcXR0NCxatAhKS0s9UWJjY9m7Xbt2wcaNGz3vFyxYwLiA+0LT0tKgqqqKfTd8+HCYM2eOrWyvt7Bu5Q7ihm0B1h85gr95kQ9JSUmwcOFCiIiIALFtEd9jm8E5J7Ylem1ip/hu5Q/nyvjx42HChAms/xDbH5EnYp8zefJkFp7zj/dFYng72V9vWd3KH724UfwrCLiFP9gHrVy5ko11cLwqPt76MT4GkvdvWt47nWNO5o5jhB0noZJAQ+KLwo5/xh/Ltm3b2AAOB/ck7OzzU8aB1bp161iBp0+ffk1jh7bds2cPE2ooAPHhAypeS0wjIyMD5s2bxwbwbnyc3Lh5syf/7WMYnMzBZ/HixTB79mzGJWwz4uLiYOzYsbBp0yaYOHEi44i8LcEwyCuxLXETl9zIn5qaGli2bBnjTL9+/TzCTqn/wDbmyJEjMGbMGMnk4blz5yRtj8grN7VDbuSPm+xrdl3dwB9sG/jk86RJkyRjHXk/hgJuzZo1MGrUKEk/hn2U2vs333yTtU8YV22sZLYdQ5G+k7ljmrBbsOm+oNhqycT3Jfn4I+zEsJgICbugmEx3JnxgNW7cOCbM5Y0dZiAOlEjYqUPu5MZNrdb8d48TAjg5gMJOPtBWEmqcd8g3XCEW2ws7r/jr+UG6kT+8PeG48RU7X/2HOJFUXFwsEXbioEuPPewW1438sZuNrFxet/BH7Hv4ip1SPyb3NsO2CtsauSeS2ns3TTA5mTuuFnbiqo6dB2ZOJqhSp4J2KyoqYqspOHMuF3bylThsxLgrppoLAubDXTSt3JEZXTa3cQfxQz7Ex8ezGU0+GJev2Ikc2rdvn8fNm7vSydsL/Ftc8TPaTlZNz238QTtv2LABZs2axVz88VFyxVRyuZS764rtkhvbHsTObfyx6u/YruVyC3+UhJ1SPyYXdmpCTXwvbkFw03YUJ3PHlcJOaV8DCTt7NO2inXCgpCTsvLkT4Hc5OTme/VO81ti4LV26FObPn3+NW6c9kAmslE5u3JQQEQWb3P1aHGhjXKV9T9xFc+TIkZIVO6WONzCL2CuW2/ijxROA77ebMWMG28vLH7n4x7T4I+71tBcD9JXWbfzRhxbFliPgFv7I+xdv/RjHSFy4EHFTe88nPZVW+JzIPCdzx5XCDvfYDR48mM2wozsfdr4k7Ozx05UfeIKl9ucQHLV9dTQwt4f99ZZS6ZAlcRVXa6c4depUcsV02YoLthHYZ+Tm5kpoKK7O8S98zZSjx4E4gHLT3hYRPCcPrvS2VRTfNwJu4Y98fOKrH8NxzqpVq9gEtriKp/ZenOB2y7kDTuaOa4Udijk6PMV3w2nlEGruCd5mnNR8y301eFbGQU/ZnNy4+cJFbTJHXHFBd83t27fDlClTWHJ8xQ7d78TParzyVQa7f+9m/qiJMXFlDj/jwycPubsueg2I7ZTIJbtzwp/yu5k//uBEYZURcAt/vE08y/sxHNemp6d7TnsWJyvl7zFd8XAwN/VjTuaOq4Udn4HFVTtxvw1dd2CPbkTe2In25C5QWo8hp+Pq7WFzI0spd+sVV2PEPU/icfVq1x0orfoZWVarpuXkztEX5qKwk7vxcv7I2x++uidf/aPrDnyhTd8TAtci4Ib2R+x/EAF5W+GtH8Pw2DfhNQm4gid6GyhdB+WmfszJ3HGcsHNj4+dkgrrRnsGsM3EnmGg7Ly/ij/NsGswaEX+Cibbz8iL+OM+mwaqRk7ljmrALlnEoHzpZjDgQOAJObtwCR4ViakWA+KMVKQqnhADxh3ihBwHijx703B3XydwhYecAbjuZoA4wj6WrQNyxtHksXzjij+VNZOkCEn8sbR7LF474Y3kTWbaATuYOCTvL0k57wZxMUO0oUMhAECDuBIIaxeEIEH+IC3oQIP7oQY/iEn+IA4Ei4GTukLALlBUWiudkgloIZkcWhbjjSLMGrVLEn6BB7ciMiD+ONGvQKkX8CRrUjsvIydwhYecAujqZoA4wj6WrQNyxtHksXzjij+VNZOkCEn8sbR7LF474Y3kTWbaATuYOCTvL0k57wZxMUO0oUMhAECDuBIIaxeEIEH+IC3oQIP7oQY/iEn+IA4Ei4GTuGCbs8ILn+vr6QDGmeDoQaGxshLCwMB0pUFS3IkDccavljak38ccYHN2aCvHHrZY3pt7EH2NwdGsq/fv3d2TVDRN2Tla/Vrc8YW91C1m3fMQd69rGDiUj/tjBStYtI/HHuraxQ8mIP3awkjXL6GTukLCzJuf8KpWTCeoXEBTYbwSIO35DRhEEBIg/RAc9CBB/9KBHcYk/xIFAEXAyd0jYBcoKC8VzMkEtBLMji0LccaRZg1Yp4k/QoHZkRsQfR5o1aJUi/gQNasdl5GTuOErYbd68GTZu3Ogh4IIFC2Do0KFw9uxZWLRoEZSWlrLvoqKiIDU1FeLi4mDx4sWQm5sLsbGxLExMlMEfQQAACSdJREFUTAy88sorMGzYMBYXn5qaGli2bBlMmjQJoqOjYfny5TB37lwWVp4nhudp4b7DlStXsrwSExNZWmpl4d9jGLV6qP2ynExQtEV2djarOrcn2oPbTXwvxwfxT0tLg6qqKol9RXyHDx8Oc+bMATEszwfTW7NmDYwaNcpjP6e1bk7mjmjTpKQkWLhwIUREREhsLf7uRduKceUcU+LP3r17YcmSJZ62BX/PyNPVq1fD1KlTWVvhxMfJ/BHtPHnyZJgwYQIzIbc1fhZ5Jbev2HbJ48v7BR5WztOdO3fCzJkznUgdVicn80c0mhoXxDBK7Yp8POD2/kr+Q3Aqf8RxothHqY1ptLY9fOzUsWNHNu4R2zM+Lqa+y/7NreOEHZoEO2D8AaxatYoN5vARxRg3GzakxcXFnoH9kSNHYMyYMX4JO54W5peRkQHz5s1jg0d8sDHnD/8R4Q9WLAvGW7p0KcyfP5+JByxTTk6OZBAqfq9EOac2bnL7cHsiZkVFRczOOMjatm2bBy+OD+KM4m/27NkSUSbyAhsyDDNu3DiWXnx8PBuA88EU5s/5ZP+funINnModuf3xt4gTOcgZUayL7+UDMT65I/629+3bp8g3nibmy7kpnyByIoecyh+xXcGJId6WIIc2bdoEEydOZO28mo3FtkvOK0wPH5woxDYfObNhwwaYNWsWrF+/nk0kyScQncgdtwg7NS6Jk7lq/RL2R7zfo/7q2l+BE9sfLr5wXIKLC2Jb8uabb7IxKl9UUBqfqPENw+JY8oc//CFrc/iYlPou57WujhV23lbZlISd2qAO32tJSy7suICbPn06rFu3zrPCJxd2mD7/4eLMvpIY8SUwnNi4cWHMB9fyxk4U1LzjE1dFsHHbs2ePp/ESbS42hhxbfCcKOxxcyYW6837+zp0xl/8e1SYAvA3ARWHHxb7aQF7eOSKXlPjnNA45te2Rt7lKEwBivyAO0tXec9vLv1cSdllZWRKvEafxhtfHqfzxNp5QakPkfBP7Jeqv1NnvRP4oTf4rjXHU+iL5e/nf8rER9V3Oa10dK+zEgR3OkIqumNzdhb/H/0V3SX9cMUWBIQoB8ccjpqck7HhZH3jgAVi7di1bfdIiUpzeOcoH3UoNmTcBJ7rlcpvjgEneUeKq7dixY5nbJj7PPPMMW7Vzsgud07kjX7FTWlGXTx6IzbvoCsO5g9+LLsD4N3ex4+556DaDq+/IM1yB4av3zus6rtTIiQMrrJd8IkAceIuumKKLJbex3N0e34vu3UrCj7vqoasdTijwVV+n8sbp7Y8vYce9B3g4JWGH/RKGo/7KXcJOPoktjhnPnTvn2V7C3XLl6CgJO5Fv8jET9V3Oa2VNEXbLNx2DzM9OBg2tB2/vBnMn9pHsTRP9kpXElFg47rc8fvx45qplhLAT0xB/SCTstNPC1wDJm13FjlJsKHHAJHaUSsIQ4/IVF9zfp9aAaq+JdUM6dWCOiMv3qsr3Q6lNCmBc7iKNbQJOEOD/KP75XltcoRHdp8SJGJwBxcE5TvTg/l2lwb91GeFfyZzKH/k+XlHEywft8kG6vF2Si0RvK3p89Q49Bv7yl7+wrMRJR/+sY/3QTuWPN2Gn5IEjf8fbJrmwc3t/JWe0U/kjTh5hnZX2gmvxNuH9oK8xD8eV+i7rt5laSmiKsEv+xWda8jY0zI4/3c4GcpzAouuML2HHB3J8uRv3O4iHp4jxMazSfj1vK4TiD1MpPrli+qaCfDCk5prJU/LXtYUfjIB2xNU67oqJqy54AAbfD+O7pPYK4dSOUW4F+YBITZRhPPlqH//9437N9PR0DxeUBuiYD9+via6YuOqr1F7YiyXqpXULf9TcnpQG2vL+Rv63N2HH3aK4KyYi72SXXjfwx5drnNLg25crplv7K7cIO7Geat4mWr1QfLli8ryo73JKr3zFkyYMq5Obm9uo5xZ2sYEO5YodF3ZaDk8RD1EQZ1XlBySIB5qg26YvYYfxxc5YFCE40+/t8BR+4Arf2Co/XEWJem7oHOU2QNfaGTNmeE4uVRrI80NVxMMPMJx4qI64p1E8xRBdHrhrLT/QQNxH45QmwA3c4Su/nC/4W0eBxk/BldtSyY1TnPThKzTylRhxrxRvA/jEgFPdet3AH5EvyJXt27fDlClTGG3U9t7xQ5nkhx9gHDVhxwdWoteIeJiTU9ocsR5u4Q/vi9C9Umm/lHy8wvsl6q+8s97p/OFjxyFDhjCPEfHgJrUVO7FfUuKb2mQUP8CJ+i77t7SmCLtQwaK24X3kyJGSPXZYPtzzgJ0mPw5fPOqVd9j8mH25W6e4X49/JwoBXOERV/z4jBz+yHCAp3T1gigaxKOR5eVyk7AT3RFENzq5i51oT7HTVDtiWowvuskpzaySK2aofs368lW7EkPJxY7/hnft2uU5JVfuCqN0dYr8eGjRTVPMh1wx9dkyFLG9HSsutitiuySKPLX4YlysF4+PfYO4R5vHxzDkihkKBhibp2h3sS0RJxbV+iXqr9Rt4VRhp2XsIr8GQW3sw/kmv8KHj5sGDx4s2WJAfZexv/1QpOYoYRcKAK2Qp1MbN3+x9bZnyt+03BKeuNNkaTdcT2A0r4k/VxD1dRKm0bg7JT0380fNlc4ptg1GPdzMHxFfGvv4zzYnc4eEnf98sFwMJxNUK9huuAxaKxb+hCPuXEGL76108mXQ/vBCa1jizxWkRDdKrdhROOeeqqrFtuJWEC3hKcy1CFD7c2VSCb3EnOrubxbvncwdEnZmsSaI6TqZoEGE0ZVZEXdcaXbDKk38MQxKVyZE/HGl2Q2rNPHHMChdl5CTuUPCzgF0djJBHWAeS1eBuGNp81i+cMQfy5vI0gUk/ljaPJYvHPHH8iaybAGdzB0SdpalnfaCOZmg2lGgkIEgQNwJBDWKwxEg/hAX9CBA/NGDHsUl/hAHAkXAydwhYRcoKywUz8kEtRDMjiwKcceRZg1apYg/QYPakRkRfxxp1qBVivgTNKgdl5GTuUPCzgF0dTJBHWAeS1eBuGNp81i+cMQfy5vI0gUk/ljaPJYvHPHH8iaybAGdzB2PsDtw4MDOZs2ajbSsFahghAAhQAgQAoQAIUAIEAKEACFACBACigg0NDTs+v/jnO/jvr8F8AAAAABJRU5ErkJggg==">
          <a:extLst>
            <a:ext uri="{FF2B5EF4-FFF2-40B4-BE49-F238E27FC236}">
              <a16:creationId xmlns:a16="http://schemas.microsoft.com/office/drawing/2014/main" id="{00000000-0008-0000-0900-000001BC0100}"/>
            </a:ext>
          </a:extLst>
        </xdr:cNvPr>
        <xdr:cNvSpPr>
          <a:spLocks noChangeAspect="1" noChangeArrowheads="1"/>
        </xdr:cNvSpPr>
      </xdr:nvSpPr>
      <xdr:spPr bwMode="auto">
        <a:xfrm>
          <a:off x="4572000" y="93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190500</xdr:colOff>
      <xdr:row>1</xdr:row>
      <xdr:rowOff>15874</xdr:rowOff>
    </xdr:from>
    <xdr:to>
      <xdr:col>5</xdr:col>
      <xdr:colOff>203200</xdr:colOff>
      <xdr:row>3</xdr:row>
      <xdr:rowOff>176462</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850" y="206374"/>
          <a:ext cx="895350" cy="922588"/>
        </a:xfrm>
        <a:prstGeom prst="rect">
          <a:avLst/>
        </a:prstGeom>
      </xdr:spPr>
    </xdr:pic>
    <xdr:clientData/>
  </xdr:twoCellAnchor>
  <xdr:twoCellAnchor>
    <xdr:from>
      <xdr:col>2</xdr:col>
      <xdr:colOff>82551</xdr:colOff>
      <xdr:row>44</xdr:row>
      <xdr:rowOff>72838</xdr:rowOff>
    </xdr:from>
    <xdr:to>
      <xdr:col>26</xdr:col>
      <xdr:colOff>210179</xdr:colOff>
      <xdr:row>51</xdr:row>
      <xdr:rowOff>152400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152400</xdr:colOff>
      <xdr:row>1</xdr:row>
      <xdr:rowOff>37825</xdr:rowOff>
    </xdr:from>
    <xdr:to>
      <xdr:col>5</xdr:col>
      <xdr:colOff>110154</xdr:colOff>
      <xdr:row>3</xdr:row>
      <xdr:rowOff>142875</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228325"/>
          <a:ext cx="526533" cy="486050"/>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152400</xdr:colOff>
      <xdr:row>1</xdr:row>
      <xdr:rowOff>37825</xdr:rowOff>
    </xdr:from>
    <xdr:to>
      <xdr:col>5</xdr:col>
      <xdr:colOff>107433</xdr:colOff>
      <xdr:row>3</xdr:row>
      <xdr:rowOff>142875</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228325"/>
          <a:ext cx="526533" cy="486050"/>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7" name="Gráfico 6">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135255</xdr:colOff>
      <xdr:row>3</xdr:row>
      <xdr:rowOff>172652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79805" cy="925128"/>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7" name="Gráfico 6">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xdr:row>
      <xdr:rowOff>56693</xdr:rowOff>
    </xdr:from>
    <xdr:to>
      <xdr:col>6</xdr:col>
      <xdr:colOff>123825</xdr:colOff>
      <xdr:row>3</xdr:row>
      <xdr:rowOff>128837</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47193"/>
          <a:ext cx="885825" cy="834144"/>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56693</xdr:rowOff>
    </xdr:from>
    <xdr:to>
      <xdr:col>6</xdr:col>
      <xdr:colOff>123825</xdr:colOff>
      <xdr:row>3</xdr:row>
      <xdr:rowOff>128837</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47193"/>
          <a:ext cx="885825" cy="834144"/>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7" name="Gráfico 6">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152401</xdr:colOff>
      <xdr:row>1</xdr:row>
      <xdr:rowOff>56739</xdr:rowOff>
    </xdr:from>
    <xdr:to>
      <xdr:col>6</xdr:col>
      <xdr:colOff>95251</xdr:colOff>
      <xdr:row>3</xdr:row>
      <xdr:rowOff>138362</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1" y="247239"/>
          <a:ext cx="901700" cy="84362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152401</xdr:colOff>
      <xdr:row>1</xdr:row>
      <xdr:rowOff>56739</xdr:rowOff>
    </xdr:from>
    <xdr:to>
      <xdr:col>6</xdr:col>
      <xdr:colOff>95251</xdr:colOff>
      <xdr:row>3</xdr:row>
      <xdr:rowOff>138362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1" y="247239"/>
          <a:ext cx="901700" cy="84362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5" name="Gráfico 4">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xdr:colOff>
      <xdr:row>1</xdr:row>
      <xdr:rowOff>85725</xdr:rowOff>
    </xdr:from>
    <xdr:to>
      <xdr:col>6</xdr:col>
      <xdr:colOff>123367</xdr:colOff>
      <xdr:row>3</xdr:row>
      <xdr:rowOff>157412</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1" y="276225"/>
          <a:ext cx="885366" cy="833687"/>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xdr:colOff>
      <xdr:row>1</xdr:row>
      <xdr:rowOff>85725</xdr:rowOff>
    </xdr:from>
    <xdr:to>
      <xdr:col>6</xdr:col>
      <xdr:colOff>123367</xdr:colOff>
      <xdr:row>3</xdr:row>
      <xdr:rowOff>157412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1" y="276225"/>
          <a:ext cx="885366" cy="833687"/>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7" name="Gráfico 6">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9525</xdr:colOff>
      <xdr:row>38</xdr:row>
      <xdr:rowOff>9525</xdr:rowOff>
    </xdr:to>
    <xdr:pic>
      <xdr:nvPicPr>
        <xdr:cNvPr id="4" name="Imagen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38</xdr:row>
      <xdr:rowOff>0</xdr:rowOff>
    </xdr:from>
    <xdr:to>
      <xdr:col>1</xdr:col>
      <xdr:colOff>9525</xdr:colOff>
      <xdr:row>38</xdr:row>
      <xdr:rowOff>9525</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18" name="Imagen 17">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361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6</xdr:col>
      <xdr:colOff>257080</xdr:colOff>
      <xdr:row>3</xdr:row>
      <xdr:rowOff>152399</xdr:rowOff>
    </xdr:to>
    <xdr:pic>
      <xdr:nvPicPr>
        <xdr:cNvPr id="12" name="Imagen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6" name="Imagen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F00-000013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19" name="CuadroTexto 18">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20" name="Imagen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34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85600</xdr:colOff>
      <xdr:row>37</xdr:row>
      <xdr:rowOff>594534</xdr:rowOff>
    </xdr:from>
    <xdr:to>
      <xdr:col>23</xdr:col>
      <xdr:colOff>240516</xdr:colOff>
      <xdr:row>37</xdr:row>
      <xdr:rowOff>3129643</xdr:rowOff>
    </xdr:to>
    <xdr:pic>
      <xdr:nvPicPr>
        <xdr:cNvPr id="21" name="Imagen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3"/>
        <a:stretch>
          <a:fillRect/>
        </a:stretch>
      </xdr:blipFill>
      <xdr:spPr>
        <a:xfrm>
          <a:off x="5845957" y="11870320"/>
          <a:ext cx="2885416" cy="2535109"/>
        </a:xfrm>
        <a:prstGeom prst="rect">
          <a:avLst/>
        </a:prstGeom>
      </xdr:spPr>
    </xdr:pic>
    <xdr:clientData/>
  </xdr:twoCellAnchor>
  <xdr:twoCellAnchor editAs="oneCell">
    <xdr:from>
      <xdr:col>14</xdr:col>
      <xdr:colOff>97781</xdr:colOff>
      <xdr:row>38</xdr:row>
      <xdr:rowOff>594050</xdr:rowOff>
    </xdr:from>
    <xdr:to>
      <xdr:col>24</xdr:col>
      <xdr:colOff>19173</xdr:colOff>
      <xdr:row>38</xdr:row>
      <xdr:rowOff>3229428</xdr:rowOff>
    </xdr:to>
    <xdr:pic>
      <xdr:nvPicPr>
        <xdr:cNvPr id="22" name="Imagen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a:stretch>
          <a:fillRect/>
        </a:stretch>
      </xdr:blipFill>
      <xdr:spPr>
        <a:xfrm>
          <a:off x="5858138" y="15062979"/>
          <a:ext cx="3005678" cy="2635378"/>
        </a:xfrm>
        <a:prstGeom prst="rect">
          <a:avLst/>
        </a:prstGeom>
      </xdr:spPr>
    </xdr:pic>
    <xdr:clientData/>
  </xdr:twoCellAnchor>
  <xdr:twoCellAnchor editAs="oneCell">
    <xdr:from>
      <xdr:col>14</xdr:col>
      <xdr:colOff>136548</xdr:colOff>
      <xdr:row>39</xdr:row>
      <xdr:rowOff>625929</xdr:rowOff>
    </xdr:from>
    <xdr:to>
      <xdr:col>23</xdr:col>
      <xdr:colOff>334471</xdr:colOff>
      <xdr:row>39</xdr:row>
      <xdr:rowOff>3202215</xdr:rowOff>
    </xdr:to>
    <xdr:pic>
      <xdr:nvPicPr>
        <xdr:cNvPr id="23" name="Imagen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5"/>
        <a:stretch>
          <a:fillRect/>
        </a:stretch>
      </xdr:blipFill>
      <xdr:spPr>
        <a:xfrm>
          <a:off x="5896905" y="19013715"/>
          <a:ext cx="2928423" cy="2576286"/>
        </a:xfrm>
        <a:prstGeom prst="rect">
          <a:avLst/>
        </a:prstGeom>
      </xdr:spPr>
    </xdr:pic>
    <xdr:clientData/>
  </xdr:twoCellAnchor>
  <xdr:twoCellAnchor editAs="oneCell">
    <xdr:from>
      <xdr:col>28</xdr:col>
      <xdr:colOff>0</xdr:colOff>
      <xdr:row>40</xdr:row>
      <xdr:rowOff>0</xdr:rowOff>
    </xdr:from>
    <xdr:to>
      <xdr:col>29</xdr:col>
      <xdr:colOff>44450</xdr:colOff>
      <xdr:row>40</xdr:row>
      <xdr:rowOff>304800</xdr:rowOff>
    </xdr:to>
    <xdr:sp macro="" textlink="">
      <xdr:nvSpPr>
        <xdr:cNvPr id="35894" name="AutoShape 54" descr="data:image/png;base64,iVBORw0KGgoAAAANSUhEUgAAATYAAAEgCAYAAAA+M18vAAAAAXNSR0IArs4c6QAAIABJREFUeF7snXdcjusfx9/tpTSUbNk7ZG9CsoWyS1RIpJSUVJRSSmbIqIjsvUf2noWszKKivffv9VTmcZDjHJ3ze+4/65qf57rf9zXu+/MVKSwsLER4CRUQKiBU4D+kgIgQbP+hX1PYFaECQgWKFBCCTTgQhAoIFfjPKVAEttzcXG7cuPGf65ywQ0IFhAr8fymgpaWFhIRE8YwtJiaG2rVr06FDh/8vFYS9/dsVEIytpKQkGjRo8LfX9V+rIDU1lUePHiG4WYXX9xW4ePEikZGRqKurfwRbly5dhLO272snTFFKBXbs2MH58+fx9fUtZU5h8vDwcGbNmsWhQ4eEYvyAAoIHwNmzZ4Vg+wGthEn+ogJCsP28gEKwlU47IdhKp5cw9V9QQAi2nxdPCLbSaVfGwZZJ7KMrHA4OQ7Jtd3T6NkWldP37wdTJ3NyyhoOPFOltYUJb5R/MVuaSPeOQ2yau5bdg7Nz+1PrT9mXy/NIRjp1Lpu7APrRroI7MP9AXIdh+XmQh2Eqn3e8HW+INNizZxd2kdPI/a7skFarXoW7VeDZO3IacqQNui4ZRp3T9+8HUrwga2QOrI1VxvRHKpD8nwhflvSJ0+RZOPHlNOtDGaAGjmssWpynI5l3EMdb5n+QNytRtrcPQ0W1R/9MWJXBxjTc7IpphutiAn9teP4ON+jDW5o5lV7wP3b9R1/kVs5njHUWvZR5M6dcUpR9U6q8kKz3YCshMesyxNX6EvlaklmZvho/vQKW/0oh/ad6/DrZ8kl+HcSQwkEuxqjTupMugYS1R+5fq8b1m/36wZbzi8unbvM7MIea4G/bbX6E5Zj7Tuqgjp1SJmhryxN18hXjtRjRtXg357/Xop/7/s2C7zbK+k/E+n4J8jRhEO63l6MohqItAfkY8l9eaY+R2B1FFUep2nc2iNWO+AayXbBjWBavjA9ievIyeP9WPOG7vucDTgpp00mvxjUGbwO8HWxoRhzex9fAVXqQ2Y8ScMXStrYo0bzm50IHNjztjvWoYCmf9MPd/RQctWZ6HJdPZbgGjGimUqPOa8/7B7L14n3dAqzHzMOxcjXKSxf/OenEQD+cdvKAcVev3Y4JdH2r+lK7fypRC2O71hJwopKvVGLrVVkXql9cB3wZbCnd2+LPl1F1iM7UwXmhIBzV5xIjl0HwHjiTpMNVNm+yja3Hd95Zm1fOJipWlr5UdA+qU+xta+/uL/P1g+0SDSL9etJp7lz7el9kyrgaQQ+yDM4Qs20N685EYmdThRdBGTr1VpkrhU27ciSA6HTpOXs6UbpWRkYC8nCusGLGQM0XlylCloTbjZxrT8sspybMTuPlt48aTd1CzJXUerGLdpbq4Fc3YCshIuMu2+c7seyEopxx12w/C0GwoH+6povLfg60yg41jCD5QneVnN2NQuYDUmBO46tmyT601raIukdiyBGwxNwkM2sTey8+LSqiqY4GtQQMer5uN86r93I5Vo3mvJtTSMsXTvjviL6+yddEijkUJUivSrJc+Y8b2oU5+OCErArmjXAf127e5EVeHCWuHkrZkNhvu92DudlOaZScTeWI1NusuF9VVvl4Hho0zpV+jvDIAtnjO+NowZ8kO7sRXoKeLPysmdqWSfDRr+rVm1uUx7Ix2RsZ/EjMi+rJ0oih7l+xA2Wg11t1VS0bNAzaZ2eCx5QmF1RKgxVyClxijqSKDCPAoYCS9rSNQqJKEbFVrVh2yoPkvv+fecsxtCvarCjHauYjxbWoi98vr+B7Y4jjibMrstaeITFGj3+KtrB3bAjnJ5/h2b82SN1MJvDyBVP+5rEzqx2ztWPaE3KbRBE+M/737Lt9UuYyDLYsXl0NwnbyEFG3BUrQl9xyd8Nx4GSkdYyYPacizDc5sjtRkRuByxjZ6gHePKWx8psn07ROo+vwy23yCSO80jVkO42mh+F6L5xx2mIvjCRH0rUbSqeAilvP8efi6AQtvhWJc8QGBFmZsftyC8T6jUX9yiX1bDiLZyx5ri65U+SDpe7DVwXFLHTaaBqDmeY5tI1R5fWg2OrNO0dFsOhIbF/FMADaf9rzYfYaHmUo0ayHH3fWebLhYC6tgB7rKPGT9ZGN8rnRiwYmZtFesSjX5l2yytuNocjvGOQ1BIewIu3ffoIqBPeZ9Mlk71ZGA69G0GeWKUa82tGgHO/U6MOvSaHa99aDJ3d34BiXTyaAR2bcPs2nVWSoYOONo24Jnv30pWgK2HZdJfJpEupwei444M6B2OgElYBP0oX74ThZYe3CtsCp12hrgYDeSRgoSX4CtgI4jszh5UZ7pG/yZ1FIVCdErOGkasL7BcIa82s5VRWtW7RpK9t4Alh7LpNcEM4w6yHNjsy+rtj+lyWQHxnWrh5JkDAdmT2LJtVQKCkWRU2qHxYr59KoISc+usG2FPVtvAXW6YjJRn/pPQ1jovZ5TjwtRrVcDVU0jVlgrsc5yDXnGE6m8aj23qhowd6UuWXuWYLv+SlHbVZrrMsHEDJ0G8kQe8cAn6DgPYoEu09hipYuafMm0s6Sn356xlYDteCSFj2NJUB7P+svOaCu+YUkJ2DbetaHipc14uazkdqEGLXqNwWbqIOqUE/8EEO8I9bZnxclIErMFf27I1KDlDKmSS2LUMVbbbCNTuzdy59ZzNApqd9ZnoqkZbSpD5GF3fIJO8CBO0IfphFj1QVVeksLLPvR0OFhUh3SFGuiYz2eY4nU2eAXxrukoTCcNpaHCC455rSDwnhpG9oZ0qxfLxjEubH+TQA4gId2Saeu86KsOqdF32bVsOkHXgJrtGG08GeOOVf8AuX8l2ObvzGCYpxOTdBrybstkBs09QnffW/iqLqPWAD80HU6wzboZha/D2OxixMKHjbFyX8rk9iWnApH7sJgxj4sVTVjrPIbmys/xHTkQ19PVcbtxitEZfgwf4EOakT8nnLsj/voGgV6zCUzohLPrXHpUe6/jR7C53pxEzFR9vGQWcDVkKDdtWjDn6hAcl7bmwhTnYrCtGk7l5AwKxGVQkJfglr8R07wi0fYNwLq3NLtGfLIUzc8k6sIyxpmEIG+6jG3WHRF7FoqP2zxOyg5jnkkTTro6siqiFvPXzUdfqxoyoi/w798GWwHY4r3pnJnE2xRxVCuW4+2t3XjbzuJhA1vmuQ4lfdPv3mMrAduBPLo2TuPA0TCqmK5n0+SqbB/WrmjGtjvehy55GcRHR5GYK4mcoirqFeQQ+zCM38/YxDFa3pKLvlvJG7ueEPNWyF5zRGPoBnov3IDaajOOC8C2vT9x/m5Yh6QxYq4rDn2VCPWegcOyu7RzX4edXiWuOBnhsKkC04/NoWNhDscWDGZHph3LA/uSFOiExY4YBprMZZByFNESymjUr8i9pTNx31zIkKW26LVqSr38/QxrN5ObiqoYzt2PaVtxsuLOsemgKP2NmpB8NoQ1K65SY6Izs3Sz8J3jRKjMIOYa90PhwVHedJqIXl1FJEQ/3q8/BLbzlRjR4iVrtt6nmeN+dkyUYVmPNkUztuAHzrTJTiP+zRuS86VRUK6AqpLsJ1rGE+ptjcuadPqvsEK3ugrXPbVxvz2VoOszqPlkM1ZtZnK3dS/MZkxDJWwDfr7P0HJyxrpXGosdnDktO5i5xn1L+mCCnswxzGyiGTu/D4rvbrJuxlwi6jiwwKkGoS6WbEztgeN8F0YoXMB6pguh5cfi59SKcAcnFh9WZsoRO3qWf8fG8WM5JDUSV3871M84YbTuAb1N3RhV+S1R+TLU7dCLhu93J0ok+3eCbZ8YE5c5Mq5LbRJ2TEXXdhtq5odZXc6JVvZX6O19jW1GNSlMesaJVVaYHBDD0s0Py67FS5j488sxd/DhieZcAu1H0Fj97cfDg+sn0Q+3oI5hMCJy5VGWk4SCXDLT06imbYrTvAX0qf0VsIV70/ygMR3nwsKN/dk9eSHJxmvYOjiJRcYlYFszBpnTK/H0XsyxB5CbmUxKWg0mBW3CVleG3SM/AVt2Co9CZtBu+m5E5RRQkpWA/BzS09Oor+eAq6kWZzwcWZXdh60+k2lXSwkRPgWbD+0SXrDNsSeuxwRdyCI9TRItfRtc3PTJ2lxWwCbBBKfuPHfyJDCiDT63zYk11mZ2Cdi6fXPB8RFsEw9ORXKDLYtiRrBv+3TiXaphsEUfv4v63DQY+2Nga/8Sh8Ez2KXpysv1I5AjlxfBJnTxfI7tskDqXpmJ/tp4DKzccDdpjVwhiEkkc2rBF0vR5wH0a2PN5aazOX94Jg0lC8nLySQjW4xy8pJEXwzA3WEh79o7MXewJEvnubIjvjvr/G3RrSNPobgM0uKiRcvp99ePga02zovbcmG0PRvfDSD45RTCerUrAZsL3/yW6O0p5o63Y530SI4tN6GRejlyD5lTcew+ZuyPZJLaZmZ08iB21DzWew6DSxtY4LCIhM5OOA0Sx3eeGzsFfVhri27tkj6IZJOYUkh5JVly4p+yYWpH/OPG4bFpOnJHvJnr+ZB2jvMYLr+H+fP2UcF4CY6aDzA2X0h6Hz/2ze1JBRm47tEN3ZXx6LtuZEySF7o+z+k/1QNfyw4o5BciIiH12UNAoNl/BmztPMJZWX4hqqM2fgBbdmwE2z0M8YpohL33BgwaFw+VwvvbmDhzAXfqWP4RbNdOon9nCvWtz6C34ABL9D4uPEXFxBEXF0f0w4j7ZMYW7ot+3i50W9pwS1wCeRVt3I8F0C1lP+4lYHOcpsD++Q5cVhnP3JlTkDk5EctFD+nq9XWwPQy2oLv3E8a4BjNP9+N5alE7Ei/gYeHIqry+bF80ibYagnX2R7DtiHZGwmcQE3bkM3X5MYZIHGCp4ywiapU9sJksmM3Q3B10m7gceWNPhpwwZ+71sUUzth8G22Ever1ciN7sF0xeOpAjhvbcm7iDu9YyLNL7QbBVOYXOxMVEvs1ESlwMEQopLMhDRr0eVusvM0ruCL52I/C7KIG4eDNGOTpiY9GE+1/usZWA7croEN4u7lUEqJRXt1g3Swf3E1BYkE9engrak51wmjWC/L1mWHruJDxWHFHRgSy/5c3QKop8ukj8UbDN97NFO8qPhqNXUd8xAN1to38MbOGB6Jl7cCIsFkkJMURFBCdgueQijvnOaKZV3cyMzl68G+dB0MIB5F4KxH3OAuLaOjHX1oD8PaZM99rF3S/6EGqtxuiNIHBEy88Vo4bWGNyDvWj6PBiPOfN5rWVOL+UHbDuWyQhnR7QT/Rg1axOSo7dycGZHFKTFSN0zGQ2LEwz2Oolnq5essOmH9xlxJMQbMcTSHgd7XQQ78p9e/06wLd1P4Ug3lts05JyxNSvuauHzYDFDVK9hpTaSfZ1dORY8AsmHR/A2ceGp5iw8/cfS8H3P353Hc7ojKx81xmO1Df1SN9N+wjJexjXA8/ZJxintxbLedK43mMzy45a0LMonipi4GOJFA/5rMzZfDGqksl6nOTZXJancz4cTm/QRDdv7Gdj2zVvGk3rjmT29ITes7fDam4jexo3Y6tYnzLU+eksq43L5CBNr55P0bDs2HRbwotNUvENMaPKhHQKwncN96rfBJu4znCl7azIvxJkaN1fjOCEY0VHWZW7GZrLAAf024uwzG8jMnZr0HbabrduNSgm2RUyocZMpvWZyIDqRfNH2LLl9mGHSF/B8D7YdA3jr74p1cCr6ToKlqCInF1nhuPwe7T3WYVc1FN0JPsiN38WJWa2R/PgEE9yZFBTkUyAiRkbEATxd7NgtosfCueOR2muH/ap8xm1fhHFbDeTeg23MVt759CQ3KYrDnsOxPVcRuxW76ZkWiLvDAmLbCaAwouhASlRUjJh91gywDUbOcCdHZrZHVvLjWvTHwWaHTt0sNut3YcbRvuiPDOHoacFS9DsztvAghpp7EN12PlvtB1BD6dM9vhzinnwDbDYGRUvBoj7stWKA7eYiDf3KL6DD7IuY703AsekzAizasyZWALZF9Cm8xipPB+yOvKRKXgGVu07B2cGEjomBdDP2Ik9vAwdtO1NeWpTb3t3RXf6WGZvvMrNNHgUi4mRFhrJsviWBydq4ODth8HEDveguKVNgexFoQG/PB/RwPojfcMGGYBavbuxlySx/UjpbMtupEWGOTszfl0AtjTRev3xNbCr0cz2G6xCNomP+nEdrMei3kLtF3VOhcefJLFhvSKMvlzQR2zFxWMbp8DfQwBSvfuHMWZqFzeFtGNbIJeHlHhy17Tn2IZ8GvcbPYNZnT4e7rBtjx6orNZkVOp/BVZWICtBHx+sh2s4HWTlcjdiIoyy1XMTLphY4LWpP1EpfvBfv4QEUGQ1ERorQ19GRqT1qoxATwqjezlzLF0G5mzO71gyg4FYILvruJae8gsY0RM96JtOHS7DDfiGBedr4OxnSsrpgkyGKTWN1cb2ux/qIOTR4sQfHnsV9qFq1KpUrN0WkmhY2doPI2u3GwlVv6OLmgFHPhnw4V/nm0u+v/fPz99je77FJUAy26khH72G8jgV7XiaDxMTSg62jDIeMe2Ox5yX5HRZz68B4lGI+AduhkRTuWMlc88MoTJiG1SAI8FrC5lN5GK7wx06vgOB+k/C93hiPe+70EBeARQQxcTmk86M4s3ctN1WMMNV4yuoVS9iX1wP32RZUuTWLaa7XaDzTB/M+LdDI3M7gtjO58h5sKa854WuKU6gG1svMUDq3joVzjqFkao9F90zOPBalXfseaL7dTH+7YNQNN7DNvBUyn2yylQ5sqki82oJe28mcSBNDpfIPgI37BBrbsGivHKYHnBhcqwICtImIyKKoJkXSN8A2tVsGpx+L0aF9d5q9Daa/3WYqGW7AS9GbrtNjsTsZTF/RfczTWci9ZsOKwaaexr29S3Ge48XRqBqMnLcI+wk9qSF7h5UDpuCV0A3/IDOalovBf7geOwqns3KfAZk7F3FS3oTpjWIIXuNN0DstXBxsGdSkfNmdsX3/tnnK3iKwfdxjK3kd9vtZhSl+uwKfgy2Ja0FeLAkVZ7iVGX2aVi56/+vaUl2mBb+lQGQYyy7b0eabrX7Kficv1hwUZ7i/DUNbVCd5rw0jPM9Qe+oONoysSvq7W6y1sOWS/Hic1oyhYVw4IesWs2hnGFTqysiuMty/EU29MTaY9GqEsuQNFve0YnNSOsV20tKo1xrHgm2GVAg7zConVw69Aur1xMLCAsP2VSD+Aj52i9lz6zkZ9YxYN0eFFSZLCB/ow6VZgp2tTN7c38PCcd6cFxzm1ayJvLwGCk27YG7SifgQVxZvOcPTFEB7FgccBqKu8PnbcN8GWwLnls/F50Y1pjuZ0KmmctEy9qJHW6btEEFRbTRehyxo8d0RcI8AIycC7z4ntSStuMRwll6yos7LAywYvY6kwdZ4WHcn//Zu1viu4Z2mOeYmHYnfXNIHQUbtWRx0GEhFhVu4tZrKbkBWVpZ27brzOE4Oq0W2dK4AqXf34ubigP/TVszzmoNxjzrFX8DEHMF2ghdnYpOLXtqXkh2B79mZtCaXt49DWT3bnj2Ct6VqdcJ4ygymdPtyIVrGZmzf1R0h2L6vUdlNUfovD8puX/7plv31Lw/+6RZ/v77sR4dZMM+RfaJ6eDla0rPur5umlKml6PeliOFS0Ea2XBZFZ/Ioejat9Le85f39dghT/IwCQrD9jGrFef5zYMtLJ3y/L87z/Mjv44bLTEM0f+GH4P8ysP38wBDm/P0KCMH287/Bfw5sma+5engnW/cn0HTkcAb1bvRLv1f+Ktg0NTWxt7f/+V9BmFOowFcUuHnzJk+ePEFfX1+oTykViI6OZvfu3UydOrWUOf8/ky9YsIA7d+58bjTZuHFjTE1N/z8VEfb6b1Pg/v37vHr1Ch0dnb+tjv9qwbGxsZw8eZJRo0b9V7v4S/u1Zs0a7t279znYunXrxoMHghcShJdQgV+nwJYtW4rsmv38/H5dof8nJd2+fZsZM2YQGhr6f9Ljv9ZNQVyN06dPC8H212QU5v4RBYRg+xGVvp5GCLbSaScEW+n0Eqb+CwoIwfbz4gnBVjrthGArnV7C1H9BASHYfl48IdhKp50QbKXTS5j6LyggBNvPiycEW+m0+2GwRZ1fx2KfRcQ0d2TWpFE0+0Gz9PiIE/iv8SelpQ2zxrbi8y+6StfYv5w65R5bF/uwPORikZV056mrmDO2K4LPLKN3TmXAvFAycwqRUxyH3yU7Wn+twuQ7BHl4s3rPNRIE/687mpXLptC5hjJX3dsyIcuLe3Nac3O1GXYn2uG9ZwqaH8pJJXz3Ck5EVaTr8PG0/PMACH+5q2WxgDILtrdncJvmwa7bz8kABnlfxE1XCbFPfYN+s6BlDmxpjzmw2pdFa08h8Mdsa+yJ/YQB1CsjgZB+EGyvObl4NVu3HOZSi0HMMZmAQasfuyuLfMDS0ymQlEdeVpJPvPP+4aESzenlHvgdF0V3+lT6FO5ngvN5NK3dsOmXwtKxF+nhMZw6kiIcmK3Fqoa7uWHX/vM2vjrLogVruK7UCwtjHWqXg5ijrizN1Md9dAfC56rRO2MTBat6EfdoPbP6rqfF9itMK7YHgajzeLls4km9gdhb9aXGR8fEf1iL31Nd2QRbBEHGloRIDMbBoi+1H/vSavpTHE/uwqxu2fmByhbY4riycTFLg+PoYGnDUNnTWLkdR220HXb6rVGX/j3j69NafwxsUedZtOYQrxUqIHvnLYq6QzAc1YZi28ZXBOhPJ81pPBGt9FmPOMpVB+ITGoxBVYi7s49F/mug+yI8hwpiLz1go6k1bhtP8YK+LN7RgaMBUrisn0gz+WiW9mnP29lxzO8KJEZyeIs/65O08bPvRQUSubjKAXv3DVwRWBDTB69zvhi3qoHgK7Onfr1pbHVOYCaMmsYQvI8HMuy9nVrUORY5b+KuxkCc7ftRk9fsmjmacw3csB3ZDlWpQsQkxKAgn+uLtBl2YzwXthry0XQ4mlNLXNl2vSJ6zo70ql1sX1SYn0seYoiLiXJyhnIx2Fb3JTPhOetn9WBHwxBCrYo/5X55egVzt1ygsZ4rM3VqEXfEhZGz/Lj0KBlojtPZw9i0UixTM4VfOUTLJNjubUJ/0lk051pi3rMRioVPWdmvNeEWMfj1fW9B/itV+LmyyhTYYm+yzmM1h8V64u45jLoicRxyMeOksgmTx/ajzj8R8uw7Mv4A2Ap5cWYNa4/epJ6eLdXPubDqlSbmUyfRqZYgbMVL1g1py7QjdfG6dxazyimcW6iH2b5uBF2fQ807u1koeG+p5xJ8hqlxeokN6142wnTqZDrXuo9HmzG4F4zg1KnZaClEsbiHFrGOyXgIYsclPuHARj/WJvXGf25vkg4swP7AC/qMncuEjlV5s28m/dbI4rFyBtr5O9BucJVZmf7ofmVamBK+F7eV+8hvPwnHca0pTyz7bEewTmoyvpaD0VASJSsnj4K8w5hXmUTO8msEj63+Ub6Ue2zx2EqYVBvMnPp/NdrRiU/ARlYC4QH2jNlci7WnbWktEs3J5W5su6zKcDcXesqeYI7RYdQtJzCmd6N/xDbo526pX5erLIIt7oQ74/wTGG0zDf1W1ZDiJf79mxOkfZFzM34uCOKvU+xjSWUJbGmPQ1m6fD3P6pnhad4JJd5xbP5E/NP7MWfaGDQr/xNRar+t8nfBVpjygF1LVnDoTVPMF5hSI3wpZiuf0nOyBeM610ZWpBhs140e4TdIEBwvl3dPtzNvwGE6H9lIl/hPwNY9CR/rvWR1H8QEo/ZUFLTtgiu1FkizfcvUb4NtujqH5i3nTE4Lxk3To0FRHD6Bg+0aFBYuwaLOGcZ0moaa931cuosipaCCoszHpcQfwVbA1SUD8E43xMNsMBoPvKgzZhXp2QWUG7WSC7O0UVItx4dndtQFfOYFcavKAOb/CNjI4vW9YNyNNqGx7BiWVa6yfP1enlYfhsv4NpR/d46FFvbcrWeJ5eiO1KysjJKc5CfuvH/H7fF7y/x3gC2fo9PVcdU4xzlLIdi+NmL+CLYCbvmPxTemG1YT/hVgKyDp/lF8vFfxoKoBM0e2RCHhKisct1Ew2Bo7425Uk3v1FbAFM6fPGhqHXERf9BOwaT3H1mY/DBiL9U+BbR6em66RrSz3ETjUw2zdKia1rYR0dDAjdOYTLiVOi3GrWTK5IyolD4+0+wdYsHQ3mW1MmGvcDiXBjM1mBEHyFiyaOoCayiUIK8gnbNkABi1tQsADT7q+J1vMVVa6ruOyYi8cnYZR9yurlM9mbALEJzxj33pngvLG4t72FdsPXaLmCE8MtUpsHd+dwX36QnbcvI9cr/msnWNAXTXJz7zufy+Kfm3tZRFs8ae9GLsshmGzpjGqTQ2kecGavi3Y2u8aJ80/BLf4tUL8RGllacaWEXmGZUvX81BjPJ6W3ajAW47OMyEgZxD25qNoWunviKxaOtG+PWPLS+T2fj9cnFfzWLIy8iUm7AKr49zmlixfYEIHjSQChrTlcIe9LLdoQ0XJbF7dWM1ci2eM2r8YzehPwKaTgZ/VRqKa6mJi1ouaoklEbnWm68Yq7N0xHS2Fd6zo24jbplH4D5Il4/llAvwCOFZuOP5WNQhduJGbUi0wshpCA9k/29gtIDV2N3O6zqHShgg+7P/HXmHF/HXcUO7NbIdh1M1/gP+MGTzp7IJV/1okJ4tRp5oioiKFxJ6aw7AJUcy4EoRe0bRScMVxaa0ngScK6GLtwJCWKggmhDkJz3mZo0x1VXnOzlT5sMdWlCU3kXsH/XBfcgXlDi2QSKjMGA9TWvzhaPgGC1oO5qXtDZbrq1Fk3PofvMoi2IjcyYSJe6lmOZNp/ZuhnH4Nx36jyHW/j0cn4R7bV4dhfDibFq3kQHo7HD0NaVz4hGDH2dypZ8qUEb2o+UXEqN8xlL8JtpzXN9m4eD7bsgfg42pM45IGJ95YxZRJR2jo7MY0HXl2Dm+Le1Q3jKcY0lwli0e1WnHvAAAgAElEQVRHgrlUx5yVVt3Iu/0J2IaX5+wyT9ZcFKN1787Ul3zJ4U0bWJ88hNNHbNFSkOasT3ssrgxh4di6vL1zig17w1HoPxv/uZ1IPBHIpmORKDfsSINKJaZ08jVprVUb5fSnHL/xnIKCArIzIjm16zQdHXag/yHQwVtubFlJyIlUqnbrSf3U8/iflGSoswlDKt5kunM4A/s2Q1wMnu7yYluaESu3fG4pnvbkDOt9V3CeJvTSbkM1GYi/c4Ab1QyxH9yS2w6qn4ONXOLuH8FvhinBGT0YYDoL57HNiqPZp77m9v0nxCQKXjB4x4mAACpP2sb0rsrCw4N/9E54ziHHuexPb02nTnVRidyD49F6LDtiSbsy9IQpSzM2SOTegXVs2vYM5e4DaJp7leCTeXSxHM+I9hrF4/s3X98EW2pUGAeP7Ca1gTEmnT4E0yyKhnTU059XjcYytKcMu0YK9th20jJkGaeQQFGtH5ZLDKgPJD+/xr4Tx6GJIWPbVYHUCHavDebQ1UjSaIlR/9dM2FyFvUV7bNLkZl5ltfFiLiBH1artaKctzbP0ppgO1USBdB4cC2bzrlAeCw4SBVf1vtjb6tH4zR4MPQ6Sl18IknJU7j8T7+Ff7JGkP+VESAg7ToSTjDo9TCYzrHM9lCQEgWLnsP5GMnmFAitiTcYvtKNrhT/+OoL9hY1btnE2Iqn4n1V1mGmtR3N1Be4HTWRBzlS2TPwYbzwn4QXndi7lQGwthhuZ0+H9Meurc/iu28GVh0XHu9DehNUmXVCQ+TQ20W8eHb+4+jI5YxP0MekWgT5BhD6OIZuaGLg6Mqi2bJnaEihbYBO4nb/iwp6tbN53gwTU6DRmAsN7NkPt969Ci0btdw8Pvj+2vzw8+H6Oz1J8dnhQBl6AKWXzhcl/XIEyC7Yf78JvS1nmwPbblPixioVg+zGdhKl+gQJCsP28iEKwlU67XwC2FMJ2BfGmqSk6dT+NRfiDDYm6yKpLYgwepIW65H93GfaDavynkwnB9vM/rxBspdPuq2Br2LAhI0aMKF1JwtRCBb6jgMAW/PXr13Tp0kWoVSkVePfuHRcvXmTgwIGlzPn/mTwkJISIiIjPjSZbtmyJj4/P/6ciwl7/bQoIbkzBYJswYcLfVsd/teAXL14QFBSEo6Pjf7WLv7RfVlZWCGJsqKurI1JYWFgYExOD0Br8l2osLKxEAeFS9OeHgnApWjrtfsEeW+kqFKb+/1VACLaf/+2FYCuddkKwlU4vYeq/oIAQbD8vnhBspdNOCLbS6SVM/RcUEILt58UTgq102v0nwZadEkuwfScCa27izMy2pVPkL6V+xooejTk84h4HTDX+Ukn/xcxCsP38ryoEW+m0+w7YMnh8ai2OZpY80JyJq7sH/et+/EK74KIHLcZ4E6Ziwe0zdmjK/vl7bEm3tjJ3521qdTfDUrtm6VpZkvrp0YXMWXsdTSMXzPs1otyflJKdEkOQTWvWa2zj0pcuuD9V849lOmVbCdfq5zg1tc6HDJnRt9m4wZfzVawIGt/sxwr6j6b6nWArLMgj+dE5VrtOZllUW5w9FjOxncDHupD8V/uwHGnP5utPySjMY9i6l6wbWQmR3HDcO2syP0yq2JigmhYG9isJMPrnf8ffA7YCctLTubq4N7rLYxnhexb/EYJvAgtJCtuHh5MNvkdeQUEeHS3W4W0zFs2KIsWfohXkcchSjUErk+m54gmHzf7ZB/0PgW3FPC8OF/ZhwDhj7I3boyxoeUE2oW66HItVZfm91pw/OK0IbIW56STEp5ILiIlLIldeCcmCDKIvbmL+3nvU6DiWSb0bUb6cLJJiBWQlJ5KSlUdBoUANWZTVFZAUDLa8LDISsyiUgoyMfKRkyyErlU9mdh5S0uWQkRS43WaRnJBKVl4+guwyShUpLyXCH8FWSF52OqkpaWTnC+qRRE5RHjlpiSKr8vzMZOJTsygoaoQkCqrKfDQPKSQ/J5vs7BwKgOz0DHIRQ0ZegXKyUiUfrOeTmZRASlZxO0REZFGqqIB4fjbvIs4TtGkNV9TNWDFOi3LysohmZZGXn092fi65ueIoqCggIwGZifGkZAtqAVFRORTV5Cl+VBSSl5NJWnIKWUXtl0BWQZ5yJVbr+VkpJKZkklfUfgkUVFU+aX/ZoeTvA1saTy8F4mV/iIK2jZGIiaX5pBKw5d1i6fAZHK81Ce/ZQ6j32BuNgQeYEnoWyzoRLB2sS5pDFE6df6+Ovwdsp5lZdSzPZ3nT/KAdL4xKwJb+jGN7T3A/uxlG49uSf34ZZtbnaeJgz7QBmiiL5JN50IqafqIMS1rK07FlFGzBu04QX9CS8rKVGWw3kVYVRMl7GoKJ0S10x6QwdXdtju+chqZMNpFHVjLDKoBHeTnIVKzFKLfNDGQvS+Y4ERKRjYSsIs0N7HC1GEWTcvfxnzmdwKvvyMgXJSexLY7XfBldTZq48BDc+20gtaca5y6l0me0BUNb3sZv7zN0xjph0kmVxLsHcLVZxonncaQnRdHS/THBRuoUfDFjy8uK4dLOZSxdEsLdVEnyM2rSz2EmFmO7oCGRxc3lU5kQdIOszHzExLSYe2RTka158ZXJkzO72bH9MPFyitzffYLH2bK0MrRh5tQhaKpJkRN/iWVTzNl0N4PcAhFEcroy56wbvfLDWT1pPCuuJ5Ihroymtj5TrYcjGhzIpftRXMl+S1x0Yxy3OdK30jNWTTRj88MCCgpFkRTTxuH4fPQqK1CYGcv1/WtZ6rOe28lS5GdWo+fkKZhP7kMD2Tzu+tswKeA8iSl5iKCJw9EQxnxi/vt7b8mPtf8+sL1vQzoRh1eyYuvdD2DLv72e4ZbX6OA8A9Nu9VAo8WO7ZBLFGt1IfAf04qXRacy1RJGSVUStshpyv+EDmd8DtuKHakbCFXxGjfoIti8HVMwJ5pgGkD9kKtNGtaNC9k18JhiTYRqEkksLjpZdsN1DpVkzoh8/pv4gW0Z3UuTxWgdmvGjN8hZ30PZX5cDOaTSTvoHvzFhG+gxGJSGSfSud2RA/hNWL9ZD7cimam8hBZ33m5xmyffZwqilKEbXNgM6Lm7H3tDUqjzYwva0nmYZe+PoNoy4QeciNWR/AlslW3wgaDO5M45rKxG0bRzP3Bpy5ZU+dT8Fm25KnZ4JZFHyM6gYLsetVg6Qba5nufZd2E6Ywtu4dJvXcQ5c9SzFuqIL4HyITCcC2gQXWS8noMx9H2+FUiQzA2vI4VadaYTFAg3N2urjI2nFm7gDKS4vzcOMIhm5szdYD1tR6++VSNJIdNrZ4bhLBIMCViToNKJ8Tz3bL7jgrL+S2Sx/EyeVOgBET97Vn49bxiF8KZoHPcWpM9cRZpxbJYZuxn3kAhdEWTNeOw3nQLpqscMW4TTVky7CXW1kE2x+twWMIHNqYtZ0vEDpZgsBJY1j7AApyQF6tBaNcnBnZRo1/2vy67IItj5SL/kxxf0CrGeYYd6pA+GJrZuYbcNy6Nmu1G5RtsDUbNpYnQRt4Xn8IM40VCDILQcnYAiO5bTTxlCsCm6asBMlPLxcHJ8lN5sm5UM490WTOrslU+xJsbw5gobeEVJ0RDGxdpWTpdJ2Vw88yOHwfOqkbmDdyC00DzzJVq/gR8TnYqpEd+4DrD6JIzcyD2CPMmpiJV+5qun4KtmmVObnWG99dGXSbMqzEU+4lRxceR270DKb0yWfTLEfCNSZj0KE8qo270LZGidfbhxnbBoK33qDRtHUUOyFFEGDkwZPm4zDRTcJpyBLEjCYxuKkyEiKQk3GZQIsw9C7tQk/s62A7nquLqd1EtATBvl6FMKLrUuSnWzGkfjlEKSAj4RIhc58y7JAnlU+uwu9sDey3TKRxUZuesdPak7Aq/Rmrp8whNxduqIxgUEd1KjfpSDuNsuCI9cd54r8DbJnsn1QNzwbnP7MGz0l4zD5fRwLutWROoC3t/myD92+aHpdVsKXH3WD7Uh8uy+pgbjwI1UersfcQYfSGyXSrGMeyTnXLONgs5lPxhBvrH9ekb+NENt9RYKKFEb3erkDDrRhszRJvs8jehSM5CqjlZ5HwKhGRSgZ4/SnYFhFWvjxqSrK8n91LSDdlvKcV9WK+A7bGOexe6UvQvVjEC8UQT4vk1KHmbMxf8xWweeG89AYKrWvy0dzzEz+25HN4zwngRvJTUmSGMN99Gi0+OOcWz9j+CDZ77tQ3ZeqgDOYP8+JZ7cqol5MqCS8oipyiFkauVmhl/SjYFvFGsyaVpCVKfMDEKF+xLYaWA8nc6cvi643x+AC21xxyduC8fH/GGQ+lQeFlls8P5ErMQxIk++HiYU2rSn/THfYXii2LYEs578soz+cMmD2dse01kC1Ziu7TC+PAxI8xysh/x609y1i2Kpb+fqvQ+3g+9BcU+fGsZRFs6TEPOLplGXufVWDIRDN0m2WxZfQwdpcfycD21ZCTiOOwsyV3uixnnqEuPTsK9P1nrh86PAjedY9mFqvRyd+Bg99xnt15TPVRlswYqUut8AVUKwFbk1ALlA3l2PfOh/ZJzzjsO4fAsE64vAfbpstU7jEJ6371kUi+gvvYJWSMt8G6nyaKkp+uobKIDv8O2OQOozPxBn39ZjOxTU2SDpjSU0+EJTlfzNisanNl6waCz+QzyNUK7W8GPbyCXZVO5ATm4tPz0z22Dazw3kX5Ub5MGdIEhfhjeNjto1y/8Rj1yMR3+GLEHdyx61EX6S+i7Badiq5ZxKkKUwmwaIc0xUvRz2Zsiaex1fVBzms5czpV/9xBNzeBsIOBLNn4ht4edhjUVSYrJpTFjruh00iMR7an4ofD6OvMrd2ZdysyWdnnnxlApamlLIKN6ENYjg9AdvwsZgzVQjX+CBP7OVJ7wyVGpx4mQ3NAUeCg7PhH7FvhxLbnXXBYMpnm//CkuGyBLZeE5+Ec2hxA6Fsl+o0zoW+LqkjzkuPeARx58qYo8DSkELZnC68aGDJ6pCm2pu35pyLzlQpsetUeEuxojdOh8tisns+4LrWQOe/yAWxNX+xnpJEvikP6UaMglVf3wkjJ7IvdrsnUfXYcb691XEmuSM8RoxjSuS7JZ/0JOh2HgrIK4iU2zJIaOkwwaEja98BW6w1us314VLEGdZSVyE07x0GPKrjnfTFjs2vFuycX2Ld1J/dTlKigVPLMUG6Cbr/ONBZ5QODeS7xNzgISuHT1FaaeW+j34YlcPGPzdfXjTY0hNK8iS27Mc6JUWzBmwnA6a4hzb/tiAs6nolZRBVFRERAVp1yd3ozTa4ZMwiP2r5nP4lOS9Dccgk63mjzxdfocbCRzc4sn6y9mU7VKiW2vmBRK9XsxamAD8l5dYuMyP86+rEir5hXJSIonsVwDhhgMpJP8S7YduEjUu3RBvEIuX32BkUcIg+uVBjn/TNrfB7YcEl7d4kTwMa48usSlO7FUatefXto96NlFg/idywi6KopydSXkXodxloEsWqlP/uJhuLxtQyslyEpL5lVcMlr6lhj2rIcg8OQ/ef0esD3jsMdWrme+4nzIFhK1zBjVvQkt27Yk64w3M7xPo9ymD9otBVADanViTK9WVFV6bxj7FN+yuRTNJfFFGPcevUVVqw/1lTN5efUEp96Uo3OHttRWlYWoC6y8KMGwIVqoiYsScWghe8NBUkGBKnVbUCVVmvp6LVDNjiXs3BnOXn+KROPu9O3ckmqKWdw/uJXjEe8QbJMJrmKwNUX0bTgX9t1Hrd9oWpYEnU96eonQR0nUatIRzaoKvLm+lf2XnpGQDpW6dKHi+VTq2+pQPTud8NBAwhUHFduRk8Pbx9c5e+LsR0vxr4INRFvoY6tT65Mx+34pehrZdsaovr5NDFVp0787bZtUKRngKYTv2cSxRynkCt7W+ARsCnmpRN29wKEjt8mp1oRO3bSQeXSZZ/m1aN5eE/UPd0gKt3ds4FhkZvGrLx/A1gR5MngTcZVTey/zStCy8nXorN2V1vVUkYy5waYPYAOa6WHXtwxSDfj9YAvl6Se/rGK99vTs0o46MlGc2HWSsOgEclCnq+FI2lWSIu/RIbx3hRXnkFKkuqY2g3rU/cehJqj+d4LtzieaSatUo2XbdpSPu8zh60Wj8eP1B7AlcX3Tap42MUO/eUlktn/oafCf/PLg12r3tT22X1vD/0tpvw9s/36Ffw/Y/r26CcH23d9OCLbvSvSDCYRg+0GhvpJMCLbSaScE23f1yicjIZrXMSmUq9Hkk6XjdzMKE3yhgBBsPz8khGArnXZfBZuGhgbNm38MIVe6IoWphQp8XQGBvXVqaiqC8SW8SqdAeno6AhfdRo0alS7j/2lqwYPg2bNnnzvodujQgUOHDv2fSiLs9t+lwMGDB7l27RrOzs5/VxX/2XIfPHiAu7s7gYGB/9k+/sqO9e3btyhGhNAa/FeqKizrqwoIl6I/PzCES9HSaSfcYyudXsLUf0EBIdh+Xjwh2EqnnRBspdNLmPovKCAE28+LJwRb6bT7T4KtsLCAzNR4MsUUUZGTKJ0iZTR1QW4WaZmZiEjKIy/9G3xzfoEuQrD9vIhCsJVOu++ArYCcjGTexcSSI6WCqpoqn3EiM4Fnr+PJFlNCo7oKUoLPif7kKshK4W1qNpJyiijJ/hxsctPjiUvMRFpRFaUPH5z/scLf5aBbOulLl/rNtRAWrN2InI4PHnr1S5e5jKQum2DLJ+3ta+KS0skpMvEUfNlRmfqVFErMCMqGeGUJbHlZqcTHRZOKYhETykuLfRApM+Elr+MzEFOqTnUVWb6BhL9V2B/6VnSe+Uxu15uKg8s8hjcvx/tupB23R9dmCxelJnAz1PZvtwaPvhTAit33qTdgEgada/2pJ5YQbH/rmPnpwssm2OI46DCOeftfkitdHinB4Nadz7k52oj/rrvyKwqXGbDlZfL4XDBuTtZcLqfPbBdPDFuXfNqeHsM2L0PmrT2FnOkpTtl1RO4zc4ufHjqlzvhDYFvttZzT+T3pMXA4VpO6oy5YCWXHsdN+PHdFy+NzoyVnDxRbg+clP+XqpUekANLyKtRu2hKl7Jfc2u+P9/FI1DX7MqpvF5rUqY6ybC5vwq9z/01a8TeWVKN1n8aoUEBW6hue33pDvgq8epWJWo06VKuQSXRcBhUq1yn+0DY7lrvXH/AmNRPBw7Zqy940URP9ijV4Pqlxz3kc8Zi4TEE9SmhoNkCjUvki6+2s12FcioghO7cAERElGnVpS7VPnQSzU4h+9oDw5wkfBVauScuGKmREvKawvChPo2LJza2IVp+mKKc+4+qFhyQLPjGUV6Z20zZUV8gjNeY5Mcnp5GQUkBAbSzpyVG/ajDqCdohm8urGJVKqd6OxqmiRZ3x6zGPuJCqh1VidhC9nbDkJPLn7kBdxyUU27OqNO9G4SjkkRN9x72gkMnVlefQoFrnytWjWvgYSCdE8vnufN0W2C+Wp1rA+tWsoF328nBVzn+sPokkr8h1XpGGXdnxmSVfqYfX1DGUZbCer2jB9lDY1yv+izv7iYsoG2ArIfHmFrQGr2HAzjcrKyvSZ/B5sOcQdmI/x4TzU7wcQ2XsbB6zLONiCd50lTaoZUmLl6Ws5hY6VJci8tw6jmS8ZMzwek+01OSrwY5N5x8WALWw7dp03WSmkZefT0mwl46vfZbvPQjbcTESuYh266E3EbLgOakkHWOQZxIs0SQpFxUl9VIiWtyu23aqSFL4Z516rSO7VlNQ8BXr0Hk77iqH4fnDQLcejU0fZvv0kEUlpJEeeJXPYUfbYNkHiC2vwzIRHHN26kh3HHpMvrUBWbCHqfYdhZqRLU9kEDs9zwu9FOgKLRzHRBkxY7IS22vuRmUPivVCClm1gX5wI5VOfcjs6A7VeFiy3qssZo0XclVfkVTlQKezE7M2DyQzcQsjRa7zJTiUtIxtNswCchijwcMci/HdeJFWqMRJpsUS9fEZ5Awc8JvRBQ/E1/v21uDHpNav6S0J2MhHbHBl9vhMHVusj8hnYKvPi6hn2bj3CzdfxJL68RkaPFaydpU31cqeYJDaNjDFdeJ2TR7NaAzGZpUX07mUE7Q4nT0aR7HeFqHTqy3jTwbRRTCPU2x2/+8W+dmLUZtxiV3RLjAd+5f1ZlsG2Mb41ndo2poKMEs1696Ch8ntfvF+pwM+XVRbAlp8Vz83jawk5/5Y61ZUJv/GMtiVgy4q5wDLv1Yh2HIlksCX7Wq5lT9kH2z0qt27Lsxu3qdxvOsY6itxe6MySwp54NLxC11XKxUaTMo/YviIR7amdKZ/0nCP+7qx/2h0fvxEofumgm/GCTTZmBFeezHoLXSopSPI2dDo6llIsOz+Pms83MLPbEsSnrcLdqRsCy7/PHXTh1PYXVO/UDI1KCiQdnkoLSxX2PnSh0adgm9mE+0cCWbLzNpqmbkxpX5HUh9twcDlPndFmGDa5j3mvQJpv2sD01qpFDrifXXmxXAkJYushSUaumU6jJ5uZsfkRLfsZMqFrIku7G7E1bwQLd0yjS0XBMv0eW5fE03N6F8qnvOLE2vn4PejGkjUDSN6xCB+/C1Q1dMdcvzX5R2ZgsF+VBfaT6FI7lXU/DDZFrh5/inTVWjRoWJH0s/MZMDuTubvs6FnxMpNE+xJmEMLGLcOom5/J8wvb8V51gMomi5ndvQrpzw7h4X4E2a5jmNglFudhG6gyzxML7TrI/43nEmUTbKmE7w1gx5n7RbP51IcPyO1oy0KXPtQULkU/3goF2bwNP8Ua/+OIGpgwIHE3K/eUgK1pJqEr/diEJlZjmnF75gACGv5LwNZs9EReB63gnnp/LMfKs8buCHVMpzBGfDONFpZYg8tIEHN5IwFnXkN+OtFhEbzK1Wb+nzroLiSyXlva1q+AVJHP5CMOuEVh/IPW4GmPTrLt5B3iknMg8Rr+3ir4fenHVmQN7onb+mfUH9ilZIkVx/WtEdQ2d2T6AHnOrXBnb1R9mtSVokZvM0ZrfWKHlxvD5c2BhBwvxzh/czTu+GO16SGthk7GpHsyy7ob8WhYEG7GzalQsnyNuxzE+tMCDTJ4c/c+T9O747ZvHIU7FrHjWgFdJs2nl+Croltr6O39jskOE+jfMIuAHwZbfTJeXOVw6GUex2RASjhb/aWxve2NfpWrTJHoT7kjOXhrC7YMYrm+zRMb11vU1u9NnSKbpHjC9kegNticaWNrEh7gza7H6tTWKEfNnuMZ1+6DffDPTzG+krNsgu3zhibdWMhg7f0MvnIay/p/I+VLqezvnbEVkJX4kGMrvDgnMoEZDpok7FtaAjYXuqfvYM32HFpNGINOy3x2jevxLwKbxUJqX/XC95YSnSq/4Nib2kyaYkiXN0upWeKg2/TFASZbh0CXlmj8ENjWEN+mMQ0rlef9Oam4pAa9JwxC5eV3HHRrvWGJexBh8krUVJBD4ptgW4LP5tc0HNycEhtHQJnmuv3o1LgK5TLusSvoOE/S7nI1VJLxK1Z+NJosApsv890vo6TTHrnoZ2Q06sIks7F0rPIY7y/B9nA3ZtM3U9hNi1p/F9i65LF5xUZOJeVTqaIKct8Fmy9zPB/ScHQbPiJLkcbde9O5ZS0Usx5yMOQEEfFhXD0DI31XM+RvOHj9N4CNpD2MrW1PjQNhuLYXgq2Yv7m8e7oHp77TedjOkNaViv0Nbz5OpnL3PtR8foaIZFVqNm2Mmlwq9/ZvIbyCLnpDJ2Jv0Q2VUkL8VyT/ocOD99bgfcUPMM9rM+fOxtBmlj2Ww7pT7ZbrV63B2759xA43C7a8HIzH+xlbwAXUtCcxc2AjpDPCWWbsyOM+tjiNaIvKJ0fGUHpr8KiAAfQyqcTa3C8cdGfW5+bu9QQcfoe2/RwG1flWFI5bONdrQ8rKT6zBkyM5tHUVyy/KMLBdZUCVRh3bodVUYDJ5849gOzwJuRFSHExeQrv4SHa7TSbwySA8vztjk+PAxFrMrXWM8NnNSH+yD2cLL07WmP7HPbYm95lidQT5UROYOaoNqbsmMWpqFtOu+WLw5YwtP4VHp4JZ7h9Gu3mejBL4XP/pFY5Hi448W5DCat1fMbw+L6Msgi368hGel6tFo3r1UJKEx8EG9HdXYdmZZfRW+fgaw69Xo3Ql/t4ZWz6ZyY84u+UMz4qanc3rsFDO3HmHRt9x9K4mTW5GBkXnciRxNcCXS5XGMHnUaAyHt+B3nMeUCmx6Gs/ZNd+KOSdVmO3jiEG76kh+ag2eeAtbI0NuVWiBurQIokghl9wG812TaRB9lqXuS9h9K53mI6dgPrwL8lHH2LhhN/fiC8gvCYMi3dQYT/vO5HzPGrxxDutdbNgVlYeMhBzl60nyYoE0Nl9GqbJrQ2rsPU5t38ihC5GkIFU8otQ7YzJ5OJ1FLmO/dG+JtXYaT0SasWax28dgLjkp3Du/E79N24jPLHEBVW3NKGMDejePZfmXM7Y317EZN5qbFVqiLiWCqJgUsm9bYf5dsFUk4bYrhiNOotS8EhLZFVGv/owTWaP+CLZecuxZ7samq5HkS6ugXFOCN+ulGX/TE70vwYbAdimSc7sC2XPyPknFJs6g2oZRxvr0Ln+fhX67iHiVBKTzpLABKxd70vpvCAZTFsGWfHY1czaF8jJRBFlxiEuVRMdsBpP6a6Ig8ufvZZYOS3899e8F25ftT+Puh6XoJ697FCWLJrjsL0XzyYiP4nVsGvI1GlNRThDEIYKHyVLUqaWBqrwkJD7hdKQYWi1qIC8qQszdo9yOBjFpaZTUqqOYLUHFFtWQz0sh6vFjHr94i1jl+n/yugeIV2hEx1ZVEUmNIvLOG+SbtaV6SWipjLdPefTJ6x7JL64TFvmO9BwoX7cuCk+yqKjTGOW8bKIfXiJapjntaglg9OXrHoBcFZo0rUNlYrh45ylpmYKXJkCkeit0Gn1csGa/fcyBTcvZE6XOgF4tiqJcvbq2mwj59hga9KX8q8ekqzejbhV5BMHpBb3xVdQAACAASURBVFds+BFuvdegYnUUM8Wp+D/2zjuey+7/40+bzKaWNEWDkvaiRbuk0iCiolBKU3tIw0jISHtoaSntvbWHhrZStuzt9/igUvfdXao77t/3c/7kXOdzXa/rXM/rvK9zzuutXR0KlnvkU75Wg8LvcUkRXH+ZjUq9mlSWlUSUOMKOXed1HkhI1ERNQ5SIouUefHjH8zeRiFVSR01ZlpR3YYSFvyY+DeRr10bhXT5V2tanivQHwo7eREynB+qfYoBCT7nPyz2Acso01GhALal4btx7RnxyZuHJ12iGQdN/YUq0VK3B/wEsyZHcDnvK+4TC9CMo1KNtq3ooFuXg+HUk/Z4WyhbYckmJfsXr6DQUVRpSQ7H4gvsMIu+G8lauCdq1lRArpQmY/5dbqn5PVypsJSH8HKvd5vFc24W1ltqIk8Qlb3t8XqhjaTWeTvX+dFqP33l1f7atsjhi+7MK/PyvlS2w/fx1/KkjhWD7jtK5WfHcPuqH6xI/bn4QhLG5VGhhiN2E8fTVqUk5iTKcev1P9aIf/B0h2H5QqL+pJgRbybQTgu27euWTm5VO8ockChbmCxJIScuhICeLlHjZ+Qbz3csoAxWEYPv5myAEW8m0+1uwVa9eHSmpoo/sJWtPWFuowDcVyM3NJS8vDwmJnzNB+F+WVqBbTk4OkpKfsmP/L8vx3WvPzMwkMjJS6KD7XaWEFX5ZAeGI7eclFI7YSqadMBQtmV7C2r+ggBBsPy+eEGwl004ItpLpJaz9CwoIwfbz4gnBVjLthGArmV7C2r+ggBBsPy+eEGwl0+7/Jdjy/rJAt2Si/HrtfHKyEnl+/SrP08pRUUUdrYZVCrzf/q4kPr/M7XQV2jWsjmQZWxj661p8bkEItp9XUwi2kmn3HbDlkhz1jHuhN0kqr4GWlhbVim+1jHtEyKUwPkipYdC1EUpi317TlZ3wmntvEpGrUq9g5fzPFMFq+ztP4yhfVxO1Gop8a4tyqTvo5ucQd2c7tmYriNXuQqduJtgOb/HNPXOXlrZiyMux3FxpShV5ST48PsWZjMb01yrcsp754R2PHtwlrUIztNWVP24K+xkJS/WYsgS2rLgX3L5zl+eFzqNU19KjRX3lL6zv31wL5NIbaWpp96BN7XKlql2ZAFt2Ku/Db3DmbqTARhbleo3R0mpABcEbO/E550IfEBmXWmDk2qRrZxpVki7b1uBOE2dwVcUSe8fZjGr/eeQRtXcC5q7nOZFjTOhJh3/dGjzmfgh7z79EpX1/umhW/+YDXupgy8ngdaA9XdY1ZN+pSTT5ziPxNdjuu3emR+Q8Ipd3KTgyJfIBJw7vJ051EMbdG/Jzr4VSfS4LfrzMgC0rjpshu9lxLJTYPAlyXl0jsooFsxea0L6WfOELM+I84yeN5dzdBJrNu8aWkbVKVcBSB1tOOtE3g/Fat5fQdEVU81JJl65P51FmGDXOIjRwA75X3yElIYlsTBSJTS1YONuABgVe63++/NAm+LWeAVzL0aVVJwMm2PaklmCJW0o4a+1mEV9TBqdLmpw9ILAGlyDz/RW2bzjLe0C+iirtehuhknKDYxs98Lrwjgr1WtOn30B6ddRGRSmDsEM7OP4wlvQcwcU3w3iGAbXJITnmEdeCHpCtKsLt24nUb9ER7XqJ3HmSSN0m7dGqqQApTwjZeZIH0R8QHK41aCo9G4j9jTV4oc3KuRPnCBf4dVOTNv260qpRNQTv4aQHB9l0/FGBNbaoqAo9xo6gWdF+94Jbkp3AsxvnOX5GsIkcajbvhl47HWrIC4wJj7PjxD1ik7ME7326jTOl1sN1uHmuJeBxLSzNu6PdrjdGTSR4fPUcJy8+LrBNr6XTky5ttagqC5/B1o+IgxvZsn0NAUldmWekQ+Puw+lUKYZr16+QqdID/caVIP0t106c5sqDNwh2ODboYoJ+sxrISX7gZuBajr0U7HsVR658KwaO60SNgkt4zfXzIZwNSxBsiKRh+y50aq1OxT+4LKrMgC3jHddDn5OtUAdtrepk3fDGzOIsrdycGN+5HvKiidyY15txKSPRvbOA92ZCsOUmR3LGaxJTb7TBf91kWuTdZeOSDVyXao+FfgJLl51FfbQDE/toUeHtRgzaHmHo1QDMa5XOSPeHwLY16DLZSk3IzxGnu9VE9GpLkxzqwfBlqUzq+46RgbU4UuCg+5w9zkeIEMkgLTWWF+FhSPd0xqFDGpf+BmzcW83cjQ9QVamNtJQEcZeuEN1/Bu4WzUi7t4VZnTyIN+hKPS0NOrToiGp2EMs+WYOLcTHwNHdfCrLl5BEXupETdXw4vrIzsl9Zgye/uc7Obb5cfqVIfZVKpD5/wRvllphZDqK90hvWT1pNaG0V6khJIPYXsKUR+fg6J4OuEy2SRVLEdW5namBsZcughnHsmu3DBXlFqsuVQ+KbYOtMK8kIzhy8SYxINh9eXuZmXktG21jRV7MSoZ9C0b8HW4vci7h4OPOhkxdrRlTjwb4AvALDEKtZhxqVYniX1IVxE1uTfNSdBQdj6dRCjfycHKJvPwbd0Uwep03a8b2s33GZbI06VP5fB9vXA4gn2zAeEULz5fMLwJZ93Z3hK+4ycaE9d2y7c18INgrBNhXHu93YvM2cBkRwbIULIc/r0be3DL6+t2k10Yax3dSR5wIzao1HdP0lnLr+k03YvzeS+0GwPaB2h848OX0JOX0rJhgqcXHaEvbVNGROvbO081QqsgZ/z6WQFDR7NaJccgSnN7jif0ubJetMqPS1NfiHe6weP4MrbafgZt6JKrLifLjnxKCBr5h6dRVNItczw8CH8nO3Mm9ckwKzui+twWW4dymGShqqKJcvR+oFR1oNy2V9hDPNi4NtssCPbS3ehyPRc5jPiKZKpEcewckhmPKDxjBK+wkT9VdRz2cPjrrK/DWpTgaxkW95HyVF/eY1EXl+mMULTyHfaziWHSOZO9Ad+ameTO+rjtLH0Y8gFN3tQI/DbTm5aQQ1SCcqIpK4BBnqalaHp/uYPecCNYePwqxvU8K++sb2dSga8+DIZ7DpJ+M205c7VfWZOmUQjZUSuX0uhmqqL1jcz4v8lavw7N6A/Jw0Hh9dyizHFMaFTEYqyAXfU/JYei2i679j3vHdXlpmRmxfnGky9wKmMfN0HSYtHIOu0iNWjPAmctoiXNsm49JHCLYCuXLSeXVhF4uW+fKhtiaVECH55V3yGvZkjNlQInYs4WBEKvLyFZFCnHfnNlBl8Vv8BhZZ83y3d/zeCj8MNk3zCSRuWsE1WX0mDJHFY9lV2kwYh3HuJtSdP1qDi/N8/1wcdzyD3AziIxIQqTaUFd+0Bp/PZYmq1K4mT+Fe8nfcCZbE4QetwRNCN+G86TSvYzMg5RmnDjdjc+5XRpMF1uBOOLpcRa6FBpULdop94PnlZNrNXsZUQxVeH1yF2/a3iCiChrk78wy+tMbOiHrI0Z2+BF6KgsxYHt+Wpee86dgNUeXNAR9Wb3tKumQ+DUY6sah/HUT+AjZIj7xD8I51BF2LhswYwq4rYOjiyITBLXhSErC1fcMsl5OIdBiKw7AWfDIxv+mCpsFTFr5wZ4Cs4CJziH91FI+x7lRftp8B4ifYFrCLs09yqNGpJyONjWjzb6Si+of+WRbBFnHOg0U+l6kzxIGxBrW472rOuqQpLFmii3L2fSHYit3P7NR4wm8co2DuQODdd3IfT8XbMGqGI81zrxD64CUFcwdEcXTufCScX+FnWNbBZuuO5iN3Fl0QQUv6Htdz22Ez1pQ2b1xR/WgNfn8NPcbfQX/xEJpmf+Dp+dOcf6rF7G+CLRCZkfp0qFf501IIUfFKNGrfBJGn37EGr3afKTMPItqtPe1rVUQ66gjTLdNZ8bXRZAHYfPA/mkc3W72CpDCFRRaVJk2pX10JqaxIbl1+SHTmVTY5nKDz5lOMbV5ULekN57atZc2VPLoYt0Ml+RH7/B5RY+Qoxo5qi3JGFPeuP+RdSijbHY/Q3OcEds0zvxyxJb7g2Mb1bHogjp5hK2okPWCnZzhqtmOw/BmwLQwmo9MwZoxux6dkWo/90Ot0m0nP3ehfADaBnfN+Vgzfiea2nYxQTSPmVThhT25z5cgZPlTpg8m4QWj8Qd/msga2iPN+rNx4Dvn2plgYdkJVYLrZoh8BeQ2pryxJfl4yL2+GklK3NwNHTmKhXScq/N6BxQ+3VuqTB1+facwNfBf7clWuK9NmD0W9eLrKB5607nqC0Ze3Ma5Omf7G9gBNW1/6yZ1k6Vw3AoPT6b96ERMHtEH52qK/tQbXeXefTTNHsTvJEvePYFt7lopdrXEwbIps9lPWj7PmdLMZrLToXBCKfi4ltwZ/uLIl+jOasT3Hn87FQ9Fpjbh/OAC/3U9pZb+UkVr/ZFQcxtJmWsSsLGYNHveYIHdXfCPbsyrAFNkzbjjOOEp163nYC8D26aSf4N6hJQ9nJeLb4yuwRd9l8wovdmXqsdLDGKljTkydeRGNGQux/TuwuXai69Ux3NlhgiBq/CIUNRJhy8wl7EtqyaS5Y+lQ6xVblj2m+dAqBFtaslnPi/uOeuRlJnN1vTVTT3ckYPM4Gn6aJIjlvPccDkRqYGhtR1vBzMIfKmUHbCk8CF6Ly4YrKPcczdjBnVBVkEaUZCJuh/MuIwtBmtucrGdsm2LH876bWWHSmoZ1Kn5zLeK/LWHZAlscd3Z54br+DTqTZzO2W61iKxQeENDfnLXVZ7LbrR81vrD8/7dV+tz+j4eitr4Y1n/HkWX2TL9QhTmLZzJQuxpixazBNXNj8TBviuuDKpSvqESdxh2oH1MX0yBrGsdcxWfhEjyD7lFjuCNOtkNRl3rI1jnTCLj8npScQgugcu3mciBgIHzPGlxHnsPLR7Jw/yMS0iSoP6wXcotSscj2+RJsM1qTlRbJtSBfvL13cCuhaPq5dn8WOtnST/QIRpP9eBopmKvMIqntTG6ttqTKxzUVuVm8vLiDFYumc+SNItWaa6AcoYKupTFDWr5k2sw1XHsSUzBCSmwxkZs+tlST/uobW24m4ac2stx5AaciFajesgnKj6vT1cGUwX8DtuSr8+nYzZccraYMctyETa3bxSYP1EgOP4rbvNXsufqSLEkVek93wmGIJtLxe7BrNZdQRUGeVimUWljgtmwULWViObVxCRN9LhX4yaXXbIfdJAes9Zsg8wfzlZQZsEVewnXhDOZsuoVsxcqUl5MqNKbvNoujC4yoVaFw+JGdcU8Yin5kRXYSz86sYaLdBp6RQ7narTAeN5uxBmoopt3Ae84KNp66TxLpVOo6F4+pg9GqJV9W17EJVtCnk5GRg3g5BaTF88hKTSY5WxS5Aj8yUchKISZVhPJK5RAXESHjw3sS00FETAxJqXJI5IkgLfhffjbpySkkp2UiIiOPolw5JMXyyPiQQFJGDnn5hQqKSClQqbxMwcfK1MQMxBUrUK7I5SY3M5XkzBykpOWQkRQjOy2BDymZ5AistOXkkEjJQ6qqApL5eaQnx5EupkRFWcHB+eQIjk1KIbPIUw1xGRQV5ZAmg7jEVHJyC1LRQ7nyVFX40rIpLzuD1OTEAgtyMSkpJPLFkZSRRlo8m8QPKWQJTkBQZJSoqijIKZBPbkYyCZkSlFeUQYDSvOx0UpI/kPaxjTxxpGSlkZKWIDc1jsTcclSUFyxoFCE/J5X42GRyRMWQUaiAnHgOqWmp5EsooCAgUV42qcnJpKYLRhbiyCopISsljqhg1jYqgbT8fBARQUxKgQpKMojl5ZCRlkxiSpH9t4QMCvJylPvoZf6HXqRlBmy5WaSkJH+yg/90+dIKVFaQ+WxnnZ9DakI8OTIVUZQpnfVYH8+t1Eds+XkFz1Ci4FkBRCWkkZNXoJxgti0vi5QPyaRlZheMdCVkyxe+LErRrvD/5ZaqP/ScCn+mhAqUGbCV8LzLQvVSB1tZEKEE5yAEWwnEElb9NQWEYPt5/YRgK5l2fwu2Dh06cOHChZK1JKwtVOA7Cuzbt4/Lly+zbNkyoVYlVODBgwfMnTuXPXv2lPDI/83qHxlWtWpVRPLz8/Pfv3+PqqoqdevW/d9URHjV/5oCSUlJpKWlFdg1C0vJFMjIyCA6OppatUp3z2rJzrr0aj9//pxXr14JrcFL7xb87/yyMBT9+XstDEVLpp3wG1vJ9BLW/gUFhGD7efGEYCuZdkKwlUwvYe1fUEAItp8XTwi2kmknBFvJ9BLW/gUFhGD7efGEYCuZdmUWbFnJMdy6eICIKr0x0v43PzYn8+Dgdo4/iidDWY9xpq2LNpZnk/T+LpcOP0G59zCaK8OHl6Gce/Seahqd0FH9p61ZJbsJ/yu1hWD7+TstBFvJtPsO2LKJfRbK8aCDxFTvhL5BTxoW3zT9+hzu288QJdseu3G6VJP4fauzk9/ew3fhMM423chBmxYlu6qS1H4djOVwT7L02qDRoCdWBWDLJyPpMcf8nbmWqs+gcYVge3HCldm7btFq6CImdqlN8sMjbH5WnoEdm1FNsXC3wuO9M9kW359JFm0+O2+U5Hx+Q92Yi774JHZlTu/6v6G139dEmQVb8iMObjnE9dexCOxCmw+bjVFT2VJdOf+16mUObBlR3D5zlJCzDwuMU+t2HELfTs2pWjr2a3/ppD+0V3S5wxzOVRrJOIepWPeozceN/C+2jGTmtufs+9CPq8cn/6M1eEkfjz8GtivLaeKQxIrd09CvqlC4Z5B8slIjCbt4BdFmg9AsstD4Gmzvgmcy8KQqPpOH00yl0J7l9Tlfjid1YEifxsiX9KJ/U/1H7h3pGDGfGJeuv6nF39NM2QTbW867O+N5WQxNnfpUfH8Y//D2OPvNpHvVb+fw+D2K/HgrZQtsSTw9tQ1fvwuk19GmiWQYxx7Jomtph6luPZSKtkD++NX9/po/BLb1Adt5kNWeRpodsJgygPoCJ5KEGyy38EC6pSjzTzfm9D6BNbgk2WnP2bfYkaAXgpMtT4OWA7Gc3J1aaS85vSuQnUfuFNhrC2y0e0ywYVDrOigknsV5xjrupGUhJilD7+nr6KP41Ygt7RXn9uwg8PAtBObWTfpPxKx3mwJ77uIlOyKY+dO28lxggF29PgPGL6JnPUiLuM6+HRs5eCMWqEJHE0u6Kd1lg5cn3mfT0WlZn0r60wi0akna8/0sdtyB4BLK12qModVsutUpPmKbht6H46z1X8u257LoNFRFe+RC5gxQ5/HGEXhIzGLdqKaQk8yra3vwWH0UgYVVzRb6DB1hho7cI/av20bwlXBSgJami7HoUo+iQV/R5eSREnOPoBXOhEQI/qRMs25GmFh0oHrKE4I3nCChbkcMujalcuoVPBedQcVqMJI7F+K5N4STaU0Y0qkx7c3mM66dPO/DzrDLbz0CSzmoS7dRwxlo0JgKvCB4YTB59cU4cCqU1NRWTN8+kMhFM4jsPJrkNWu4hgw1G3fDxHY4moIIPOUpR7duZ++ZMARO682HOjK6RxMqfcehpkyCLeIgE8y3Imlix4yhrVFOOotNHwtkVjxhRecy8IQW9YYyBbbEMHa4erIrshEOy8fSRuwJvo6zCNOwYZJJD+qUjgXbFxz4IbBtDbqOaDUN0lIz0TWbioGaLPFnnRi8XppF3SIYvLUGhwuswcU569aD2Y/1mT2wKVmxEYReuUl2hzHMMqpPUng44a9iiLoZyIojMHrxXMw6ZLBruBUbFYyZZliX3OybnD3ZAuup1Qn6FIrW5u6ZS9y89YFKGpVIvb2L9Y/rMG7KWPo0qcLn7neD1RMuotJXDfGUaG4e28a9BnPxs1Hl/uYdHLiTQaO+2ggyHdRQb4yKVCxhB1wZvjEH24l9adS4LfqNXuM96So1e9VHLPEN107t51WTOXjYtSLhUyg6lxGqKVze6czUUGXsDHVp1kaXVnXLc3y8GMZSR/mwqjOxz4JZZePDm9ZmDG2Tz/MnSShWV6OiSAKxsbmUV1Uk8ZIvq193w915FK2qyhWNGCE7NY4QTxPWRHZnYk8N0t8+5sLtV1TSt8BWvwZPt7vhfEkaY5sByIXMYfWzbsyfN4QKb25wLMAeh5iR7J7QlmoaramV84CtAc5cy+/K0La1SX50mZDn4nQxGYVRy1i8dG0IfK1Ct8VD6VChAa0MZFjfvhEbJC0YM7o/KtmPOHH6GEpDvXDuI8u1wxd59DyDivXLkxS6Ed/nOsyZa0HnOkrfzBwm6HVlEWyJ59wY4fKaATMnMrKNIBp5hV+v5uwdcJuQsWVnMWxZAlv6i/N4uQdwX8WE5Q5dqUIMRxeOYUuuIdOtjWlS9Q8m0vjGYO8HwfYAta4G3N9/HLqaM9lEiWMWy7nV1pwpKkdp6S5fYA3eNCaI4V29aLL9ELNbKpCXFcnFHQHsPqHAyFUTaVmQIOUl+xzcuFS5C2ZjeqL+xofWPS9gesIbG41K5OclEvE0CznZKNZ/AltTkuKTycyRpHwVefJf7mea7QUa2lsyvEtDPr8gEnkRlkn1RspIZsRyY6cby/eqMG9zF566O7HtUT2sls1Br7gHmSAUdQYfv/G0qyKHSH4irx5nUU29ChJpkVza6oXvmXo4bh2N1Fff2P4uFA2xEi0E2/KWhO1cgLm3NIsOL6BHeUiKTyIzB/Lz8hGXkkOxvAy5TzZiOuIuhttnMKB+keFmfi4JdzZgY7GPVgHbmdhMjtyM54SsWce51w0wWTgK9fyLrLJays1kuJ9RB3unqQzTVkFaTIQvQtGseO4H+7Ni4xt6rVjGULVy5KTcIGD6JqI1+mNmocTOnmZcaenM0jk9qKcgjghPcdFtTtjIGywzVUMpMYxd61axR8SYtdPbQUwyuaIyKFWUJe/ZDqwtQunkNpHBzVU+fab4u/5WFsEWfWIppv7xjJhqxxAdFaTI5ND4GjirXeD8JPXfHyP9ZItlCWwp4afx8FzHC7VxLJ/QgfJkc91nFKui9XCwHIlW9eKukz95wb942A+DTXPcZLI2L+RMjh5jB8iw3P8Jve0sGZyxjgZOhdbgTSO8aNd4Dq9rq6BYMIzKJSNZhNptRrHAZxadKsGzkAVM25vIYPPJGLVRQfzSYurOFWXr3sm0VRBY/hSWr7+xJT86hre7MxvOvoOcVGLeaeEQtAzrHo2+yNcZvs6YfivuQH4umSliVG1ihfdha+q/vsQWDy8C9t+nfF8b5k80o10dWfgKbKL5udz3G8Zg93uQn0NGkhS129rgsccKuZKAzbkFdwPnYXGxHUFrh6FS7EYl3NjKwhVrOHInriBcfRfRHpe7HpioKRcaGQrykl5xxqDzCiJrVUehQMsc0hLFadrPjvnO1uiUzyTxlBfDp3mQ09cf34ldqK0khsAp5guwZUZxfecSLKy3kVCtMoV+ngJ7I1l6zFzGnPHK7O1txpMhm3Ey16JiQZ98ilsXHWLmJuKkC8SHc2CzL+uTeuA3pweSd/eywsWdPQKb85wUot62ZOE5N8x1VP8xNeB/A2yRrB/YlHWdLnLeXgi2v+PLX8EWz0knS3xTeuJo818Dm6037SLXMO3IB2qnX+RlRcHMnwnNX66g1kdr8Ahvurd9hE3YfNp+UkQUCWlZ5BVkkXx1nFmz9pDSZSjTzDpTU5Do4OJi6hpHsuLOSgwrlCt4MP8CNiMRAlZu4JRYSybad6dW7HmWTbxIveljMSkOtjMzqTEkgVV359MhO5HHR7fis7sS049MpFl+DukCD67UMPYuWMkDZROsbA3RCP9yxJZ3fCr1LTNwu+pI26xY7h4IZOvpmjj8DNg2zGLk7oZsPGnPR6dxXp5k/twg4lv2xHKwDlXehzBl+E167pvNkC/A5s6oUe+xPufA5zlhUSTLySEvyIgl+phtY1fzODeK7VdrMGv3TIYVJVP+K9j88dghyei1pnx+VMWQkVdArtwD3PVKADZzWTYv3s7DWrpYj+5A9eiTzLG8RhvvyRj/B8GWd2cDg+2u0Hq+PVZ6gtF/YSh6bVwka/t/ftH+4gDilw8vSyO2/HfX8XP246RMT5Y5D6ROUSh6RGE040370qBCKRqxFSn94yM2W18GVryIi/0sXLaLM26vK3aCHIIXF3yyBteUesayrh25Y3GT7SZff594xeFFc9n/phkmjhNpX0u0EGJ555lR35irVgc5OVWbrPQQFphHY+KqzeGPoahhDp6L13GhQi+WLu5P2jYrxs99gb63GxOKg+3oBKQGihCS5knrqMesndCFLSnT8BeA7VPXiuPUSjtC8ntjajacps++AlvwOCqayXIg1pXmr2/iYzuQg+Iz8f4W2NaJMXvZRAwaVC74vvQpFF3VgTe31zF98BZque9lae88zu69wOvQ+5x7HIVsTxNmWHbgzeqemCwux5Tz3ph+BBv5pMZewmXkaN5bnsLb6K/+3WE7bLE7VQ5766F88BrL9LxxXHUxpbqSFI/cOtLupCm3g8dQiwxeh+5k9codVB63gWldKn/1kN3ERbcEYDOVwGdOIK+1jJg7pTtxa42xWJDKqL2eWPwHwUb+XbyNJnC31QJmWndB9c58qvV7g897X/qXUrLfv6NgWQIb+e845+/MluPSGC5bhkHmTsxsT1Bnog22fTQpA1zju2B7emYDgfsf0MTaiwFq8Zxd5cCs69WYPX0SPZtUhotLqL9MlqDACWiWkyAj6QbLDTqw9FbR7anQhAF2zngai7JmviNLAj/+A3otPsKqMZ2pmbiJ/q3sOfYhDWm5rrhfD2aQxAP8nUw538SfICttXp/1YZGjPVtuQF0jI1o8qUmPJab07abxRSh60EqGIRtBpkoV2gy1pfVDGQb4t+X68mnYrLlYeFLtxrFh2XSG6lSDa65orwBP77G0qSyHSF4Oe8bKY7IVZGvWpE2fMbR9V57+gWOQP+XBvKDbtDSaxwRdVXh/GPsh09gc+gy1mUc5Or0Dl6fIMVL6INEru0JWHHf3OWE6ypvHVBkxtAAAIABJREFUVKL98KksWWGH0tmZTF3gzvHHoDF2LM1DJOh9aBp9GlQp5qmfS8KrUzgZ9cPzfpGWym2xmLWYxXqxzJ12DHljM+yH6lDp7R7MDTbR2C+Aia0rIRLugV6z6dyvVIuhLifxGVKRZ+c2stDanp2C6WJBqT2AJe7zGKefjn+PMTwdtJ4Fpk2LQtFneBi0I3ZWFAs7CWbAn3Jo21o2JXXDa2Y3PhxZiuOchey/D2qmpjS/rESvDRPoo12rIAH1t0pZDEULzlUwajaexsarT0mlGQsuHMFBW1G4ju2fxplJYexYPg9Hl2DeUpthzh7MHdOd2qWTu+UvZ1pmdx788thd2ECZU6DMgq3MKfXXEypTI7b/gF5CsP0HbtL/l1MUgu3n76QQbCXTTgi2kuklrP0LCgjB9vPiCcFWMu3+FmwtW7bE39+/ZC0JawsV+I4CZ8+e5e7du9ja2gq1KqECAkdYX19foa36D+o2ZswYQkNDv3TQVVNTo3fv3j/YhLCaUIEfU0Bg1RwTE4OOjs6PHSCs9UmBhIQEbt26RZcuXYSq/IAChw4d4smTJ0Jr8B/QSljlFxUQhqI/L6AwFC2ZdsJvbCXTS1j7FxQQgu3nxROCrWTaCcFWMr2EtX9BASHYfl48IdhKpl2ZBVtG4lvOHwogvIYZ43V/0mUhPZawq2c4nayOad8mpeaPVrJb8vtqC1yILx7w5E5VcyZ1rf37Gv7JloRg+0nhACHYSqbdd8CWyfsHp9npv5HI2n0xHjacZsrFfiD8IFM99vNGoSfOc/ujKlWww/q3lN9iNJn4gqNbPfGI6sb6hT0p8ov8Lef3X2gkLfopa+f04oD6Fk7YtyLu8WmCDl9AqvkwjHTr/+Muge9dX/Kjo6y7mU6btrq0rlNg2/LdIgTbdyX6ZgUh2Eqm3Xe3VIWfWovLtPmcVBiC+aTJTOyn9snB4dHaQSwLSSQwugdXjtqXPQddIdi+AFtGwhuevYxErEpD6tdQ/EfvtO91o9jzq5kQnMLgoeY/nJOitMGW8e4+wZvd2BujgcnocRhofOlSGhZox5Jd4VQavArXIQ0QI4e4M26MXHEakKFW056MmTkGnfLfU+f3//9Pgy3qyHzGeF5DfWwAy/tV+3RBmdGPObplJWuOvwEq0nKgGWYjWpKwzx2/fVd4LXBOFRQ9B/ZM0qWchCjhOydht+FJwZ8r1NFk+ORl/Nuu9T8Eto1b9vA0oy316mljMn0I6gJf89jzzB2xieo98nA8psGpvYUOulmpD9kwYTTrHwsuoxJNO5sz3dmQeilPOOi3Br9dVxB42IIqRvMWMLprQ8rHBmNv6sKVlAzEpWUZtvIEJlW/ctBNCefwOh/WbL9UcHzLUUuwN+7C14OF7OdbGTfCk4dIUbWyGo2ay3M7/+OILZl7e9fgGbCXu3GCc2iDre8UBmjWpBzv2GM7nHDjxWQ7OHAYSarU7YG9uyO6lSH1xUU2+7iw8dw7oBr6E6YyZlBbaqScZpGdGydexhT45fd3ucSMdl+7G2Tw8koQvitWc0ZgpUtjhsy0xbSfFhWJ4biTPXdbDCF75WoOpqQgKtmCqYGeFOtPhZ0l9RlH1vvgvfUCMUCLkQuwH9GDelknmW/jxqmIOLIBQ7fLTG0DX4/You8eZN3hi1TpaMPo9jUFfkRc8J6Pe1Aob1MFP9CDJcdn0UVOiuz0J+x0nEREewviVq7kAgpodDbGZsZgpC+uZdWKVewJz6VCxSromCxkqUU3VCvEs2/KKFZcTiIvXwyFSsNYdnDCJwOC0gNbGhG3gvBZcpDoqrKkxuXSZaIblm0qfCZQWCCDlwWTdncfScanOT1Vh+xzSzGYfgO9WVMxKPee20ePcV7SgEVO/aj7+9n1jy3+ObDdw994Npebd0NxxxRujX7IGZt6BeeWFf+So5tc2B7ZCBPD5pRHkvLVVFCpCeeXjGFXSkcMurenpuB9Uak+LetWRPTtTsZMeUKfyd2pmBjB+e1+XFWwxmW1If9mRo4fAtvWoNtIqqqRlJhE+xEz6dtInphj8zDcUxk33RcM2FSNQwIHXWkxQuZp4Zg8ne1WLcl4/5gj+/byUmMsS8doIxoTQ0xCKlGXfJi2KwvzudMY0SYeXz0z9unMZ41FI7KzzrN5VQXGLFLjwCejSRWuHblA2FMJNLs1IOPyWhadksFssjUDm1cvtnH8NeuHtGdX0w24Dq5IVFgwrlP2kWOyqCAUzbrgx5JdV1BtbcIA7WrEnPJmbmgt5i+ypEPNRHy7NWbO0x7MWbsUXdk37FszhXudNrNnuBKn1m3n8GN5ekzoQi0kUKhSlcpKr9iy4DLKupqoVpPn3Y4xDLk5hjv7Tb/wX4t7fIo1/quIVB2LXfd6JN4IYvW5dLqPtsS4tQT7LA2YfaoyI5cvY0hjOc4saIuPZgh3Z7Up1tljuL7Ng9XbItEyG0evJtGEbI9Fq181HgZFUFe/GapV5Hi73Zzh9yZwK2gkFb4KRd9cDGDhpkPU7Lecub3r83jvVKYcF8Fk4CC0VBSJDJqDdZg+x7dYopxyC+eu7dkmZsq0pZNQTzzL1oOHUOq/krmdlHhyZDXTT6TSs6chfds3pUZFBe54d2PEnX4ETemBWF429zbPwjNvLDtX9EOQZ6z0wJZHVloisVHRPLuxlx3Bj2hmVRxsMRyfY8KuyiNROTKTU7pBHHfQ4alXDzoH9+Fs8ETUReO4tX896zdlYrTOkU7FmPgnGPfnwJZO7PNI0hQzOWCkze5BD4rAls6bW3vxnn6JxqucMdaQ43PqpkIH3WNKllib9KF+8RFtVgIRUSJUVVFCPP09V7auYMVuWWy2LqRL8cRQv1nEHwTbAxoZ9ONO4EHSOpswfYwSwUNciOg7AZuqB9F2lSs0mny3gb4ddtLz1GFsNCTJz40mdM8Gdu4VwdBrKu0KOkM4261X8VC9P2aju1DnoQuN+4cxLXQVo2oqQn4mKR/yyE19ytpPYGtOVkYWuXliSJWTgMgjzBpzklr2oxlR3N3jpT/6Wlewee9HXxlRcmMfcWCtF2vTerN+ah3OLvfkeGozxjqao1NRjLzMCyzuvga5OUsYpwcbDRpzzSIC7yEVkMmI5uqWuUx+ZMC+RU0I9VxIwI3qjF3ujEGdj3chm9SkbCRlpZEQEyX30Sraaj3BOdOLT8soM95zZbsXXsEw0mMe+jXEycu6y7rxfkS1GMwoswZcsDXgpPZaFo/SQVlWlMTdo2i4TZebQeZ8MiyKuslaZz+OinZmkfNQ1CXySE/JRlRKhOz0PKQ+nsNDV9rrvMQ51YNW/wS2NjGssPUkst1oJpnpoSonSm76YcbX8qT5tcOYV76Fh1F/4u3uMU9fEcnom2xYv4VzsgNwm9iJ3K9D0ch9mHf1pJbPVuZ1UkZUJJfYZ1tw7HsWg5PrGFitNMH28X6l8jDEG68d978AW/SJJYw4LMM8666EO/Zns84ujjnokBZkSb2pVdn/YgntSOD+YS88Vz5B12sTxhq/+Un8TnN/DmwfT+QFXl0ascvwfiHYshN5eMgD6zH7SG3wjjeChCCNejNj1mwmdpUtANvMteeIyJRCXLQxDvsCsW1ZCcni+XCSIzjr48TsS01YvWcCzf7FXDk/DDZNm2mIbJrNkaROWPSVZsm2NwybPJqBSWupX8xBt62GA7ckJREriMbyyctVpEW/iTgXOeg+2uPApGN5jB03jYHaVRERGE0ulmTnDjt0/sFB98O9vTjNnY7HkQiBtzY52bosCPnKj+2YDTID4FCaZyFYin9jc6jJ8SWzmeUaQpR4odMs5JGTpY5D8D4cu4uwyaAx9xxSWWMApMVwI3AxNrc7s9djIFUS7rF9+XzmuIUgNWAG7vMno68uT+Ree3o7bOZRZGqBa29WpjlH8n3p/rF/pL/l4uYFWFiv54WEeJEVTj652aqMdPNhvkVDLtkZcFFvN06D1ZCXhPSDVqj663D9gCWf5oPfheITsIebFfrgPL4DxQcMb/fYYDBlG0+j0gvOITfPkpAsb9r+E9havWXxuOl4BN8iSazIG488sjOa4xJ+Bauqt1g9ZCDps14ypwMQfYdN67dyQrIX7va65H0NtohAhnaayMHID+SLFqqbny9GRZX+uJ3eypCaZRRsMaeYaxZClUnmjOwmz37jjmxsUQg2kcwkNllUwmqvOKLIoahQlRb9NBkxaSvDG/+PgS01itCAaZjuVMJ52zL0pcPYsXIBB2LbYjd/Oh2rZ5Odm0d+PkRst6TLjHJ4hHsw8NMznUNM+BE8ZjiRZboL5/41PpnK/htK/jjYbH3RTfBn0r5IKseeJb7uCCabj6Dps2WfjCabvvXFoN1Tpr93p2sh2YqVfPIeH2DyjBAkDM2YatKmcJbyshMNDF+w8K4bxgI/NAFssvNJiw7D7xtGk7XfH8PR/Cg17C0YWdxo8rkXek3uMzPZmx5ikB//lMObvPCO12e9gwonnHbwQKENY2b2pvZfTD5f4t3tW2AzLAilCstTdto7cFJsINZd07CffhujTbMZ3UwFqXBPOjS8x4K8YmDLiOTS5vVsOq+MzQYLmhQ99J+FiSTQ8gfA9v46fk7+nJDujpPzIOqLQm5OHiI3veho9gCTXfMwa1wdySer6NTkMQu+B7bWkThZHURmxHBMBzSn4ld6ZKb8CNiSGTxkNEYtqsKbHQzvdI7+l5Yy+FMawy97QOmFot8aseVy3Gk8IeKDGDVyAA0rvGHLyK5s0d5G8OTWyEoL8j8UlfwE7h1ezWqXcPQ8NzOs0b/xOH67zVIfsRWAbR7Wwer4HZ2EtkgSN7Y5seZcNj2t5zJIq1gC8fzzTFc14oN7OD6Ggowk+aS8f0LAdAP2VHRjp+uAYs/Tv6NjicBmWOUaHpOn4RQojV2QC+N7NkbpQjEHXekIvI16cKHbDtwMBR+nAVFxpGUVUJB+zf75swl61Zih9mMQeDxKyVdAodxtlrccwREDLwInaJKVcY4183Mxc2pC8EewGYmwdnkAJ8VaYj/FgMzg2cxxjsTAe+VXOQ/OMKXaYB45HCZgiCLPTq1h0rxzVDddjP/CDrwPcsP/9AdaG1nRrWHRjJh4OcqXl0NK7PW3webeF8XUZD6kCqYHErm8YRnXpfQZrpXJzJnn6OA8gSEa1bm1oiUjXXuxr/iITeBge20Xvr4HUeg3j1Gtiz4siEmjoCiPjGQUO34EbERxZaMrHoFxdJg0FUOtGPb6PaNh9RcsWhNBH3c7jBooc8O5GWbehuz9Hth6l+es+xQC3jXHfHh/NJSLbLAl5KlcUZac74CNyz7Yet2lqaEJI7o1o5pcPEHW/dig4oT/aE3EBAAXEUFMWoEKijIF32PKHtji2DV5Liu3n+F1QWfNJT0xnnQJJSp0WsKV4HGoFo49yY19yH5XF3yj9PAIGEnDf+d5/GarpQ627A88CvFgrksUw7d4MKB6Apc3L8X/qhi9LOzp3bQ8kpJSBZFa1mNfDLvtRz9kN7ZNJEl884zNsw3YoeTKbveB/zrUBCJ+B2wZvLqym4PHw1EbuYAedRK5ut6JFfeqYGM1Gl21CnDDC10fGXxWm6AuLUFmyn18Rw1mTVjRPVJUo4f5dOb3EWHrKhe8Dj74dPN0J29g7rDWVEsKYsyARVxIzkCyXDvmHgjAQPwJO7ynEKrmzJoRjYm8tpXVKxez7x6o9OxJ0xfV6OhgSNf29b5YeJsVvo4R/VZwH3nqqA9kxIQaRITVZqxdJyqQxK0dbqz0DORm4dQsqJng5zWedjVT2Tm6L0/MbzKvI5ARz4PDPix6qMPqcSqcX7sUx42hhcc0H8rSadYMaKbM3fWjcPC7RkQiaNrbo+72Fv2HC2j3RRdN5/mF7axasIJjgllyQanVC8eFdhi1luHU7DHcbL0Ke4PayEpAxun5dN3VmF3eg6levB3BzLKPOy4Bp4lChf4z5mM7pB0xW4czxf8WkUmg5eCAuvsb9O/No1n8a3avGsupuitYP6op72/uwXv/GarqTS1a9BzHaZepOAde/jxNrzmZozvGUC3tIZsn2ZBpdRJrbSDuMfv3HuSyRCdmjGqFUsJ1/BeuZN2RO1Qa5syqCT2pWzGWneMMWXD+A3n5gIQctfTnsLGMTB5EvX7F3XPb2BYSjobxTIZ1qItypYrISX382BPBxqGfQ1Gx7ARevYgmgzTePjjAxtVPaLXIA5uOlf4w1v7kAt3CyYP4rJdsMevFke7BbDapjbxyTSRjzuC3yIWo9vOxVnvF1o0HeVHXmGGqr3mRr4S6ZitqysCNAHNWvh3OtgAr1HNuMKVzF7ZXnsP2VUVQk5BBsVJVqn2ZSPe3alpmdx781qsUNlYmFCi9EVvhcg+X8V5cLaZEtU6jmDzOhA51ZYv+Gs2h2eM4rO6Ex3B1cl5sxWqkF4+ActUaMmDSSmwFqdZKofy5EVvhco+tr6LJLLpO8XKK6E7ZwKJukoQdD2DB4qCCEW59vRGMn2BD26zjzHfx4+iNord2AxPWrDJDs3w5uORM+yn7v1SsWlN6WUxjzr+4mE0ItlLopP+rP1l6YPvvK/7nwPbf1+oHQtH/HxcpvIqyoYAQbD9/H4RgK5l2whFbyfQS1v4FBYRg+3nxhGArmXZ/CzZNTU0mT55cspaEtYUKfEeBO3fu8OLFCwYMGCDUqoQKvHv3juDgYASW18LyfQVcXV0LbOirVq2KSH5+fv779+8Rgu37wglrlFwBIdhKrtnHI4RgK5l2fws2XV1dHj0SzAUJi1CB36eAMBT9eS2FoWjJtBN+YyuZXsLav6CAEGw/L54QbCXTTgi2kuklrP0LCgjB9vPiCcFWMu2EYCuZXsLav6CAEGw/L54QbCXTrsyCLTXqyy1VJbusotrJb7hwYCtb4triVLClSlhKUwEh2H5efSHYSqbdd8Am2OO4jWVTZ/OsyXhmOs7hi5wgN7zRs1rNo4qWnNhrR2MZiZL9+j/UFuY8+HtxPtzZg9PhpzTSHcmotp/c2n6b7v9mQ6UNtrRXV9mw3B7fSB2mzV7AiBZFjojRJ5htMY/A688RGAkP9nmAW78KBRu6c1PjOOtuzLj9IoxcuJl5BsWTfvyban3ZdmmBLT83m1ur+zFobRyGS/bh0v+L3cs8P+LMfOdVPGs6D/epprSsVa7gxCO2j0Zv5jFSM3ORUdDD6eQ2jIt8Mf6Eaj/k7rF69hIOivbBaJw1s010+GhQcs2lMzseVcL3SVsuhhRag/+uIgTb3yuZcH0Ls/Y+QrPHWKw7/2T2rt91k0rYTumBLZmn5/1ZOGkveR11kE+Ip4X1RwfdB6w1nsDuCqNYPsMQtcfOqA4LxfHiEaxqHsa2rjWRE2bRNHQdWZYHWfnVg11CCX66eumA7QQT5A15OtuLtifn8Xb0OfyL0+nlCeb67Ob0+fPItxrNbDsr2tWRJWK7BR031mPnNhs0BUwQEUXik0fjT0tQogN/CGxbg47wPlOHygp1GTTHjGZKkP92H9YDz9F+dCqT9zfgxB4B2CRIjbuMU089XO+JQn5VdHo74LHDmmap99i0cC4LvI8RmZdDdq4aEzZtYc4gLcq/DqBv22mcSc1AQkaW8TujmKVRzI/NRpu8hDtsXjKfBV5HC47vOHkrbpMH06RycSOxfNJuL0O31XzuicmgotKKLgM0iJDWL7AGr5wXy3nfOcxZup5rMSLk5+mx8Lg7Vh0boCBSrJ3cVF6dWMKAvq48EoNarfoyyyMQkyYJXApYwNwl/lyOFhyvy7xgF6y6aVBe5DU+Blpct95E/tChbCvImdCPZUc2YlxLhLzEMHa5zGPW8mAiRaGtlSfLp2pzwcyF1EZieO8+SnxcH3Z/8KN79h2curRl2V2BhpXR6jIZzwOjkT7sxbwp89j/Mh9RUTEajlzB2rmj0akezSbzXsw48JKkbBAVMWN3wmr0pQQGiWWnlB7YPmrwVwfd/LsbMZpwiZYL7LHuoo4ir/Dr1Zzr1u/x6yt4UecQ9+I4qybOJs3ifw1sAt3ySYu/iuvw4bwyKwa2/ERCtzmz/1EeEsnveCzaDBtbK9rVvssCreXIrPLAqnXlAgddEXFJpMT/bE/8QbA9QLGROu8jImg2aBZDdZR4FTgdk5tN8Gv5EP11VQqswTUlMtloWQc3tYPccWxLRuRttnit5LjkcFbN6UXVgmvLIeKAE9Y7szEVWP+oP2ZGQ3PCJu0jxK4ZmeknWGYTw9BFxfzYbGpw6dBlXser0NNEh+yzroz2imTgFFuGtValyEkMcsNY2qEDd2xuEziiEq+vb2TKQF/SzJeyfkF3EoJXMP/QC7qazMOyfQ2ijs5hkGcu010nY9CgEoWBdD4p77YwVmsJFXxP4TlQhvuXL3DtWh41Kl7D80A0fezmMq6DCtHHFzDENhyjrUsZ3SKPTQZaTLnWEe9bBxmqEMGWOT3YpBLAmal1ubxxJW5bPtBn2XLMdOLYvfoGStoShC5YzJqrjVly05Wh9SojmZvGNnNl5tcN4cn8DmRGP2SX10J2Zw/De3E/ZG5+NWLLe8WWMUNZKG3FWadhBVYw4T76dJyjzrb3q+jy2Zi+1AlXFsEWfWIppv7xjJhqxxAdFaR4Q0A/TTboXeK8vboQbH8HtvxcYm/uZ+W+UKroDkb7jht+b4rAJnaQYd03ElXjPo+f5JCXlU6e4VqeeRgh9/sCuu/25R8Gm+YAY8I2bSOyuREzxiqxfUQAYqMmYqG4G80VsoU5DyK86dIqCP29fgwsCMUTeXgimFNnyjG4yBo8K/kyPhO3kNnJBBPjNlS9sZi6I6JwvbWM/uXLfXIs/ToUzctMJjYmmviUbIi/zKoZN2k02xrT4g66D11p3eI5S79pDe5BSEx9Bo/vT0NBpi0eEDBiCxUWu2LbvQ5ygrSo+XnE7bJGc2EN9t6fS6uPEibeY8vSQO6Ua8uEeX0oTD98Fw+DRSRbLcamtzTb+2pxa2ICvj1FID2euzsXYHmtI/vnqXHCdQ1B2V1Z6WJEYc4fQbmFew8LHvb2ZaFlS5QF7jnPPOnYaAv6hzdgVPAJLYmnFw4Tsi+fQesX0PzVV2B7vRvz/ufR3TKdoY2rF0A+N/sYU1SdaXzuFGP+zVRA3+1eX1b4b4AtmxDbajjVu8D5SUKw/XXEVp2s2Lvs897NPbFOjHFswXPXSZ/BFuWN5rCTGG/fhEOrKki89qd3qxk03vqeFd1/3zf473W9Hweb7TyUDi5g++tGGLbOwO88mNuZ0zN+DXWXfAZbhybL+aCjisAQuLAo0EhvGLbTzGgmncDZdfNwfa6M7VhrugmMKgU5Dxxh834H2it+GnvxBdjGNuTZ2Z24+2/kQkQW0tkfiHimhu0OJ6yKg+2sA5V6ZrDzm2BzYuX224jUUELq0/nVw8R1OeatqiMjGN0IwBY0gebrtDh9yOozhN5dxXPRZm4pGzDnE9hes83ChFt6nswwUmDXgH8Am/9GjogZ4DqjO58/P/892NqpLSaxVZ1P3zJBHrX2g7FzHEPdZ1+B7a4f3YffYsiOOZgUgS0v5zbOnQaS5/qC2cUTXX2vN/zL/y+LYEs468JI97cYzpjI8NaqyBSForv73uCYtSBrjzAU/TIUVeLRMT/8/M9R2WgGeqpJ3Nzuxr5oNQabjsNQPoRepvcZc8wFs/oVEMt7wsqurbhqeofd5oV+xH+ilABsvnTP2Mb0DVf58PgeCgbW2I/oj9rDpZ9zHsTvYnjHA/S6sAHTGjJfnX860ee2sNjrETVNLBnTR4OCOakwb9p3P87Aw75M0apCfm4M4XczqVAlgY3fyHlQOWwL063Po+Y4EbPiYHu3jl51D2AUvp3R1cVJeXGRgNXrOKYwjPUzGnDJdQMXs9QxnWpMU/lvZK3PzyPh5Gw6W75n9mVvhlQTIyk+jsTI14QePMjpOFVMZ46gVUUZMmMOM3v4HmrPnMOoziJs6f0NsC1pymUPDzY9V2eGuxVtlLKIfJ6IhNJLNhvb8rj4iO1dIIO1A+kVuh1zgR3pV6Vg8iDwHuoG45jQrS7i8WeYZbQe0cn2TNfXRF5ClORnqzHtfpPRV9bTtyCxRNkoZRFsvNzHOItdKE+YysR+zaiYdBGHPmOQcb3LojaCPiIE25dgUyD8fBB+Tju4X9Ctsoh/+YiIDHlqdRjLMrvq7LbxQdpxPYt710Yy7jhWPcciOu8qa/r9uRnlEoHNsMZ91s90YMEBOaZsWMpovQbIfpHzII7988dzMKcr3TWLnEallFBp2Awd1Vh2zJvFptvl6WzYkwYVoLpWF3TqJ3DQyg7f7K6M6VWL/Nx3PH3WDFOLSuz+CLYRiuz19Wf301xad9NB4vVR9q1LxcBjPqOLg407+PQdw55qJlh0ViTp2S0OXXxKudbjWbWwMykXdhJ46DYi1bSoU6UIGkpqdO7YhKqykkVhcD6ZyRfxGunIedUhDG0nR2JCJjIVmtFc5R7+/qcRrdmGto0rkfj0KhcztLCzMUS7agL+Bt8Am1cPUk9vxdvrAnlaerRpkMurF/K07VWeK1MdeVYcbEQRPHcsu7O7YaBVuZBIkgpUV2tO6ybVyHl0gMUuO3mroEn/wf3p3LQiT7fPYuoBGUwG6KBQToJ31w9wtbIFntO7Ujp+r38P0tIDWzbJ0c+4eeoq128f49jlN9TuZkIfvVa0aCpHmLczQZH10NRWRenlcTzvtGDVbiuaE8m13ee4H3OPkI07yNSbhkX3xmhotUJd+fOY/0+8NkpnVvQ91wLP8Cj1KYc8PIjRnY+NfkMaNG9P02ofo6s4zhQPRetkcmGFJUse6jCsSx0k7gew9F43Vm+YQeei7vwn9PoO2LKIfnyRa7ciqaE3gubKqTw5sZM9LxXp07M7TWvIw9NDzAyRZMK4LtSUFCM7/RVH3Jw5HFF0+uVq0LzbIIa3EuHMgb0culaYNkNQmg5wTzdrAAAgAElEQVSwZ1hnNcqnXmb1kkDC0rMQl1Jn2JyJaIu95fyhAMJrmBX488c/OcPBoB1ceQWVWrRANao8TQzboaVRjeLjmpzI46xcFMQrZFCu2Rbd3hWJjaiCft8myJPGs/P72Rt8jmdJRSdRXQ8b695oVJL9PIOYl01ieAie7iG8RZoaGp0ZZD4ADfk47gbvZ/+hUAoSuiu3w9yiL9qCZLDEcW71YiL0XBnRRASyU3l7/RCbX9bHepg2ihnvuXn8ALsP3yKBCuj0/z/2zjququT/ww8tDYIoioKAqCgW2B2YWKjYqKiYqKAoJrZgAyKgCNjdXWvhYreCYGHQSOclfq+LqOjufuVasL+950/4nJkz75nz3Jk5M+/pT/e26jzy3kqkyWB6tNAtOHpPeOXlRHBq5SKOhhc+o3wFarfti3X3Wiinh3P50CGOXwmhTOO+DOveEn2NtxxbuImzke8LTqOXNLRiwdS2pQpqwpKUHNgyiQm7zK7VBwku8lZp1O1M/56dMFEMY4/PPv58IbTDrkyPGfZ01pMnN+seW6f4cKPIPUpVTOhoORTzj4cB/Y63lN955kHRAj1h6zgP/izyJ/nyBrTpa0uP2h8nmz4w4UpiZdq0aYWBpiy8v4G36y4eJGeQjwTtJ6+nr3C68jdepXbnwW/UQJzVb1Kg5MD2mwr4C7MpmR7bLyzQL05aDLZfLLA4+c8KiMH2/a1BDDbRtBODTTS9xNE/oIAYbN8vnhhsomn3t2AzMjKiW7duoqUkjhYr8A0FwsPDiY2NxczMTKyViAokJCRw9+5d2rVrJ+Kd/83w48ePExoa+qU1eMOGDdm4ceN/UxFxqX+ZApcuXSrwobezs/tlefx/TfjFixf4+Pjg6ur6/7WIP7VcwrMhbt68+SXYxNbgP1VjcWKFCoiHot/fFMRDUdG0E8+xiaaXOPoHFBCD7fvFE4NNNO3EYBNNL3H0DyggBtv3iycGm2jalVqwpUY8ZuNSa67U3siBsQ1EK9UPR+eSFHEFl15dWBtuSIcxy9m0sAulaHfSD5ewJBIQg+37VReDTTTtirWlau6YKYTUncbiZS5YVPvsq5T3pwv1h6zigYYd9y45lT6jSdG0+BwtSOP5Vgc6e+mx4+ZMGv5DOnc3WGF7RIf5a2fRyVCTf9h9+r1P8f/uvhIHW34eOTkCcvMlkZaWRkqy0IMvPw+BQEBuXn6B5lIycsgI7XMLdoFkk52TB0ggKSmNjKzUJwea31lBJQW2/JxssgrKDxISkkjLyCIlRIBQS4GAnELNJKVlkJGSQiI/hyxBLvn5H7T8eElISCPzG/0BiwU2z4UrOJnfme7WNsyyaUpZYZ3nZXFhSRfORJdj3eOGBB7/4KCbny8g7X08QnchkEKmjCKqagpI5wvISEklJT2LDzJJo6CqilIZGSTzMkiITyYrLx8JCQkU1MtD7EN8Pu4VnWgK+TlkpKaQmpZFrnD7pKIaKopl+It/XX4Oqe/jCvOXREZOCRV1BWTIR5CRSlZuHnmCPLKyhOlIo6CmhpJQ8CI+k4LEN9zeOZ8Rlxuy070veorKKErkkJmRTY6E8F4JFFWVkc1PIyVHBjVFBaQLXoRc0t/Hkizc14QEUtKKqGkqFfq8/c7XoHTmVXJgyycnO52Yh5cIcJuB79sGzFr60UE3h/TQAziOduF4SARZOWm0XnaXjSMMUSSJCwt7MNA3FIlcVYwa2+C6x4Fm8r//J6xEwJabzjVXC3p4BCOZl4tyeX1Guv3B1DZyJN07wqplC/C7Eg3ZaZgMXcMyx2GYRm+gw1gPgt8kfmqEmcmJlNF14vAT5882YL+4iRYLbNsPnCM+rwGqChXp5TQKM01Jcl7sYvTwu3QZkszEgwacLXTQjXt2kMUj7Tkdo0CeQAV9Uyumrx9LK9nXHHJfg9u2K0SmxROZqMu4Tb449TQi77oHQ4b781oWpOTAYt41ZjR+zaZPYKtLesRd9nqsw/fQDaLS4qnafxUuDgOory3zxS9o4utjLLKewIloBfJzlNAx7sOMTXa008zl3vYl7Lj2kqQoWZ4/uM2rJFk6LPNhyYBGaMkX9kTzc3nk05+ei/7gXZo8les2pMu4yfRPv8penz95VjGPkJCyjF42nQaRC5h6rwlb5oyjXmV5Et9cYcWw4RyIVCQ/TxZ1ja7M2OVI5yplP5th/uIKLc3JlxzY0nh1cxcei04jqFOVvLdR1BtbCLasW6zuP4MrNcaywrEnhi/cMe6+D+szgThUv8oah1isPfui8PIanisceFjHg21jTfnd/p0lArY3Oxg6O59lWwZTPukdp1eMZfH11njs70fKmUuEZtdi4CBTcoPWM97hMtVnzGRSz7poFOkk5GfFs3G4MRsbHOWm4yd3w1/eTIsJtsdo1KnDu7AwqveczuAWaoT5zsY+vCHr6t+n/cZyHxx0iWWddSP2tjrG5Un1yYp5xB7vNZzOsmDZgt5ULvihyyB0pwuzzsthPXUUXXRuM9FkKglz97LbphbZWVfZMP89Xez0OPQJbLrcuXCHiCRtWvcyISdoHbarw+niMJ6BTat+3gSfGYX3oNpsan6Km1PNyI4P4/CGpeyJ68JKl87E7VnC4pUX0Bm9HMfhbUjfM5j+gfUJWGBLvUoqnwEpHIrudaLXuWac8htIJaK56ueCs+Mtai90YcaE5mgDd7x6M/wj2LResax9b7ZYbCXYqRm56XFc9pzA3CN1WHF+Nk1/o3voL28135lByYHt4wP/1RpccMcXq2l3aOE8BdvWRigX+rEF2oSzpa9y4Y25JL8KwnfZSm5Wm8r6aS0/WG79xqtEwFa0fFnveXRgJU7eeUw+4IK5RpF/Rp5llu0W6DuBSULz2CLGJwmX7Ok8Oom5l/ywEL40v+kqNtjq9B3Ksy3+vKrem2k2KmwZswt1GzuGK+6h9vLPRpNtzLbT0HMR5gUz7Sk8//My955oM7TQQTc16gwes44gbz6CIZamaN5ajL5NPO7XlmCh/uGEm4I73305FM1JieZZaAivYjMg6R5bVr6k8ZKv/NgK3Gd9Md3gwofDhNJ4ffsK1/5UYYj/NFTPLuFAsCodbWdRcA7KrXW0WJnC7GW2mFfV+DxH9g9g23JMku7LV2FR6Er7BdjSttK08SPmJq6na8H5CVlEPt7P2gmnMA3YgtUHy93/9FUawfZXa/AYtlnVxKfZVa5MNiIz8hEXHzwn8vkVTh5Np8fiZQwx+91YKyl3j4/NNR9B4nPOrJ7NmghLfHz7F3GBFvD+sjeTVr+kyZTxDGtjyMefA4jHv5sWa1rc4sHM+r+17RcfbHaLKH9uCX5henStlcCO+yqMshuOeawnVYs46Las602Z3vWLfEFUwqBRNwaP6kVNIjjmvYzNiQZMGj2ClnqqHxx0HQX4n3SitepnA6IvwDZSj/snd+Fz4BxvcsuglBnNg+uaDA+Yj21RP7bn62he3R25fqZFXGoV0KvXmcHjOpF19BeCLcqTau3DcUvyKgRbNtFPj7F+WgB6rkcYYfxb67VUZvbvAFsah0frsrJWIFcmGfL+qg8T1geSK6uIerXm9G/fGtOm+kXcjX+P1CXZY8sTpPP47CrW+j+h0fT1jGn4Gewp7/5kh8c6Hmp0Z/wwS4y1PnfXUp950LvZZizP32Kcye/R6WMuIoDNh065+5jtdZaX98OoMmgK9gO7oP9w6WcH3eRjjGy1CbOju5jwF7+qFMJPbmLl1ihq2NgytIP+B/vw5/50bL2LJrv8WNCiEnk54dw4n4FebQHb/8FBV/W2D45216k9f9qXRpOxRxhm5k79UweZUvPz78aHwiZze/svBJvCNcY1W4H0hk14tK5CniCZhydW4rJBjsk7ZtPk45mFv7d+S1VupRFsKVfdGbTsOd1mTca6mT4KhUPRY30fccTm8xmagvdhHF0zn01PG7Fg82TM/mpu/Eu1Limw5efl8vSMB+7bL6DSaS5OQ8xQKyxp8tv7HN3uxflYXfrZjKC9cQU+z7hEcHh4Z2arunHR7fd7A4oENsvKT9k+dyrOJ1Rx9FmEdSt95Is66MonccFzHnueqqJXqbD48lpUb9SOzsYJbJ83i43XpDFt35wqKmDYZhAd6+cTtHAGyx9VxLypcPyaBUrdGNxbjt0fwWatxakAH7Zdf00lE2MUMoO5vjuXzm6zGPaFg248l9fPZvsTVarqFP6qlNHAwLQ93VpqEvwrwVY5l+t+9ozdIEn/Xkbk5eYQH5dEuTbWTOhpUqR7/kvbf6lOvDSCjajTTBu2AemhTjj0a4hWzBEGW7hQb+dl7Mvf5/BDTfq00SUn8QUn1y1i4z0TZm92oLHw4J3feJUM2BK5vtkLn1PX0e4xj+lCw9SCMmcT++w2h7Zu4UZGFXpZD6dDbe0i54hA0oOV9Gq2G4s7N5lq9BuFKszqG2ATkBD+gMehsZQz7Uz1shm8vnGOPyKVaNmsMQblFODtVdb/KUPf3qZoyUiRkxVF0M4ArkYV5vAJbHD78kUCH3/8x0ewVUEl8yF7/M/wMlOAlGxVOo7sTw3JWO5ePcIbrW70bVCB5Nd3uHLhDA8jQb1mTSq8V8GgjQnVqmp+IWhebhzXtvlyObIw/09gq0Ty4yBC4+XQq9e0AKxE3Wbb9Wyata6Hnpr8ZwfdXAGJTy+y/1UlrLoao0wa7x5c4+EzCQzbtsOwkJlRdw9wIroiFs0boFVgf/uK0667uStcwyNdBo0a5gywqCWGWmFVlBzYsoh7eY0jG44Q9Pwud0JiKV+vPW3Mu9CjYy0yT3uz8VwSMppKyEc/I6TCYJYv70mV2BPYT9yOajVdclKTiY1IRa+PAxMH1f3t7sQlArawzbRva0NQmY4M71fvA9RUKmLSyBS1BxuYsuoiavXa0NxE+8NXf6MOjOnRDD2NaHYPsmReykROHrVB//dzjVK786AEtBBn+YsVKDmwCUiKfEzg4Wt8dKwXFlW5agNaNKqHrlwUV8/8SUhUIgLK0ciyO/W1ZMnPfc/dQ3u4GSuMlkW9Yk2amTel8m8ehgpzLxGwvQnE+/iHI1s+XUrlMKhZC53Mp1wS9jKKXlXM6NncBG3VBK5vO01UbQt61iv6+fQXN7AiyYvB9vu0/s/nVHJg+/dLXyJg+xfLJgbbv7jy/m2PLgbb99eYGGyiaScGm2h6iaN/QAEx2L5fPDHYRNPub8Gmq6uLvn5JTPmJ9vDi6H+XAsnJyaSnpxe4moov0RTIzMwkJiaGKlWEK8vF17cUEDoOC63ohW1NIj8/Pz8qKooWLVoQGBj4rXvF/xcrIJIChw4dIigoSGxvLZJqH4IfP37MvHnz2L9//3fc/d+75SPDvgCb2Br8v9cQfkeJxUPR71dZPBQVTTvxHJtoeomjf0ABMdi+Xzwx2ETTrpSALZf0hHiSs/KQkFNBU13ht9vC5GYkEpchg2ZZxR/OOz8rmdgMGTTU5H84LdGqs3RHi8H2/fUjBpto2v1PsOUJMkiKiydVQoXyFVSK7APLITUmgnTZcpRVkf+r2eM3niErKZKoZAnUy2miXEYaifT7LO7anQ3RipRrNo/DG/qiFBNOomR5dMor/zRnWkHae2IT0pFVLUdZZbnPOw0y4rjkM4lxtzpwapsNPzo9m3xoHDW3NCTowI+nJVp1lu5oMdi+v37EYBNNu/8Jtsyo++x0XcThhPY4e42j/scV1+kh+Do4ENbcGYc+jSn/2W2oWLk/O76I5eeksBw7ivbVtZC5OBuNQWnsfbuGdpISZCdHc2ztKI7J27Pcsd1P274ScX0bXvvvodd1LAPbGPLpse9vomeAPKtcrDCU+3F3VDHY/r4ZiMFWrNfjb4PEYBNNu28MRZN4dGw9nn7BNJzthY3ph52/KZdX0HfRG/otncrghrrIk8Hrm4E8iReadksip1CVeq2qoY6A5Oh3RL6MJ11OQHR0PpVrGqElHcHzxDIY6emhkBzCtd0u9NisyJqllujqNaSdoSJvQ68TqVCXxlXVICeN6FdhhDyLIgMoq1ubGvo6qBDNo1shRKZkFNiF6zToSG0tScjPJSP+OXduvSAFUCirjaFxXdQzXxIanYq6tiFVygopnUXU49sERySTJUwAHcw610aTfHIy3/M65DEZKjpkhIYShxxldfSpXl0XVZmvRM6M5N61J0RnCshHncrvA+i472OPLY+MhHeEPXpMRJrwPhV0ahhhqKf5n3PVFYNNtJezaLQYbKJp9805tsQnJ1i9zo/4+tNxHd0IJaEP/DIbXKPbsHiqDWaVFYm5v4k583eSUqackClkJ6jRaokTYxop8fSgL+umnyC+sT6CXG16WQ/CMHoVs4N0WOwwhTpxe5i33Aff6xKYt6mOVpfZrO+hhr9TK3Ya7uSyY33iQ86z2W0zZ58JUNPMooyuJaNsOqL+9ioH954nODGVpOeXyeh7mkPTayGXHsaZlQtZeTqFClWkkFHXp11vR5rkbWb+gSe0GrSQ8a21eHfvBF7rtvEiWZJ8KRlSw/IxmT6NyVb1KfPuEm42w7hrZEOlN6G8SYsnX7cRNtOd6GWkVETlDMJPLGbSikeUKSePpJQK+jKvCUi1KhiKVkh5R+ARD/z33CdHQY3s+HzUm3Ri+FhLmlRU/WnDbNGqvWSixWD7ft3FYBNNu2+CjaQQ9q5x53C0Cfau4zDNvcIiex+yWo5nwsBmaOeF4T7Ukv1t/bg0qSF5gjQeHnRi+pYquOy2QeLMWuZPuozRvNVMG21aYED5IGAE4wrB1ra6BgiHoos1CDpjj5GkBJkJbz6DbaI2ZzaswfuiEjarZmKhn8L10y9R1JPl7YMMDFvUoaq2CoknJ1J/igaHQ+aie2ct/S3P0fnATqaayhAe8pRXr5Uom3+YJR/B1igFn3ELOFO9P2vGW1BFVY64S9No0+EtC+O30z7lEisHWvOo0SoWzu2PTvgBlvkfQ7qZA/P71f4835h2B9d+TrwdvhJXSxMUpJ/g23UwzmUmEbR3EFw/wCr3vWiO9mBuex3SX51m5fLjSDYeiO2gpmh93fsTrf7+VdFisH1/dYnBJpp23wYbKTw9vpH1RyOpP3I2FmkbcTyWS4+hI+hetzzSr7fRu7ELOVb9aa4tfEvzSH8fzM0T0ow+vRL9G2vx8npHBzc/+tX88HAigW2YIts8N3I415zVi7tTuUj5UkPPs+f8fWKSsiHhJhtXaeCV5UmdvZNo4l2d4xenUKtI/IvTy5n1EWw61xkx7AqmrpMZ3tyAD32wm8zWHYDSoVDGa13Ce/J0ZKbfwkF4BsXbq6z2PU54lZ4ssGn8yWyPED+69rzNoFML6F9Vs+BEqk9zbLt68H7/cuznXkd/QBeqFWTynkcnginb2Ra7Sd0L/yZapf1bo8Vg+/6aE4NNNO2KATbIehuI1/o9RGg3p05cIPflm2A90gqTcjJQALZNqI5rTw3ZjxPv0qiUM6a9VWMyzv0isEXcwG3ZFh4oq6OnoohMqQXbGmYsekxN6yZ83kikinFrc1qaGqL+HzrkRQw20V5O8Rzb9+tVLLCRHcF57xXsvviI0IyadBlmzci+ZmgKOZZ6nXkdHUiYswOPrrpfPUk89w7+INj+aSiacB67FW/o5TWTUY30eBvQHfPR2vhmr8fsB4aibW1z8Ly5iropxeyxpf2BY9PFpDmtZaWVCQoJF1g0zAHvgqGoFYLLO3DzuEHDxasZalxghv6fvcRg+/6qF/fYRNOueGBDwNsLG1i8yJVrFcazZO54OtVUKZz4TudF4A42bjjGK0HhehAZJXSaDWfm2Bq8/lGw/eXjgQradSwY0tWQW/4LOfI2B3kZRVSNZAlfWgZHgTdtv/h4oIyKdn269B9CjcSvPx5sZ8GMQyTIyyEtL0Mq2piPGsvI9gbkvCsm2Ijn8Y6VzPR5gnx5eSTTK1OnTTzH/2zBjgPDKZf4gsADARw8+5iEj99BNU3pP3wAnU11/lNfRsVgE+3lFPfYvl+vYoINBMkRhIWGkqKgTw2DKqgWOTtQeFbo5+UewhUfsihp18TMRJPs6Fe8eZOJRk0TKhT6xAtPoHpcuNyjrKIMvA/j/HMZmjTUQxiSJ8j8H8s95NE2qkk1XS0Eb2/x4HkcadmgWq0aKs8yKd+pFppfLPeQQaVcFaqbVEMh+evlHkm8vP6QFwmpFBxcr1adVk2qovBpuUcoklWbIjxMi8xEXr2NIUO+PNUqffU184vlHpVp0FyJt8+kMK4vBNfXyz0AeS2Mahqhq6X0n9qZIAbb97+o4h6baNoVG2yiJSuOFivwVwVKLdjir7J6phvHHr4pWCfZZdFJ5rRXQ7LIieYlXZ+lDmxpLziz2RvPrVeIAUwHO2M/uDMGv//I1b+tGjHYSrrF/ofyL51gC2X3BEe2ZbVhwoj26L3wosviJJxPbmW4vlSpqZ3SBbY4bu/2wGPLG0yGj6WbQiALPG9SZeh0plrWp8jRoiWmnxhsJSb9fy/jUgm24J0MGnOO6k5TmNS5Nuo5T1nVrRUvpr7Ds3PpWWRYqsAWcw9/V2+O57Vi0fIB1JSI5ND88VwuP4bxQ7p+OsWtJFu4GGwlqf5/LO/SCLbY8y4M9Yln0PRJWJlVpkzhgcnbOgZxeUr1UlNDpQlsqc8u4O7hx8tqtrhObElZYjm9cDS+6RbMmTSEuhULDuMr0UsMthKV/7+VeWkEW8y5ZVhvfM9gxw9gkyOfcw5aLKhyhStTapSaCipVYAu7gPs6P14ajWH5hBaok8+9TUNZE9kaBxsh2ErgfMKvakoMtlLTdP//P0hpBFvcH8sZuj6G/jMmMaBhlU89tp1drnPBrlqpqZTSBLa0Zxfx8PDjmcEoXCe1QqOwx+aX2Z3ZEwdTR9xjKzXtRvwgv0GB0gg2QvdgbXsCQ8dp2HWpjXrmfZZ060GC8zNWthHPsf1ts4i7z5blXhzPbsH8FUOomRfOHmcHbunZMm5gJ6oWHBlfspe4x1ay+v+nci+VYOM5B6fN5IxUR7p2rE250G3YbtZmfeBMWkhLlpr6KU09Nojn/gFvth2IQq/3YEyzL+O5L4GmU0YxpKUBpWF/zf9LsOXlZPHuaRDv5OvRRF/t5zfO1Cgevk5FTbsiFX+ajXkGb24HkVylDbXKlZ4X6meKVzrBBiTcwGvRBs4EvyMTQ4a5uWBVTVG8ju1/VX56OBd2BeC39xpxVKDd6IkM7WpKhZL/blDw1L8NbIKE1zx8m4iSlgFG5Qu3IIj41qRGPuH+s3jU9etg9PXq/yJpZSVHscWxIX5V9xDk1FTEXIoRHryb4e4hNBk4hGGtDPg5U6XhbLQw5fbYCLwt/n/ujC+1YCtGlZd0SOnqsZW0Gt/O/7eBLfHububtv4d+2zFMaa/37Sf7m4jYRyc5eOUVlZv3pF2dinyxq0sMtu/S9HfeJAbb96stBpto2n0DbAISwsN4Hv6OjDwBz649IBodGvdoQtnomwTdCycxqzwth/SnSSUFpCTyyYq6xs6AS0QBylq6NOvWl8qptzmz2R3PwEjKGjTGokdvurZsQGW1TJ4c383Z4DgycoQPXo8BTp3RI4eU2BBuHHiMQFeCe/cSMTRtSQODRO6HJqJfuzl1dVQgNZSTe87zOCYJ4e11+zjSpZoUf+2xZRMbdovL5y4TliTMR4cmPdrTyFi74NyD5MdH2XI2hNTMXCQlK9PRdjD1io5gBQk8v32FsxefkIgK1dVj2XQdLIZ/7LEl8/DQNs6EJiPIAxk5M/rZd/ibQ2GyiHwYyMXLNwkXepajR+sB5jTQ00COjz22q/R8dJD7SKGoXh3zQT2ooZxOZPAjnt5+Tbx8OmFhYNqpLU2NBNw4/Af3X8eRBdTqPoGuxspIlaKtQEWboxhsor2cRaPFYBNNu2+ALZ2wP3bgvWY/acbtqKaeytPAO8Qry1HZoBblFORJfXCR+zUmsWFWJyrJhLHf5RRvJDJJT4vjZdgTynRxYVqLdP78G7Dx0IN5mx+jW1mPMnIyxP95jZieTqwdWY/0h9uY1cqd953bY1C3Ji1MW6IrOIDr4Zd0GurM6BZSXN11gQev3pFCHvE3N3OuqjdnV7ZG8auhaMrbW+zZ4UNQuCqGlTVJe/GSt+UbMnxUH5qrvcV/igc39SpTVU4Gqb+ATUD803Ns9Q7gdkZ1aunJkBV6l/3PKzF+0ZSCoWj0H4txCnhB7eqGSEtJEnfjDqmW03EZYvbZkBIh1M4SsPUwb7LLUqWCOqlPQ3mjZMqwGYNooZPMZgtTvBWs6aanhbxyFpF3b5PZZCrzphsTucuL1dNOk9W5BYaGtTDvZIz06xeEBoeTRC4Jd3dzoeIi9rt2oZJs6dkKJAabaC/kP0WLwSaajsUAmy+ebueoaLOWsT0rErl3IRO2PcXcZgFjO9dG6g8HqttLsvnWEtorRvPnyVTqdDVGIeUNFwJWs/FuA5b4DUXz66Fo0kM8xjtxrelU1oxohZaiNEkPl9KndziO192oHeGPU2dv1Odtx3lMbTSA5yeWMOMT2OR5+GcsmjV1Ka+uQFrgbBoNzMX/jQv1i4LNoTp3Dvqy/kQEbafNZ7CJGhkRp1g67RjqfUYzrEEokzu5YeC9n9ltyiP79bx9diy39gew+XQGPZdNp4N2Fs/3r2Pi5nh6TpvAsDrJuFvbc6/HcnytzVCUlSTq+iJGjn3P1PNraFe2sEIy33DWx5c9oSoMmGlLex1l0l8fwGnAAarMd8a2vSy7e5qyXc+bdUv7UkshlSfHXXBenMWYc9NRO7mKFUuCMVssrIeqqJBAyK1olCpXQru8MhnXl2E+IpGltxbRVqF0ztGJe2yivZziHtv361UssG0/8Jg6dj5YVofYC6sYdTKP0UOHYWGiBYELqNw7ArcXblgqyfLi8Dxm734OuZm8f5OAhHZ/VhwYR+WvwRZ5DDvL+QTJVEBPWxmZAqBEcv+YLNMeHvBrjmkAACAASURBVKFTij8LB+7EZPNlJpp+KOCXYKtMws0tuGy5wOu4TEh9zh8n6rE1dwOti4JtUkXO+y5l9qrrKJnWpFzBxFwSL4JSaDbHFUfLyrw+6saane+QUIWaI9bi3Ln8Z0UTn3Hc0xO/F/VZssmagrXoRT8eGNxjnLkzj7QN0S8nXzAMzBVEEBakwbSgAwz+eEhpzB18l20mSKkdcxb1pGpBDi/ZZjOWR21dmNq3LIf6Ff14kEVk8DYW9dtHg91bqPtwFb5bk+i02qugHgpKcX8fbltPEfwuDdJeceVsDdbFedNL8Z9mH7+/ofyMO8Vg+34VxT020bT7qWDrFexDx/H36bTYChNBEs+uXODKs7rM+Uew7UJ+SCdaGJT7dDiKpLQmxs1rI/HsG2DTfsTUmUeR7NCc5lU0KBN9ihmjMlgh8PkbsHmz8XQeHezaovNJH0Uq1zbBsKIactkR3A0KJibrOlumnaP11j+wrV8YmPqKcxt92fbICKd/BNteKs6wpHl5lUJ/NQlk5LSo2bQ+nxZhJzxk+/Lt3JBuypRPYHuCj+VcogYswK6nMvv7fA22XSwbcJpmh9wwuP4V2MIvsGjBQeJN6tKiZiWUYv9g4eQkZrxxp6cYbKK9Bf+CaDHYRKuknwq2npcnU3aYIkfiVmMW+YgtM4exL3kUaz+CzfcSGu3HMc3SBEXBM/zHjONCPSdWjmxdMBT9fGXy7uE3wKZ4kk6jbtO10Bo8eGVDOjnVY2fOxi/BNt2YRyc2sWHfMxrZL2NI3f+1LPoJy+rVJXalgNUdCp8mL5Zbez1Y4x1FpzXLsdZ/y26XRcw7o4z96pkMa5JDwKDhBJq7sWHEh6Ho31658Vzf7s7KU/F0mTILm0YVif9zDSNc3zLA2QHL+jls7W6K8/NeuJ/zpbdGAn/6TWLO1VZs9O9F0oGvwPZ4B4MnXqK6ox12XWvzen1HejlVZE2kj7jHJto78K+IFoNNtGr6qWDrzXvcR5iw+rEW6hpqVK3VAsNYfawPjKNW7HW8Fy5h3YGHVBo0m6V2/akhF8z2udPZFBRFas6HT3kKzeZxZFNv+BbYzJQ5sXwICw+HkJAug+HArigtSmOkwPtLsDk1Jjs9ghsHfFi/fjd3Ewon1vV6snCpHT0kT9HXYQPPIpKBbJKbzuSuxyi0Pi21yyUz5h4H3Feyautt0uWqYW5pzPtkTboN6EuvVroIIm/g72iP390ksvMkQEqWcm3nsdujD9qf6iOPrJRH7HNdic+WP4lVlCGnXAsmzrJjSDtjysq+w9diOK8s2nJrxU7CpWVQUe/CrENzsKiQyd1dX4EtK5k/PCeweNdV3qbIod+7AyqeOQyNWEt3cY9NtLfgXxAtBptolfQNsOWTk51BZmYO0goqlJGGvOw0krJAQV4eOeGWk+xUYhPzUC6nTBkJCTKTokjMAAkpKWTlFJDJk6CMmgLS+QIyUlJJSc9CQl4ZVSUFZKXyyExKIDkzh7z8Dw8uIaeCpro85GSQlpiJtGpZFAq37OVmpZGSlYNcGSXkZaUQpCeQlJpFjnCJhZISMql5yFVQQTY/j4yUeDKk1NAQWo8Lrb6F9yanFp74DkjLo6qqRBkyiU9MIyc378MDKKhTQeWrOar8XLLSU0hOySQXGRSU5CBfElk5OeRkpZAgl4zE9yRn5vKhGBJIllFBQ03+K+vvXLJSU0lJzShYnvLpGWQ+pJGekAwKsmQkpCBAAilpRdQ0lZAhD0FmGhkZ+cgqf6gH4ZWTkUhSaiaCXJBRVEQ6I58y5ZSRkyid6z3Ec2yivZxFo8VgE02737ZAV7THEkf/f1RADLbvr1Ux2ETTTgw20fQSR/+AAmKwfb94YrCJpt3fgq1FixYEBgaKlpI4WqzANxQ4dOgQQUFBuLq6irUSUYHHjx8zb9489u/fL+Kd/83wjwyrUKECEvn5+flRUVHo6uqir6//31REXOpfpkBycjLp6ekIG5v4Ek2BzMxMYmJiqFLl48JI0e7/r0W/ePGC8PDwgrb2CWxt2rQhJCTkv6aFuLy/WAHxUPT7BRYPRUXTTjzHJppe4ugfUEAMtu8XTww20bQTg000vcTRP6CAGGzfL54YbKJp9+8E2/tQzj5MoUrN6hhqKX21Vux/CJD8hhtPopAqr0+dqhr8dEf7t3/ic0uZgb1MSoU9smhN4ddHi8H2/RqLwSaadsXwY3vA5VNnCU74nLBu4x50aGxMOaGZ2S+4cjKTeXh+Cw9kOtCnYw2Uvs7j0Vas1r6iq+0wBjQSnixUzOvFaWZ7ByLbpB8OlnVQLuZtxQ47Z4+ksx7Prk5G/Onlr6qJwVbslvSXQDHYRNOuWFuqXBdvIq56T5roKkDMfa5FlaFm13FM6tEAbZWiezxFy/yfosVg+zk6lrZUSiPYou7s59C5W2RU78eQ9nUop5TKjQB3Dj3N+LCLREYBrVZDse/wfa7PP6sOSgXYMhMICzqM35mngBL6DdvRpUtTdITe+KmhnNh5nBsvYgpMT+v1c6JPPVVK6jycYoFtnf+fVB/jyfgWGpDwjPO73Fh4VJXxLhPoVUcbOeK55LaQXSHZwn1CqGh2wHZRTwwQOtcGcePWfRLzNHgdGMhrNGjYewDdW9cusBBKuLmZ5btvkZgm3GSkz8BFjjRVSCDo4Cpuao1kqnlVyIzi7rkj7D1+lwTKYlo1m20PVRhuV9hje3+N9Ut38SgtCwkpGdrbuX+w9hEk8+rWMfy3XCEGZaprS3MzWgqj9h97bEnc3rGePddekywQNsGmTPSyphaQm5HIoxPr8D73DlBEr34HLAd1plrR7mPSQ3Z57yXoVSzZVKGn2Wu6+tUo7LHlkhr7hOPe67kYIUxbizptutOnvxlaX7f2hFv4rtrNvfhUcoHWdl4MqJFNfMgJ1nucRni7ZjUzug8YSaOK6Ty/fJlwiTwSHz7l1sNQEqjDwHmdyTvkxb6HKeRJGDJwwVRaauaSEhXKzXNBZOpoErL7JGGoUqtdD3pZNPvQIEnizi5v9gS9IklYfTRhotewAg1+9lXqwBZ1Bzcfbw4fOkh2+9X4OlpRo3wUG7rWZ7v+IgbWlgKZMpSt2wkrs8+7fn+2LsVJr8TBlp3Cqz8CWLzlLmXqNaJ2bgRPnudQ2WIQI3tpELJ+JZ6XBVSvXw2tuLP4h5rh7OFE1yol4w0oOtiEtZB4gTn9XMkcvJjpA8yIPTgc22Na2HVvQL4gi5eXThFmNpFVYxuQcDmAFbPXEmE0hE7NqpH5cD8XpRriMG4Mbcs+ZdWYAGI7mGGiqoAUmphZdEBH8AZ/p1bsNNzJZcf6RNw+wKZNR4mv0I4mRrm8Pn0Mv2A9nNwdGdAokyPLLpKto4S0jCTvTi1mt6Y7J1a2Qjr8KttXruSmogWd60kTfeMCO69K0GWGY8FQNPb0AmYeiKeVWQM0lMsQc3Ynh6qMY9fc9kg9OMiyWX+gbt0GA+TQqFydembGhX5uhUDwn8XKqyo0a1wLTeU47rtvxEXCludXJ6OTGsuZjePY+KweA1sakhnxgjsvUzDoNYJR7Y34fJzNcw7ZT8cnrh5W5gbIyz4i8EorHJeV5ZzrTcqYaJAb94zrdx4j324OzkMq8sB7Mev2v6FKe3Pq6OVy03c7j5XkqdV4II305Ik+7cmRyvPZu6gVuSGnWTN2Oo/0e2PexATl9/e4cieVWkPHYdNdh1c7V7DkTDJtmjagnEoZYs7t4kCaBR47R2FSnDdOhJjSBbZUQvYsw/uhBHkhF3hVbSzLJ38G250J0Xh3++mzsCKo9WVoSYMtJ+kd59ZNYl5oJzb72FIzL4Q9Ln5cF5gyaoQKvvZbye4xmhnWrdBJDcTB0hbJebdYaf7TJ3yKpeH3gY37rOtuy8PWq3C2zGa51WwynXfj3b0K+XmZvAryYO70GEYcWYje4wB8PE9Qftg6RprrIn13A6P932A+dCSDdW8ztuMyNJceZGG3ysgXjmozE4qAza4yl7cEsP+uCgOXjaWJWjYRxz0Z4ZfIwBljGdBIhTf3k6lgXAllGSkSLs2k6xg53B85oHougBUeUfQNcKZTuXzignYzy+sOlXqNxKFtNhvGLeVpazsWDG2FtpIU6a99sDI9z4h7W2jy1JWRE27Q/9BxRhQaO36haGIQrqMCEAwcxdjupmjKJhKycgzGB1vwLHACqve2M3XCPkzctzLVTI2ctKcc9vDnRmJdhs8ZSM2PPb/QzXTvfYxGnsuY1tIAeal4ntxMo3I9eSKf5FClbkVkEkM56r2JUzENmb66PZHes9hypxwWk6bSqXYZQr2G0+OsDptc5tG6mjIpewajO9uAM8/mohtyHM/pS8gdvAOH3tVQybzHtrmbCC3XARsbLQ7YBZBgORT7Pk0oX0aajDcb6VNlHwMiT2P9k9fRliawpTw9zvJdV9Bq0A7NS6vZKzuYpUXAtjSmITXLSaOo1ojxbs60+0s3u1jv108LKmmw5aVGEug9k2lBTQnYPwZj3nBmhQtHQ/Xp3KkMfjtDaTvJjhGtDVHkNX69m7Df/CLHxxv9NA1ESejHwdb1FRPaO3G/XCXKKwq9yPIRZKYgEDTC+fR66j4PYNuumxjb+dGvptB9dg8j3INpNHAIw5uoE3FpA7OcT/EmL4vaU/awYUBlvgCbjTK7V3uzL7k5SzwGUCDTVx8PEk/MZfiqiySl55CXHkNkjCXbnjsiH7AYhyMGeJyaTD3hfUU/HjSPYOGAORx5J0BFXaFwLiCJVzc1mR96kRFqofyxbTXLNz5Epl5jBtk5M6yR+mdtg3cwcHQgZounMLqN0YevoB8/HlwZh2KgC907e5BY0xCNgt54NslReVTvOo45S2xp8PGwmJtraTQ/Cef1dnTSLcvHGcvczCRu+k/Cfkso5GWRFC1HjS4TWebVlTjvWRyNq4OlzTgaVYS3e8bSLrAZFxZaUUmtDIKjY9C0UeJIrAs1Qo6zadE6NKadY0yBeeZLjjgv5Mz7xgyzVGHV3EAaLpmCbWujwo8pwbjUaUySZzLLWorSlL4dW2rAlhrGobW7uS5bi8HjGhLuMopN+R/BBjEhD3mZmENeTjZPdi7AP3oQ3vtGUvvbRfxlESUNNvIERN07w4o5EziboI0iisgIYqnQ1op+teXZfvot3SbaMaRZVeTJ5tQUA1yrHOWCQ8Gb99uv7wNbyHYG2Jyl7gInxle7xfCmpzE/5kg7xY/jaaGDrApaldWI+fN/gE14JqcgmXevo0kVBOLSdgnV9j/DoWaRHtu4cpxYv5ljb4yZ8ndgkzmFhc1NLNaPpaO6IjlhW5hoK2Dxq5moH/RkcYAKM/8RbIdQs7WkS/0qBadVCS8JCQXK61dBTTqP7LQ43r19wcPL+zhzQRqLJS50/vi5M+IEDtbnMJwzliF/C7a1jLR9y9BD46n7qVqlUVTXpJymGmU+nrciBNvIZ0zYP4+B1bQ+OAnnCYg5tgCLxRk4bBlNvcwIgvac4HpCfex/CtjWcT3HjIGDVfGzO4fhvLEM/QS2S0xSsMfg7h0m/11P9QeaaOkAWxohJ9az51IK9YbMoKtJGqdnWxcBWxHLqvwcooO9mdptO40PBmFXMu9ogeIlDraCZplJQvQrYlOFTxTL9S3ruRJTm04tvwZbJFv7m7Kp0QkuTi0Z0UQHW/xVVk2aySG5AaxeMAyzipF49TDnWLdjnBj/9ZRzBs8vfwNsn16UMFY3rkH44lxczYqAbVpVrm1dzZqAeLosX8Fw/VDWOc5m6Q09lm6ax4Cc7dS1esX82yvoX16F05PKMnzvSPZGOKMTtIG5tqeo5b6NWQ3fc2D1AmbsyGTIsgU49CrLaQcb9miOZcWE7uiq/9N8SjphFzaxddc9TOw30a/g0ANhLd9jneVkzlSbwBqnXhhkHGBgi4nsqjSH51cnofnuAitGTiNj4glWWvyPiWfBVZybjuVmLw92TG2JmvxlZvYOo3ff2/Rdos3uJ/MxCjmH+1R77lZxYsV3gG3JgNHcquaAi9dM6kbuZ6HnWRRbj8bBqgJ/TB/FgpQubF9gQ21tJcK3WGK8rjG3gmZQ8ycfdlU6wBbBRc8lzJmxhWAFpQJPwKyUJDIog1LDKRzY4UAz7UKL93wBcdfXMnzobQaf28VA3R+g+g/eWhrA9kURIoJYuzCAexW7MadnCs7TrlDDfiITu9ZGvXAoGjTkMRv7FBnl/KAGotxeLLDNHevAgXBppCQlIF8Xq8WrmT26E9VUpJCQyCdXEIaXRRMcL2d8yFuuLDWtVnNsQw8y/hfY5I/RdvgK7r+ILxjC5g7ZRZpPL3KTin48aExe0hP2rZrPTNejREg0ZMyctiTHlKX7EEu6mFXk6lwTBq5/RUomNF64kNqrY7CKXEHLjHcEbV/EqAkBvJSsTo+hXdGpooWRcXsGCe3Jc16zx86KGbsfEFP46FLNV/Ho5DDydoyj1ti9BcXJr9KQITPd8BlWv8iZnfnkvjnMJKuZ7Lz7igz64H+xDu7T5NgWOBn9/Gyin55gycABbAwpNH6s0Jwxc5cw36ZxkWP58sh5sYMhHZ04/i6eHBqy4u4fjCwfib+tPvbHpFE3qoZZPUuaKVSjz3eAzXfhfF7pWfBi9Squ5tfEavZ85s/ujr4U5OXcYIX5WNyCQkgQVm/9udy+OAPjAgPNn3uVDrDlk5ebQ44glw/WorGcdB5JAANYaNefRN8xPOnryZhaquQL0tg9QZcFaas4u30YVX62ICLIW7rAFs2ffq6s2ZFC18UuDG8cyaahU7hV3Z5pE7thGLwE/d6vcH3qTj+1gk/vv/36d+48+O0y/VszFBD9lzm2kitL6QDb1+UvArYJfaj+1AWdvmuJT84ESVm0uroRuHc4lUtOtoKcSxxsgkRCji9j0EB3goWLlxr3ZebStYxtJjwYE4g5yyzrGfheCiaFOsw5dxTHplp/Pc7yN+koBttvErpkshGDrWR0//m5ljjYfn6RfmmKYrD9UnlLOvEc4l9cZJ/XdtRG+NPfuGSfp3T22EpWk+LmLgZbcZX6ECcGm2h6iaN/QAEx2L5fPDHYRNPub8HWsGFDNm7cKFpK4mixAt9Q4NKlSzx48AA7OzuxViIqIHSE9fHxEduqF1O30aNHc/PmzS8ddI2MjOjWrVsxkxCHiRUongJCq+bY2FjMzMyKd4M46pMCCQkJ3L17l3bt2olVKYYCx48fJzQ0VGwNXgytxCE/qIB4KPr9AoqHoqJpJ55jE00vcfQPKCAG2/eLJwabaNqJwSaaXv9PouN4cPQEZ5/K0aKvOYapVziTVBsLs6ooywn3+/6aSwy279dVDDbRtBOD7Zt6ffSUe41226E0+MmOF9/M/lcExFxhw9bLPA6JRLVNHxq9XcUJrXkssDKjXIGRwa+5xGD7fl3FYBNNu+KBLeMNgQd3s/Pobd4L06/QktHj+tLCSIsX+x1ZndAD92HNSTi7gNkHDZm2cSifl0xl8fbuaYIeJWFg/m8EQwbPLvmzffdtjCcV2Ssqms7/GJ1wcwvLnlTGvlcztFWLbMD+Sen/XTKpd7bhdj0L4xo6xF06yOHDL2jt7sXYZgYo/+T9oUXzF4Pt+ytVDDbRtPs22N6HcXK7H7tC5GnethFVlCAx+AL31NszqnsbotaZ0jtiOi/cBiIR4cWgBhtpe/kB9nUKHyQhlIPrvTgYb4zD4tHU+0XnJIhWbFGify3YIg5OofMlE/bNHIBR+c/2k6I8oaixgsS3hCfloaqhSX7EY0JeS6HX2JhKymWKfzCOqJkCpRZsCTfwWrSBM8HvyATaO+3GoZUKwq3RpeUqdWBLD+fCrgD89l4jDqjb15ExfdpR9aMdVwkL9w2wJRJyypcNG4IxnLQU6xblUZIG4YvxNlOB8mXVuLOs7iewKckm4WtlwMZGF7gxvcD8i/ePT7B6nRcJDeezysaUzLu7cV23mYtPhKfD6DN4uQsjmlZG8aMRWZ6AhAdbmDzOlzCgvHFzRjqtpHu1VJ6c8GO9105uC5WkIWPc7OnbqCpKRHF42nBCes0m13E6R5FGvVJbHNYvpMNXBoFJDw+yZt0mTj8QbrzXw2rRYmxaG6AqE8l+u0GsvCVs2rJoVBrE0n1jqMNHsJ0krVxzYs4c5inadJrgyOg+Takk/xh/663ItlRi4/YzZGV1xS1oOrXfP8B/yji2CQtBBUw7j2SqswVVP1V4An/6LGLFhp2ciVDAqJIG9Sf6s8HamPxXOxgzeF3BnryyurUZ5rwRq5rpPL90lluvXpMQHc2lg+d5hSmjVw2l7BUvfE8+JT6rBhO2eTPEQK7Awy3mTgBT7QJ4BlSs04ZR05fRxSCFR0c2cCU2l6T7b7l+8yZR6DNkhSvDm+gU1sNbto7sx/onwodVQb+eNXO9BiM0NkkN+wNfL3d2B0UDleg2dSaju5tSvhidzdIJtuccnDaTgPgGDLVqhs4rf4ZukGLBQR8G6f3C7quIL37pAls89w94sy4gDN3eg+lQ5hprdoZR3Xoadt3rFHGZFrGQPzH8f4Mt8w0X/fzYd0sbW29b6vyNfXngApNPYBNOPL8JGEwTdxOO3p1FAxJ5dMwTT68Qmi7ZhHXVYPyd9xGuVwfzziZoIEdZnUpoKsp++nXMSj3NvKb2vLL2ZEF3BV4GP+LZSx3Maofgs/UWeh2GMaCxDnGXfVm8PZsB62bQ3ySHbd3NmHm/MTM3rcRcPZ5ja20IbL6bE+OK+EElP2bH0r0Eqxlh3qsBWsihXrEimsrvOWTXG/vUoZxxak9eVhp3/Oay4V1P1u2zRuGSP4snuxJpascEWwvKhe5k1eZIms5wYJR5Eh71R+D3tj5TTkyno3J5KlZV4tzClqwUOOJn04CMtw85cvQMiQ1G4zysUaGzh/BMhEge7Z3NsGtGuI3pWrANRFfjNgsH3qWDszkqSRFc2rWKU6oOBMxvTOQhD5bOP4ZSn0kM71eZJ+uWsunCAwyGujGhU00yjk9jxANLAveMQDPlIu7TntHaviXyUY85um83L6vbs8quJk995zJ/9UXKWTkxsqcpMbtGszRnFEfn9KeyehxbBrVmgfJsjts3Q5DwjksB6zgn1Q/XFU144bWLizHlMLdpiQ6yqJavgKaaAjLF6N2USrCF7sHa9gS6U6YwxaIuGtkPWNKtM9EzX+PeUWwN/resibvPluVeHMlsxvzlg6kt8ZY9zpMI0hnLxCFdMCgFvbb/Dbb4YPat8WBzbDNW+gzh73wHvwBbGSlSI7cx0dSFWocf42gYypFtG9kW34q1c7pTMfkablPnckNrGDOmDaFOub/KlnJsEsbjJNgUupqO8hLkCLLJjn/GKd+9XE2pyaiF/agpJ0VeVhAruq2HibMY002BvZZmBFo9wGuQNvKCJB7ucGT4zY6c8OrLp/n+hNv4zJrHRbmeTJtpi2n5wvzf7WZA07N0ub6aYdoqkJ9N5OOtLBh4nc5n3aj91J/NW//EcNwGBtVXQCrnHhttvIhpNRQbaxn8mw4ibPgh1o6rjbqsBOmP1jOgxwksTh7Atros+bmRBG7x42igKn1XTqSoEe9fh6JZJL/PRbGsApJZwl9GT1bs0GDG0WFIHFrDjvPvaTzWhe61ZIg8Oo9BJ+WZO3EM7Wtqkn9+KqqWmRxK9qR9fhapSXkoqMkjmRbO+U1+7H9sxBSfbiT4zmXfs0p0GWVPGwM58gKXYOYmg+e6cTTL2od5tT8YG7eJfiqy5OclEnxuM94rounhM5TEzQvY9cKYCUvm0baKaD+xpRFscX8sZ+j6GPrPmMSAhsKjHMMLDnPZ2eU6F+yqiVbAXxhdmnpsac8u4uHhxzODUbhOaoUGsZxeOBq/zO7MnjiYOhWLfSDmL1Psf4Mt7gl7VrsREN+SNcUCmzS5GQlccBvMzPy5nLbMZKuvKykdApjdqQIS+XnkRl1kqd0c1h+7S8VxfuyaZUk14XFVhVfyoXHUCDAl6NAoPvn6RVzHc4k/gepdWLq4Z+FwLpIDU/pzxWQVTgO0ODLAjNtj3uJtIQdZyYTsncPAy805vqE/FT8mLsw/JpDVU+eydt8NtEatZ+vsgdR+vhzd3u9Y+9Kd3krCZ8kl6d1FvOyckJt5me7pX388CCZg+GSu6U7AYXIF9rQfxJvJ51gzuCoKMpB2z5U2DWZzX1am0L9N6AFWlqYDHFm2xp6mhU4vwsf6uzm2J2tbYzrzRoFHXX6uBibtZ7DxpA1Sh9aw52oazce60NkAok/Np/9ZDZaOH0IzA3W4MAOlronsy/DBPDOJy66d6epyryCdvNzKtLWey1rfHiT6zuVwRDV6jJxE00rA9VXUc83BzXMcLZ/MR6ZDGqfyfTAv0C2Ld/cO4L92NzoOBxla6Q4Bi5xZ5H0eRasFrHeeQGuD4s0NlkawxZxbhvXG9wx2nISVWWXkyOecgxYLqlzhypSPrqK/7P0rdsKlCWypYRdwX+fHS6MxLJ/QAnXyubdpKGsiW+NgM4S6FUvGg62omN+YY4vjzr61bPCLpt0Kb/oaSxUMGfPzcsjJl0BaUoqrC4sMRctIQ24mEVfWMGbiDRpN60Dirgi6bllC+78chnGXNe1HEGLpzxKb+mgWapF8cBxGk5TY/Wo5raWEeeWRlxzKIbddXMuqy5jFvTGUlCA/7zZrurghGDuTMRYfemzfBNsXzeg+nt1tedBmNc5dw7HrcIWBj1fRV034dSObmNDdLOp7iXanPDAJ82fbzhvUmLgJq1pSSOQ/wm+EJ5HNBjHCWhb/Zl+B7b4bVj3fMf25K62l/vcYrQBsF2uzd9ZAqgs/HpyegFxvCU6mr6NddjwPDnixYrMKU0UBW/p6zPaMp+4cLfaGLaJp+msubPJj3319Jn0LbJm7aGN4A6fMDXSVkYT8ZJ5e2o7Pktd02b4M80/1GMI2W3uuaI1kin1fahaB9T+9raURbLHnXRjqhZLbOwAAHvBJREFUE8+g6R/A9rHHtq1jEJen/GRv9GJj7K+BpQpszy7g7uHHy2q2uE5sSdnCHptvugVzJgnBVtp7bEDai0A2LFnIaQlzpkwbSj01iL2yHt9YU2wtO5Hg0/DzHJsQbOSRHHkVj4Hd2Z7dBsNOE/BzNkdTWFe5WaSkpJCWKTxDNIbjCycR1sKd6b3rULYQbJkpx5hRdzIxU/ewpo8yYfdv8+CBMnWMH+MRcA+TvvaMbl2FmEvuTDsuz+Q5Y+lolE5A92KArSD/VNIyhYeIxnLadRoh9RYypa8O5yd2YELOdIJXdCEvK5XrAVNZkzicPWs6k3ppM4vGLyWiyWSmOQ6mcnAAzkeT6Go7loFNolhZ/0uwZac/wsvainsdt7Ksh7BLBEjKIK+ojLJwPrFIu406Nh3hiNpp8UhaG+mjdXMe5ftE4/lkKQ3inrPHeShH06fgKSLYGh6eTrNZeaz8YwbVXgbhv3AOTyrNYMW3wKadwKbu9Zmr7c29ha3ITnjNmW2rOSlvg/fMtiimpZCcLjyA9D1XfBZxV2MgIwb1oFrZb7+1pRFsBO9k0JhzGM9yYGKnWqgJQljVrR2vp4fjZi6eY/vbWo25h7+rNyfz27BoxQCq57/j0Hw7rmqPZuzgf8McW2GphF/CvNcsYdOFgpN/QbcHC5fZ0aP+/7V33gE9b/8ff7SF7JGsS2TPZI/skT2ijIubRIRIOymljFIZISNE3GyyImVeq7J1iVQkUaK9fr/Pp7i5l5uPRO73ff6rz3mf9znPcz6Pz3m9x/NVi9trhjI7To9TFlqUUci7i5T1Lo7gdfosvlCBGY5bGff+obbIQJYud2XbafGtQtA0Zp+NDk1qFMhCnJPJq5AN6E1YzX3K0qCDNqYrTeha+RnB6z1wWXUAUR5q6o3A0XkWWi1UkOcZv88YxZ2xQdhqykPGOyKOr2L+NXXW2w38K0Fx9HlcXVzYcEx0vxHoNgsfq4m0rSPKMfUHDurT2ZGSDjKK1OhrzU7XESiTxtOrZzh77CxPslII/P30/9+DbcPkpQvRG96aytxk3YgFxE7ajNmQWvkpBHNIfnUDT72JeN3PF7FSc4bpm2D24eZB/v/jArCa5siR8OeozdnNTv0WBNk0ZdZeKFW5Mm20JtE6QpF+G0chHeDN8RsptNGZT7faEH9uNcYXKzBPdyhtapcTh5Rt9ZNwD1tMh5QEDll3xsoflH75hdZth6IupULfJT1J8nPnzItf6DV6Aq1F1xlvbmH4xmwsbcahXrUs0gRj0WQ6+0VdVKxGi+EWrLHpT9UXYezwdMbBNySv8+0msspcn/5NxT9bhZYSCTbC2W1oQmCFsYwb0Rble+sZtqwsniG29JQV7op+elLjub7bgx0H39BiigGdM07hsD4S9bn6TOmlRvlCV0LxVyj8Obbi74Nwhv8RBUom2IBXF3Axd+PIrShSacT0zauZ1Lis8Bzbv63L5AhOenuyZvs54lBhwOyFTBvZgRIQhYp7LYDtfwQqJWGYJRZsJUGcQvpQkq6x/QRyCWD7GSbpv9JHAWxfP5MC2CTTTtixSaaXULsICghg+3rxBLBJpt0nwdayZUuMjY0la0moLShQiAJhYWE8fvyY4cOHC1pJqMDz5885cuQIIstroRSugIuLi9iGXllZ9Pxsbm5ubGwsAtgKF06oIbkCAtgk1+z9EQLYJNPuk2DT1NTk/v33zylI1qBQW1DgcwoIoejXrw0hFJVMO+Eam2R6CbWLoIAAtq8XTwCbZNoJYJNML6F2ERQQwPb14glgk0y7/zTYMl5FcHLPRgJlhmKl34mKkmnzce24m+w6dIFY5e5MG9yMAu9KFKXVj4695jGIuckWnDfr+q9tPg1a9/+ebyn0H/or/b7wqf9v1skiNCSA7evFE8AmmXaFgC2NyMt+uNk4cCzqr4brDjVl6eyxtKn16bf4xa9U7VrCNjk9tk5+b6UrWcckqX3NfSCGV4eyc7M+qnL5r8GkxBN6aDXWV+thbz6aFlXKFM0dNvoCLl5HiawzjMVTO+R7qknSy0LqXnOnzXZ5ti/UpXlN0Steny/h+y0wPp6E7m8W6Lb/4F3yDTtTPE0JYPt6XQWwSaZdIWBL4c8zXnj7XqXepOVoNchrXFZRifJlSyP3GeeKzDfP8PecjbucKaeN20vWo6+onfEunsSMUlSqWBbZ92YauTlkpiXzNkuOCkqlPnrx/CtOAcUNtox3xKXJUbWcAoV5Ngpg+6oZ/OigxBu+LHZwwveiyAm4Oxa/OzC5awOURLWebmdEFzMuZ+VQuqIyM7eEML9D0c9ZlBZ+FNhyszMJ8RjKKK9XjHQ4wMphoh/SZO6f9MLJ0okT0fmj6jKTbfYz6NukCsTsZeogS07GvSFHSpppvjEs7l6U0Ut+7BeBzWffHVrOXs/Igi4uz49gNNobZZtlGPWuR9moDfRqvpuRl5bxenoXHK5lkYUMyq37YuS0hPZ3jxAUcJOLqRGcO1cZs93LmN3uMWaDF7DnXgzp/7+epu5PZs0AadFb9EQEOKE9YiV3ANUeOti4bkZb+RqeltYs3XKWOGCA7WFWGfQhyq0lY+IsebJqDAqyUqS8voLzIE2WhYkEqUnX0Ra4bZ9KUxK57GXD0XhpEgLvcTI4mCiaseCAH6a9fxHbnn8omW8IP+6EjvYq7lIJjXYaVG3ZlFrq73dscfhbT2HhhjM8ShIdpY3P83WMFNsevS8ZPLt5gG0eq4mu0oW7q1ZxiZoMXuDIYhNtmpZ7wUETHc41W85CbXWqiQ49NYcKK5sQdtyAuhkJ3D3iyPjxIkMAaDxAD1tnD5rc+fuOLYZdUwYwb99D3mSAjJw+h5Pc6CnuRjrRN/ZiP+U3toWL/m6OrrUdiywGIvKJjPW3YozJRq5FiAbRBvtLJ1nQujgC7ZKU8+Ap/luDSZRrSN9RrXjkNR7Dux3YYGaAep0wTGuO4MKc0wQY1uPZHiO6r5DC7eQWRuUbtUj+NSv6ET8GbAEYKo3kodUaOp1eRMzUYDaOqyUyiOf2IXd8A+PRmOZI//oi9xpZ5OVEtmZXcVQfz6lB69lr0pFSZ4xQ1n/J6msHmSShMWlRVPsisO3wC6OJwRqGq4lOJY2snCwyMtI82zeLPhsrs85rOKGTe3JoxA3OzKzPP3ds0QS42mNhEkI7V2csZ/ekJqG4Gd+g/YwhaDSsSvRGLRpu6cP9i7OpGOnDnM7OVPA4hcdIea6eCiLsbgoKb8+w97oKeg5mDG76mNUmN2jz2yDSdnZn9AtbYteMRSbrNo79euPXdz83rbuS8vQKm2ztOCE3jhWeWrzeYIGZ/RkaLFyLjV5v4tZ2Rztcl3POk6ld8b2PVDaJ0YG4TJ/P22nHcB0uwyXv5ZhYh6Bu68jiKRo82TyFWdfq4WBsRI+GlXi6bRxtNrXhYqApjT74EmUQE7oXu/GzudnUGOd1FtS66ojpgcf0n2iDXlc59s8dTVALV8zHaSDO5XLCEEXnptw7o4fCnS2YDPGihtthlg+R4vyhYB7G1qJJ1SPYvw9FNZS54NSNSVGTOec4CZUKCjzw0KSr/1iu+OtR+v5h7OY48krbC1+91iSG7mGRxW4yBhhiOTaL1ROOU9fSgPGaavx7AFyUZZZ3bMkMRXOJOWSB9lYZFi41YuBzN2qOeMXWuDVoyUnx7uUl1k6bTq7pLUw7FbaXLrpGn2vhx4BN1JtcUl7/gYuuLpGTPwc2KWRk5ZCVlYZLy2g1PgKToKXo1K6ITE44rv06EW8Zj2PP76ffF4HNdrY5/nHlENut0Z6Za2yZMbINVbjOyi4TOJBaitAq07h1cia/wGfB9vt1FbSXLKK3qJLIni0tiYS3qWRl54q3/8M6PWRJuhuNd82hh2sddt+wROP9TEcG4rB4D5HNR7HIuA8FfzyDbRoxLB9s3HFh4IAX2D5fTt7u9xXXf9+K34EMBq4yQHafBYdetmDk1JmIL09dXkZzJ/DcMJPO1USWPaKOpRJ9xg1D82wsr1kiDqYLhqJD01itv5YXHXSYOrYjNcQ8vMiixqtpevU0cxq+n8A8sG1ZtYuaxoeYIrrc+Mgfk7WXqag5FqMhlTn1ObAdm0DqNlNGbW/AjuAFtC2w4j8KRWtdxWDIesrPt0W/Rx3KyEB2VgBWLXeieWUn7cPWYLuuNGYB88hLrxPJkcVruZLdlrG/KnPA1JwHLc0x1tWgtnIlKpWRR6qY1l+JAtsHb8DbbJtpx2VVA5aZDkPu6CTaeKtz8eQCGstKkRz/B25TJvF04hk8tUW7lR9TShbYPg5FczKq0NfYHouZg1EKMKLPFmW8ts6jSzUlpHIicO3flou6YfhN+eCJXewifhHYPhmKiruWSryfPb0stqJmdA7vWaqINh2f27F9BLa0RK55WzFnSzDxbzKRzkwk8tEQDma609hvPr33tePkniliUOZ9HwNxWHuCxGYjsZz0PiFK3kcFwZZzcg6qv5XC9wPY3nH/5CZ2HXhIW2M7qp7+ArBlJhPha8YwN2U2fRZsi9h+JZLcj1LWtcT8uC+T6n4jsO22QudMRw5tHS8OG9+Xf4LNmpMJqcgryOZfn5NCsVw3bHyWUOfUYmbsVcXzA9hecX6dHf5xjRiuP5P2soHYGzqx/9YDlPo7ssVam/qVC8bk324NliiwPT2L83JXtgaEk9VyFEum6dKva0MSd09A/QPYpElLeIKPeT+u9hLA9teO7eM18frKeozmnaLePAtGZXsx1rsA2HLT2DNNmd+7/ERge/dsD2aj/Wn3ay2WWt9j5h+bmFOvQh7Y1s5iFcacNO+KHHmh6Edgu7GOXlNCGbnVit/a1CbjkhU9ur5keYY7zY5YMtA8A4fzKxhcSYp3b5JIjrjG9vV+3KrWH3OzETQunUZsZDJlqlXkxtLmDM/fsUk98Ua3bxBDznnway0lctKjCfLZxKGLVZmwUod03y8AW04azy6tY+7MKCYHOjGofA6Jt/xZuiGQtHYTWDxSiq2zfXjbfwx62p2pIf+57OmF7diUCTIdwe8qi3Gc2gMV+Xjurp+J+oGe3Ds+icy9i9BdKYv9qSUMqChF0usk0jLlib+4lIXvQ9H691g4cic1HMzR76xKmYI3dLLe8jBgM/YrXjDGx5LB1cuQlXyLXUu8eVi+B5OMhqD64ZLgVeyaD+WZ7T08RxdPmqESBbYC381XZ53QMQxjwEZHhkba0mFVA05fsKS1LOJQdNXkqbzUP4fbsH/423876hfSUsnasf2ts5lheP5qyq0Wc5lY8wRTtpTBY9dCeimXQyonnJV9OhA27S7bdWp8N72+aMe2YcNxSvUxokv+TryMSmNaVMvloNNMvKtNw9dIgytWw5n8cCohvxuikv2CsxuMMA9SY+HCYbRtXImIbc4fg+3hUQyMfFEa0Y9utasSc9YKp2XqeOWspVNcAK4THLjbfjq/dlXkeXQismXrUDMzGJ9DL2nQpy9t6iZx46IiA6b2I3FzR0blg0029yk+CyawOn44dhObk54QzfXQe8i2m8jcMXW5vf4LwEYWb56dYNWUFYS312OiugwRV06y81wKXabMw3xqYyJ2rWBbqAyt2rSlRoX8vIQV1OjesT5/3T4oDGzNeHbAEIPdpfh1WDeqp4fju3Ytu8uYcO+MPuUij+E23Z3HHaai20me6CfvKFtdg4b4sOjD4x6lCHY3xftZE7Q6N6a0CLJSUshVaUpn9RqkR11kg8NSLsoPxmCQKsnRtwgKT6X1kAmMa63A/TsPiUtMFVuln9y0mdpGh5jXTXxv8JuXEgO2rLfExL1FWqEiNSorkv7Ah+kT9tPQ3pHZ1f3p1usMc+7uY6qyFIn392I1ZwOt3AKY1uSbS/LFDZYksKUnveZ1YiKllOtTUR7e3ffFauFhKuoYM7NZKLqj/Bni58mMllWRfXkSw8ELaOB1E+Pif/Lrg56FgC2d2DuB7NnojTg/bn5R7jaBGerZ7PSLo6vRKHrUrohc3CkWzb1A91W29K6cwvOQ/bisPEJinRZoTdChQVQAlyMq0nHsaJrnp917eNSe1Qfu8uIdqI4bR13fl3TcpUeL7DRe3NzPymWHiKIM9dUHMl5/FE1lHnHSZxf7Au/whhr0MTBkdGdVnu2fx4qk0XhO6YycTC6piZfYMGM1l0X9La1C6wETmTGmNeVIJjzAl+tJdWjfsy+ixE78eRiTg6Cn3xe1cqX+etQiO4VnIftwXXmUaKrSokNH1JpUpJRCQ3ppNqA0b7ixaw3bTt3ihYgLoqI6Dlf7YSh/uEaVxevIKwT5X6DiIBM0RZcYXoSw49RDyjbpxAD1WpTiEQcsV3M4IpYUurFggTxu/nVYad2PqlnviLq2Dze3Y8SghFrnIehOHkK5+75sD0ulS8/hdBEP4jXnVtuz9Y9YUkTpJJCmTOupOJn2pgopPLt9iq0OvtwSfVSxKQO1dRgtGsPTIFZ4+XH9T3EGauhswKbpXSktXzyW2CUGbCl/su/3Y9yLlkJVtSqJIf4cDm/AtGUzGdjwJXt0DfCvM51hLXN5d+MkB1OG4LJ2ND8yGd+PAVssV3zPcj/5IUfd3Xmpacus/o2oqpBD5NUjPKrSiUZlIeZmACGpqkya8RuaakkcnmXMYYUh9FFXQubmAdZFauG5ayLvMwR8Mc2LUPE//eZBEXQRDi0GBUoM2EjlycUj7D90hvA3ooFWp8fkKWip10VJdHkx/hwrF+3iYQ4oKrVgrNkMOnxBsppikOxDkz8GbHfZPsODiwUGplhdFc1+A6gUfQKfwId5n1RpwyidoXRvqow4dnl9BU9nX24mpZIrpYqu3QK6fVlajG8moQC2byal0FBhCpQcsBXW05L3+Y8BW8nT4Ut7JIDtS5US6hVZAQFsXy+hADbJtBPAJpleQu0iKCCA7evFE8AmmXafBJuamhpaWlqStSTUFhQoRIHIyEhevnxJu3btBK0kVCAhIYGQkBB69eol4ZH/m9WPHj1KeHj4x9bgGhoabNy48X9TEWHUxaZAUFCQ2Id+9uzZxXaO/2rDERERrF+/Hmdn5//qEL/puES5Ia5evfox2ARr8G+qsdBYvgJCKPr1S0EIRSXTTrjGJpleQu0iKCCA7evFE8AmmXYC2CTTS6hdBAUEsH29eALYJNNOAJtkegm1i6CAALavF08Am2TaCWCTTK+frnZudhYZmVnk/qPnf3lofdalKDeHrMxMspFBTl62EBfiKLzHdmfW/u7sTN7MkPcW7QXO+yPBlpuTRWZGFjkf+iONjKys2ENMNP6crAwys3PIFQsljayCvNiNWeQgm56ZLT5KSkoaGTk5ZKWLydfpX1bXdwVbThbpojWTv2ik5RSQl5EiNyebzIzMAhoWWEO52eJ1lpOTd5CMnMIHh+2CGiIl8nMsfg0FsP10qJKgw5lJPAxwRW+qJ/ezM0h5+4bkHHmUlJRQlPuFkdZLWTi5F3ULmv5+aD6Ht7HnWDJgFP7lzdgatAD1fz11SQbbW8KD1mHU24rgsuUpryh6b6oF422tMJ7enaopiQS5jGHB9jBik2SQojW2wUfQr5nArT3m9Dc/TE5WOjLVmjDJzhvbYQ3zvQklmIsiVv1uYMtMJv6sC5qzNvMqKZnUN4m0X3KJfbMaEx/qhWFnE86UKUeF0nJAU7TNLDCZ3Y0K133Qs/QgKPQxbxKSGORyi00GTSifk0S4nyk9FhwQ/3hIVayHjv1OHEc1QjwNxVQEsBWTsCWt2XcPz+JhPY3Vsd1Z4rScKR9efkzj9dPnvEpJJ29fokj1+nWpIJvK0xt+2E80IrjsNJbunEHHStVQLidFYnwcL9+kiWvLl6+OSpUKlJKL/mjHNlg2i1eRT0jMUaJ6HRXxO5g/bseWD7Zf96Nsu/7jBEPZyQS76jDXqyyGu5ej26om71MUpZ61Y+D1/pyd35a4u/44TtLmUJmR2LrvYFKr4jEK+Ny6+W5gC93IoBO12WbYiyplX+DZrxHGV5Uw8nuAgZI3hqO2Ucbaiz36ebal4vL6CmuPvKJTxw60KR/Mbz0M8Xmgic+bTYwIXUrniwO4bKbBq0cBOOkMZ4/MAKzX+qHXpvjIJoCtpBGomPrzabCl8OLBMZbrOBGQnYNC6Vxe3stimNcu5veR5ajhSOwOhJMoq4Jqx64MGjONaRrJ+G7YyoEbj0l+9gTazsHDeTaaam/ZUSAUHZh9F8du7ViXOBq3QB9E5rMlEmwx/hhPNuWi8gQWTOhKrfIyULY2rZrVRLFAxJkSE4q31Qjs7rbGbMVm5nQrUjJHiWf5u4Htbz27saQFnZbHorPhMrb1jnwabAWPeXeKuR1+Y0PcEA5FuNBHSeHDp2kv7rPTWguzq2qYuPpgoll8zgIC2CReYj/nAZ8E29vz2GkbsemeBstO2DO8US6HJ7VnzPay2P7xB8Z1rn8ciqZEcT7wOs9lGjFwQE1CXGcwz/kpWpvWMXdgeQ7p/HWNbVBuFLsXzOZIcjcMnBfSvUoJANvYLWSPN2J+33pQrgaNG6mh8mQH2rPseSjXChUlaTKirnAxeyA+h9wYo5rvS5edTvQVPyzmG3CzhgHOLsvp//1crsUL7oeALf4uthObs/JBF1YePE6/VC8MtVbzVncuFgNVQUkZ0VtK9auWJiP+IWH3I3l1zZcZTkEozXTnkllfyry3wMrOIDb0EJZzfuWPClNx9vBAq17xfZcEsBWftiWq5U+BLe3KWkYbOhLZaRn7bUbRoIoCcTvGUH2iH/3W/Ynf8Jh/XGNLjvuTW6HXefIaos5tYJPfM3ov34HN2Oocn1RSbx6k8vxeAFvtdnKTTBKi7nMzsQJjjZ2YVuUcxjYrie7iip+NNlVumNJprCfSxud4YKsBuVkkP7nAJhsrFl+uhMFSO0xHtyr2xDd/XzzfHWzJjwh0mkWfpY8Z7LiWTQu7kPvoDJutthEqMmKNCedmvCJD5yzFdkJPFB7uxX3HMe5GP+X2sWx6OegybugkOtWWE92BITXmCt42ppgHlkFvqQNW49pSvhi/IQLYilHcktT0p8D29rwr2kbORHd1+QC2pL2TKT/aG22fF3j1uvcR2FomRHFmhx2rD4ZAdQ1Kx54l+FouIz1KOtgKzkQa9w67YGliSYSGA4v7yePl7sLj9s5isDVO82VQG0OOj9pFzsbBpL+9wz4LSxx+T6W/lTnzZvXkR6R0+b5ge85lV2ummF5GbboVyzzGUTDzpiilY/iJNdjMm8+dltYst7diQMN8F2kes2l4f+b7/0lPzyj2T61FVuoDDlqaYbP9Db0tLFgwr89HOTyK43sigK04VC2BbX4yFI09xrwJJhwuMxmfNdPRqJVDoHFX+rjK4h5+g6kVwlilrcmOjFl4nlhC26jjrLBeyOlyE3FymEr6lpnMXxlGF9d/gk1L6jWXfLYSktaYPrpDaKz0A0PRjLe8eHyLezIt0WyQS9ieFZjPd+V1fzuWT6zO9sWLOVF2Cjs9ZtD06Qp6Dl4Olte4Pk+GfYsccNv4go52lsyd0eOHQO37hqIxnNu4Ctv5Z6mkb4LDCm3EWTczk3n1OIRQWtNbTYrbB92xnO1IjKYVy4z6oiCvxC91f6Fm+TSOzuvIr+tfM2jrZbzHZHHAdjEr3KJoZ2fNAqNe1P4O3w8BbN9B5JJwik/fPIjjxtZVmLpfp2r7xtSqmMnN3aGo6NtgYzaAWslxBLrrYuSRQLMJExmoUZP0q7vxPZ2MavfaKD15xJHgVAa6uv8jFC1RNw8y3hITdoIdZ+6SmBhH5LVbxCTXZ8yihYxrr8hd76XM3BxOo44tqPrsFLcqj8XSyoZWT43p32ctUVU6MEyva17Kx9IqtOoxiKHdVQvktij+Gf5eO7Y3N1czcegijkXWYOj8QaiJnkeUlqdioz4Ma/6SgwF3SEiIIyr0Nk9f1WTEIjPGt5Yh5HIQl27FkJ6ewJ3DZ8npMQNza33U/jSnV/dVPC7fnhHvfxgUlWnWbRAjejYUZ7UrjiKArThULYFtijKH3b4axO2UGrTv2IlG1fLvVqVEcv74RR7EvSFT3O9GDDLomRcq5GTyJuo6J46F8rpUJeq1aEUDhTjCzt8hDlBRUeHdO1lqt9OgnaoiTwMPcj6iBn30elI7N4GQg3u5k16fLkN7o1rmB+7YgKzkeMKvnSb4XgJQhtrN29FBowlVRDLE3+XI2etExyfnKdB3Mpr1S5EQtp89lwsk+xB9qFiVhq070qVVTd6n1/4e0/29wJb8KIiDF/4kKS95Rl6Rkadcva5oda5K7PVTBN55LSI8NZuo06FjM0RLKTXqOgGXbhLzOl3kFU67YVq0VVbk7a0D7LoY+7FEpSpTv2UnurcV5fwoniKArXh0FVr9hAI/7nGPn386vhfYfn6l8kYggO2/MpM/wTgEsH39JAlgk0w7AWyS6SXULoICAti+XjwBbJJp90mw1a1bl/r160vWklBbUKAQBZKSkkhJSRG7mgpFMgXS0tKIi4ujTh3x1U+hFKKAyHFYZEUvWmtSubm5uTk5OWIBhSIoICggKPAzK1CtWjWkpaXzwPYzD0Tou6CAoICgwN8V+D90+2y44OMQkQAAAABJRU5ErkJggg=="/>
        <xdr:cNvSpPr>
          <a:spLocks noChangeAspect="1" noChangeArrowheads="1"/>
        </xdr:cNvSpPr>
      </xdr:nvSpPr>
      <xdr:spPr bwMode="auto">
        <a:xfrm>
          <a:off x="10007600" y="2190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41</xdr:row>
      <xdr:rowOff>0</xdr:rowOff>
    </xdr:from>
    <xdr:to>
      <xdr:col>29</xdr:col>
      <xdr:colOff>44450</xdr:colOff>
      <xdr:row>41</xdr:row>
      <xdr:rowOff>304800</xdr:rowOff>
    </xdr:to>
    <xdr:sp macro="" textlink="">
      <xdr:nvSpPr>
        <xdr:cNvPr id="35895" name="AutoShape 55" descr="data:image/png;base64,iVBORw0KGgoAAAANSUhEUgAAATYAAAEgCAYAAAA+M18vAAAAAXNSR0IArs4c6QAAIABJREFUeF7snXdcjusfx9/tpTSUbNk7ZG9CsoWyS1RIpJSUVJRSSmbIqIjsvUf2noWszKKivffv9VTmcZDjHJ3ze+4/65qf57rf9zXu+/MVKSwsLER4CRUQKiBU4D+kgIgQbP+hX1PYFaECQgWKFBCCTTgQhAoIFfjPKVAEttzcXG7cuPGf65ywQ0IFhAr8fymgpaWFhIRE8YwtJiaG2rVr06FDh/8vFYS9/dsVEIytpKQkGjRo8LfX9V+rIDU1lUePHiG4WYXX9xW4ePEikZGRqKurfwRbly5dhLO272snTFFKBXbs2MH58+fx9fUtZU5h8vDwcGbNmsWhQ4eEYvyAAoIHwNmzZ4Vg+wGthEn+ogJCsP28gEKwlU47IdhKp5cw9V9QQAi2nxdPCLbSaVfGwZZJ7KMrHA4OQ7Jtd3T6NkWldP37wdTJ3NyyhoOPFOltYUJb5R/MVuaSPeOQ2yau5bdg7Nz+1PrT9mXy/NIRjp1Lpu7APrRroI7MP9AXIdh+XmQh2Eqn3e8HW+INNizZxd2kdPI/a7skFarXoW7VeDZO3IacqQNui4ZRp3T9+8HUrwga2QOrI1VxvRHKpD8nwhflvSJ0+RZOPHlNOtDGaAGjmssWpynI5l3EMdb5n+QNytRtrcPQ0W1R/9MWJXBxjTc7IpphutiAn9teP4ON+jDW5o5lV7wP3b9R1/kVs5njHUWvZR5M6dcUpR9U6q8kKz3YCshMesyxNX6EvlaklmZvho/vQKW/0oh/ad6/DrZ8kl+HcSQwkEuxqjTupMugYS1R+5fq8b1m/36wZbzi8unbvM7MIea4G/bbX6E5Zj7Tuqgjp1SJmhryxN18hXjtRjRtXg357/Xop/7/s2C7zbK+k/E+n4J8jRhEO63l6MohqItAfkY8l9eaY+R2B1FFUep2nc2iNWO+AayXbBjWBavjA9ievIyeP9WPOG7vucDTgpp00mvxjUGbwO8HWxoRhzex9fAVXqQ2Y8ScMXStrYo0bzm50IHNjztjvWoYCmf9MPd/RQctWZ6HJdPZbgGjGimUqPOa8/7B7L14n3dAqzHzMOxcjXKSxf/OenEQD+cdvKAcVev3Y4JdH2r+lK7fypRC2O71hJwopKvVGLrVVkXql9cB3wZbCnd2+LPl1F1iM7UwXmhIBzV5xIjl0HwHjiTpMNVNm+yja3Hd95Zm1fOJipWlr5UdA+qU+xta+/uL/P1g+0SDSL9etJp7lz7el9kyrgaQQ+yDM4Qs20N685EYmdThRdBGTr1VpkrhU27ciSA6HTpOXs6UbpWRkYC8nCusGLGQM0XlylCloTbjZxrT8sspybMTuPlt48aTd1CzJXUerGLdpbq4Fc3YCshIuMu2+c7seyEopxx12w/C0GwoH+6povLfg60yg41jCD5QneVnN2NQuYDUmBO46tmyT601raIukdiyBGwxNwkM2sTey8+LSqiqY4GtQQMer5uN86r93I5Vo3mvJtTSMsXTvjviL6+yddEijkUJUivSrJc+Y8b2oU5+OCErArmjXAf127e5EVeHCWuHkrZkNhvu92DudlOaZScTeWI1NusuF9VVvl4Hho0zpV+jvDIAtnjO+NowZ8kO7sRXoKeLPysmdqWSfDRr+rVm1uUx7Ix2RsZ/EjMi+rJ0oih7l+xA2Wg11t1VS0bNAzaZ2eCx5QmF1RKgxVyClxijqSKDCPAoYCS9rSNQqJKEbFVrVh2yoPkvv+fecsxtCvarCjHauYjxbWoi98vr+B7Y4jjibMrstaeITFGj3+KtrB3bAjnJ5/h2b82SN1MJvDyBVP+5rEzqx2ztWPaE3KbRBE+M/737Lt9UuYyDLYsXl0NwnbyEFG3BUrQl9xyd8Nx4GSkdYyYPacizDc5sjtRkRuByxjZ6gHePKWx8psn07ROo+vwy23yCSO80jVkO42mh+F6L5xx2mIvjCRH0rUbSqeAilvP8efi6AQtvhWJc8QGBFmZsftyC8T6jUX9yiX1bDiLZyx5ri65U+SDpe7DVwXFLHTaaBqDmeY5tI1R5fWg2OrNO0dFsOhIbF/FMADaf9rzYfYaHmUo0ayHH3fWebLhYC6tgB7rKPGT9ZGN8rnRiwYmZtFesSjX5l2yytuNocjvGOQ1BIewIu3ffoIqBPeZ9Mlk71ZGA69G0GeWKUa82tGgHO/U6MOvSaHa99aDJ3d34BiXTyaAR2bcPs2nVWSoYOONo24Jnv30pWgK2HZdJfJpEupwei444M6B2OgElYBP0oX74ThZYe3CtsCp12hrgYDeSRgoSX4CtgI4jszh5UZ7pG/yZ1FIVCdErOGkasL7BcIa82s5VRWtW7RpK9t4Alh7LpNcEM4w6yHNjsy+rtj+lyWQHxnWrh5JkDAdmT2LJtVQKCkWRU2qHxYr59KoISc+usG2FPVtvAXW6YjJRn/pPQ1jovZ5TjwtRrVcDVU0jVlgrsc5yDXnGE6m8aj23qhowd6UuWXuWYLv+SlHbVZrrMsHEDJ0G8kQe8cAn6DgPYoEu09hipYuafMm0s6Sn356xlYDteCSFj2NJUB7P+svOaCu+YUkJ2DbetaHipc14uazkdqEGLXqNwWbqIOqUE/8EEO8I9bZnxclIErMFf27I1KDlDKmSS2LUMVbbbCNTuzdy59ZzNApqd9ZnoqkZbSpD5GF3fIJO8CBO0IfphFj1QVVeksLLPvR0OFhUh3SFGuiYz2eY4nU2eAXxrukoTCcNpaHCC455rSDwnhpG9oZ0qxfLxjEubH+TQA4gId2Saeu86KsOqdF32bVsOkHXgJrtGG08GeOOVf8AuX8l2ObvzGCYpxOTdBrybstkBs09QnffW/iqLqPWAD80HU6wzboZha/D2OxixMKHjbFyX8rk9iWnApH7sJgxj4sVTVjrPIbmys/xHTkQ19PVcbtxitEZfgwf4EOakT8nnLsj/voGgV6zCUzohLPrXHpUe6/jR7C53pxEzFR9vGQWcDVkKDdtWjDn6hAcl7bmwhTnYrCtGk7l5AwKxGVQkJfglr8R07wi0fYNwLq3NLtGfLIUzc8k6sIyxpmEIG+6jG3WHRF7FoqP2zxOyg5jnkkTTro6siqiFvPXzUdfqxoyoi/w798GWwHY4r3pnJnE2xRxVCuW4+2t3XjbzuJhA1vmuQ4lfdPv3mMrAduBPLo2TuPA0TCqmK5n0+SqbB/WrmjGtjvehy55GcRHR5GYK4mcoirqFeQQ+zCM38/YxDFa3pKLvlvJG7ueEPNWyF5zRGPoBnov3IDaajOOC8C2vT9x/m5Yh6QxYq4rDn2VCPWegcOyu7RzX4edXiWuOBnhsKkC04/NoWNhDscWDGZHph3LA/uSFOiExY4YBprMZZByFNESymjUr8i9pTNx31zIkKW26LVqSr38/QxrN5ObiqoYzt2PaVtxsuLOsemgKP2NmpB8NoQ1K65SY6Izs3Sz8J3jRKjMIOYa90PhwVHedJqIXl1FJEQ/3q8/BLbzlRjR4iVrtt6nmeN+dkyUYVmPNkUztuAHzrTJTiP+zRuS86VRUK6AqpLsJ1rGE+ptjcuadPqvsEK3ugrXPbVxvz2VoOszqPlkM1ZtZnK3dS/MZkxDJWwDfr7P0HJyxrpXGosdnDktO5i5xn1L+mCCnswxzGyiGTu/D4rvbrJuxlwi6jiwwKkGoS6WbEztgeN8F0YoXMB6pguh5cfi59SKcAcnFh9WZsoRO3qWf8fG8WM5JDUSV3871M84YbTuAb1N3RhV+S1R+TLU7dCLhu93J0ok+3eCbZ8YE5c5Mq5LbRJ2TEXXdhtq5odZXc6JVvZX6O19jW1GNSlMesaJVVaYHBDD0s0Py67FS5j488sxd/DhieZcAu1H0Fj97cfDg+sn0Q+3oI5hMCJy5VGWk4SCXDLT06imbYrTvAX0qf0VsIV70/ygMR3nwsKN/dk9eSHJxmvYOjiJRcYlYFszBpnTK/H0XsyxB5CbmUxKWg0mBW3CVleG3SM/AVt2Co9CZtBu+m5E5RRQkpWA/BzS09Oor+eAq6kWZzwcWZXdh60+k2lXSwkRPgWbD+0SXrDNsSeuxwRdyCI9TRItfRtc3PTJ2lxWwCbBBKfuPHfyJDCiDT63zYk11mZ2Cdi6fXPB8RFsEw9ORXKDLYtiRrBv+3TiXaphsEUfv4v63DQY+2Nga/8Sh8Ez2KXpysv1I5AjlxfBJnTxfI7tskDqXpmJ/tp4DKzccDdpjVwhiEkkc2rBF0vR5wH0a2PN5aazOX94Jg0lC8nLySQjW4xy8pJEXwzA3WEh79o7MXewJEvnubIjvjvr/G3RrSNPobgM0uKiRcvp99ePga02zovbcmG0PRvfDSD45RTCerUrAZsL3/yW6O0p5o63Y530SI4tN6GRejlyD5lTcew+ZuyPZJLaZmZ08iB21DzWew6DSxtY4LCIhM5OOA0Sx3eeGzsFfVhri27tkj6IZJOYUkh5JVly4p+yYWpH/OPG4bFpOnJHvJnr+ZB2jvMYLr+H+fP2UcF4CY6aDzA2X0h6Hz/2ze1JBRm47tEN3ZXx6LtuZEySF7o+z+k/1QNfyw4o5BciIiH12UNAoNl/BmztPMJZWX4hqqM2fgBbdmwE2z0M8YpohL33BgwaFw+VwvvbmDhzAXfqWP4RbNdOon9nCvWtz6C34ABL9D4uPEXFxBEXF0f0w4j7ZMYW7ot+3i50W9pwS1wCeRVt3I8F0C1lP+4lYHOcpsD++Q5cVhnP3JlTkDk5EctFD+nq9XWwPQy2oLv3E8a4BjNP9+N5alE7Ei/gYeHIqry+bF80ibYagnX2R7DtiHZGwmcQE3bkM3X5MYZIHGCp4ywiapU9sJksmM3Q3B10m7gceWNPhpwwZ+71sUUzth8G22Ever1ciN7sF0xeOpAjhvbcm7iDu9YyLNL7QbBVOYXOxMVEvs1ESlwMEQopLMhDRr0eVusvM0ruCL52I/C7KIG4eDNGOTpiY9GE+1/usZWA7croEN4u7lUEqJRXt1g3Swf3E1BYkE9engrak51wmjWC/L1mWHruJDxWHFHRgSy/5c3QKop8ukj8UbDN97NFO8qPhqNXUd8xAN1to38MbOGB6Jl7cCIsFkkJMURFBCdgueQijvnOaKZV3cyMzl68G+dB0MIB5F4KxH3OAuLaOjHX1oD8PaZM99rF3S/6EGqtxuiNIHBEy88Vo4bWGNyDvWj6PBiPOfN5rWVOL+UHbDuWyQhnR7QT/Rg1axOSo7dycGZHFKTFSN0zGQ2LEwz2Oolnq5essOmH9xlxJMQbMcTSHgd7XQQ78p9e/06wLd1P4Ug3lts05JyxNSvuauHzYDFDVK9hpTaSfZ1dORY8AsmHR/A2ceGp5iw8/cfS8H3P353Hc7ojKx81xmO1Df1SN9N+wjJexjXA8/ZJxintxbLedK43mMzy45a0LMonipi4GOJFA/5rMzZfDGqksl6nOTZXJancz4cTm/QRDdv7Gdj2zVvGk3rjmT29ITes7fDam4jexo3Y6tYnzLU+eksq43L5CBNr55P0bDs2HRbwotNUvENMaPKhHQKwncN96rfBJu4znCl7azIvxJkaN1fjOCEY0VHWZW7GZrLAAf024uwzG8jMnZr0HbabrduNSgm2RUyocZMpvWZyIDqRfNH2LLl9mGHSF/B8D7YdA3jr74p1cCr6ToKlqCInF1nhuPwe7T3WYVc1FN0JPsiN38WJWa2R/PgEE9yZFBTkUyAiRkbEATxd7NgtosfCueOR2muH/ap8xm1fhHFbDeTeg23MVt759CQ3KYrDnsOxPVcRuxW76ZkWiLvDAmLbCaAwouhASlRUjJh91gywDUbOcCdHZrZHVvLjWvTHwWaHTt0sNut3YcbRvuiPDOHoacFS9DsztvAghpp7EN12PlvtB1BD6dM9vhzinnwDbDYGRUvBoj7stWKA7eYiDf3KL6DD7IuY703AsekzAizasyZWALZF9Cm8xipPB+yOvKRKXgGVu07B2cGEjomBdDP2Ik9vAwdtO1NeWpTb3t3RXf6WGZvvMrNNHgUi4mRFhrJsviWBydq4ODth8HEDveguKVNgexFoQG/PB/RwPojfcMGGYBavbuxlySx/UjpbMtupEWGOTszfl0AtjTRev3xNbCr0cz2G6xCNomP+nEdrMei3kLtF3VOhcefJLFhvSKMvlzQR2zFxWMbp8DfQwBSvfuHMWZqFzeFtGNbIJeHlHhy17Tn2IZ8GvcbPYNZnT4e7rBtjx6orNZkVOp/BVZWICtBHx+sh2s4HWTlcjdiIoyy1XMTLphY4LWpP1EpfvBfv4QEUGQ1ERorQ19GRqT1qoxATwqjezlzLF0G5mzO71gyg4FYILvruJae8gsY0RM96JtOHS7DDfiGBedr4OxnSsrpgkyGKTWN1cb2ux/qIOTR4sQfHnsV9qFq1KpUrN0WkmhY2doPI2u3GwlVv6OLmgFHPhnw4V/nm0u+v/fPz99je77FJUAy26khH72G8jgV7XiaDxMTSg62jDIeMe2Ox5yX5HRZz68B4lGI+AduhkRTuWMlc88MoTJiG1SAI8FrC5lN5GK7wx06vgOB+k/C93hiPe+70EBeARQQxcTmk86M4s3ctN1WMMNV4yuoVS9iX1wP32RZUuTWLaa7XaDzTB/M+LdDI3M7gtjO58h5sKa854WuKU6gG1svMUDq3joVzjqFkao9F90zOPBalXfseaL7dTH+7YNQNN7DNvBUyn2yylQ5sqki82oJe28mcSBNDpfIPgI37BBrbsGivHKYHnBhcqwICtImIyKKoJkXSN8A2tVsGpx+L0aF9d5q9Daa/3WYqGW7AS9GbrtNjsTsZTF/RfczTWci9ZsOKwaaexr29S3Ge48XRqBqMnLcI+wk9qSF7h5UDpuCV0A3/IDOalovBf7geOwqns3KfAZk7F3FS3oTpjWIIXuNN0DstXBxsGdSkfNmdsX3/tnnK3iKwfdxjK3kd9vtZhSl+uwKfgy2Ja0FeLAkVZ7iVGX2aVi56/+vaUl2mBb+lQGQYyy7b0eabrX7Kficv1hwUZ7i/DUNbVCd5rw0jPM9Qe+oONoysSvq7W6y1sOWS/Hic1oyhYVw4IesWs2hnGFTqysiuMty/EU29MTaY9GqEsuQNFve0YnNSOsV20tKo1xrHgm2GVAg7zConVw69Aur1xMLCAsP2VSD+Aj52i9lz6zkZ9YxYN0eFFSZLCB/ow6VZgp2tTN7c38PCcd6cFxzm1ayJvLwGCk27YG7SifgQVxZvOcPTFEB7FgccBqKu8PnbcN8GWwLnls/F50Y1pjuZ0KmmctEy9qJHW6btEEFRbTRehyxo8d0RcI8AIycC7z4ntSStuMRwll6yos7LAywYvY6kwdZ4WHcn//Zu1viu4Z2mOeYmHYnfXNIHQUbtWRx0GEhFhVu4tZrKbkBWVpZ27brzOE4Oq0W2dK4AqXf34ubigP/TVszzmoNxjzrFX8DEHMF2ghdnYpOLXtqXkh2B79mZtCaXt49DWT3bnj2Ct6VqdcJ4ygymdPtyIVrGZmzf1R0h2L6vUdlNUfovD8puX/7plv31Lw/+6RZ/v77sR4dZMM+RfaJ6eDla0rPur5umlKml6PeliOFS0Ea2XBZFZ/Ioejat9Le85f39dghT/IwCQrD9jGrFef5zYMtLJ3y/L87z/Mjv44bLTEM0f+GH4P8ysP38wBDm/P0KCMH287/Bfw5sma+5engnW/cn0HTkcAb1bvRLv1f+Ktg0NTWxt7f/+V9BmFOowFcUuHnzJk+ePEFfX1+oTykViI6OZvfu3UydOrWUOf8/ky9YsIA7d+58bjTZuHFjTE1N/z8VEfb6b1Pg/v37vHr1Ch0dnb+tjv9qwbGxsZw8eZJRo0b9V7v4S/u1Zs0a7t279znYunXrxoMHghcShJdQgV+nwJYtW4rsmv38/H5dof8nJd2+fZsZM2YQGhr6f9Ljv9ZNQVyN06dPC8H212QU5v4RBYRg+xGVvp5GCLbSaScEW+n0Eqb+CwoIwfbz4gnBVjrthGArnV7C1H9BASHYfl48IdhKp50QbKXTS5j6LyggBNvPiycEW+m0+2GwRZ1fx2KfRcQ0d2TWpFE0+0Gz9PiIE/iv8SelpQ2zxrbi8y+6StfYv5w65R5bF/uwPORikZV056mrmDO2K4LPLKN3TmXAvFAycwqRUxyH3yU7Wn+twuQ7BHl4s3rPNRIE/687mpXLptC5hjJX3dsyIcuLe3Nac3O1GXYn2uG9ZwqaH8pJJXz3Ck5EVaTr8PG0/PMACH+5q2WxgDILtrdncJvmwa7bz8kABnlfxE1XCbFPfYN+s6BlDmxpjzmw2pdFa08h8Mdsa+yJ/YQB1CsjgZB+EGyvObl4NVu3HOZSi0HMMZmAQasfuyuLfMDS0ymQlEdeVpJPvPP+4aESzenlHvgdF0V3+lT6FO5ngvN5NK3dsOmXwtKxF+nhMZw6kiIcmK3Fqoa7uWHX/vM2vjrLogVruK7UCwtjHWqXg5ijrizN1Md9dAfC56rRO2MTBat6EfdoPbP6rqfF9itMK7YHgajzeLls4km9gdhb9aXGR8fEf1iL31Nd2QRbBEHGloRIDMbBoi+1H/vSavpTHE/uwqxu2fmByhbY4riycTFLg+PoYGnDUNnTWLkdR220HXb6rVGX/j3j69NafwxsUedZtOYQrxUqIHvnLYq6QzAc1YZi28ZXBOhPJ81pPBGt9FmPOMpVB+ITGoxBVYi7s49F/mug+yI8hwpiLz1go6k1bhtP8YK+LN7RgaMBUrisn0gz+WiW9mnP29lxzO8KJEZyeIs/65O08bPvRQUSubjKAXv3DVwRWBDTB69zvhi3qoHgK7Onfr1pbHVOYCaMmsYQvI8HMuy9nVrUORY5b+KuxkCc7ftRk9fsmjmacw3csB3ZDlWpQsQkxKAgn+uLtBl2YzwXthry0XQ4mlNLXNl2vSJ6zo70ql1sX1SYn0seYoiLiXJyhnIx2Fb3JTPhOetn9WBHwxBCrYo/5X55egVzt1ygsZ4rM3VqEXfEhZGz/Lj0KBlojtPZw9i0UixTM4VfOUTLJNjubUJ/0lk051pi3rMRioVPWdmvNeEWMfj1fW9B/itV+LmyyhTYYm+yzmM1h8V64u45jLoicRxyMeOksgmTx/ajzj8R8uw7Mv4A2Ap5cWYNa4/epJ6eLdXPubDqlSbmUyfRqZYgbMVL1g1py7QjdfG6dxazyimcW6iH2b5uBF2fQ807u1koeG+p5xJ8hqlxeokN6142wnTqZDrXuo9HmzG4F4zg1KnZaClEsbiHFrGOyXgIYsclPuHARj/WJvXGf25vkg4swP7AC/qMncuEjlV5s28m/dbI4rFyBtr5O9BucJVZmf7ofmVamBK+F7eV+8hvPwnHca0pTyz7bEewTmoyvpaD0VASJSsnj4K8w5hXmUTO8msEj63+Ub6Ue2zx2EqYVBvMnPp/NdrRiU/ARlYC4QH2jNlci7WnbWktEs3J5W5su6zKcDcXesqeYI7RYdQtJzCmd6N/xDbo526pX5erLIIt7oQ74/wTGG0zDf1W1ZDiJf79mxOkfZFzM34uCOKvU+xjSWUJbGmPQ1m6fD3P6pnhad4JJd5xbP5E/NP7MWfaGDQr/xNRar+t8nfBVpjygF1LVnDoTVPMF5hSI3wpZiuf0nOyBeM610ZWpBhs140e4TdIEBwvl3dPtzNvwGE6H9lIl/hPwNY9CR/rvWR1H8QEo/ZUFLTtgiu1FkizfcvUb4NtujqH5i3nTE4Lxk3To0FRHD6Bg+0aFBYuwaLOGcZ0moaa931cuosipaCCoszHpcQfwVbA1SUD8E43xMNsMBoPvKgzZhXp2QWUG7WSC7O0UVItx4dndtQFfOYFcavKAOb/CNjI4vW9YNyNNqGx7BiWVa6yfP1enlYfhsv4NpR/d46FFvbcrWeJ5eiO1KysjJKc5CfuvH/H7fF7y/x3gC2fo9PVcdU4xzlLIdi+NmL+CLYCbvmPxTemG1YT/hVgKyDp/lF8vFfxoKoBM0e2RCHhKisct1Ew2Bo7425Uk3v1FbAFM6fPGhqHXERf9BOwaT3H1mY/DBiL9U+BbR6em66RrSz3ETjUw2zdKia1rYR0dDAjdOYTLiVOi3GrWTK5IyolD4+0+wdYsHQ3mW1MmGvcDiXBjM1mBEHyFiyaOoCayiUIK8gnbNkABi1tQsADT7q+J1vMVVa6ruOyYi8cnYZR9yurlM9mbALEJzxj33pngvLG4t72FdsPXaLmCE8MtUpsHd+dwX36QnbcvI9cr/msnWNAXTXJz7zufy+Kfm3tZRFs8ae9GLsshmGzpjGqTQ2kecGavi3Y2u8aJ80/BLf4tUL8RGllacaWEXmGZUvX81BjPJ6W3ajAW47OMyEgZxD25qNoWunviKxaOtG+PWPLS+T2fj9cnFfzWLIy8iUm7AKr49zmlixfYEIHjSQChrTlcIe9LLdoQ0XJbF7dWM1ci2eM2r8YzehPwKaTgZ/VRqKa6mJi1ouaoklEbnWm68Yq7N0xHS2Fd6zo24jbplH4D5Il4/llAvwCOFZuOP5WNQhduJGbUi0wshpCA9k/29gtIDV2N3O6zqHShgg+7P/HXmHF/HXcUO7NbIdh1M1/gP+MGTzp7IJV/1okJ4tRp5oioiKFxJ6aw7AJUcy4EoRe0bRScMVxaa0ngScK6GLtwJCWKggmhDkJz3mZo0x1VXnOzlT5sMdWlCU3kXsH/XBfcgXlDi2QSKjMGA9TWvzhaPgGC1oO5qXtDZbrq1Fk3PofvMoi2IjcyYSJe6lmOZNp/ZuhnH4Nx36jyHW/j0cn4R7bV4dhfDibFq3kQHo7HD0NaVz4hGDH2dypZ8qUEb2o+UXEqN8xlL8JtpzXN9m4eD7bsgfg42pM45IGJ95YxZRJR2jo7MY0HXl2Dm+Le1Q3jKcY0lwli0e1WnHvAAAgAElEQVRHgrlUx5yVVt3Iu/0J2IaX5+wyT9ZcFKN1787Ul3zJ4U0bWJ88hNNHbNFSkOasT3ssrgxh4di6vL1zig17w1HoPxv/uZ1IPBHIpmORKDfsSINKJaZ08jVprVUb5fSnHL/xnIKCArIzIjm16zQdHXag/yHQwVtubFlJyIlUqnbrSf3U8/iflGSoswlDKt5kunM4A/s2Q1wMnu7yYluaESu3fG4pnvbkDOt9V3CeJvTSbkM1GYi/c4Ab1QyxH9yS2w6qn4ONXOLuH8FvhinBGT0YYDoL57HNiqPZp77m9v0nxCQKXjB4x4mAACpP2sb0rsrCw4N/9E54ziHHuexPb02nTnVRidyD49F6LDtiSbsy9IQpSzM2SOTegXVs2vYM5e4DaJp7leCTeXSxHM+I9hrF4/s3X98EW2pUGAeP7Ca1gTEmnT4E0yyKhnTU059XjcYytKcMu0YK9th20jJkGaeQQFGtH5ZLDKgPJD+/xr4Tx6GJIWPbVYHUCHavDebQ1UjSaIlR/9dM2FyFvUV7bNLkZl5ltfFiLiBH1artaKctzbP0ppgO1USBdB4cC2bzrlAeCw4SBVf1vtjb6tH4zR4MPQ6Sl18IknJU7j8T7+Ff7JGkP+VESAg7ToSTjDo9TCYzrHM9lCQEgWLnsP5GMnmFAitiTcYvtKNrhT/+OoL9hY1btnE2Iqn4n1V1mGmtR3N1Be4HTWRBzlS2TPwYbzwn4QXndi7lQGwthhuZ0+H9Meurc/iu28GVh0XHu9DehNUmXVCQ+TQ20W8eHb+4+jI5YxP0MekWgT5BhD6OIZuaGLg6Mqi2bJnaEihbYBO4nb/iwp6tbN53gwTU6DRmAsN7NkPt969Ci0btdw8Pvj+2vzw8+H6Oz1J8dnhQBl6AKWXzhcl/XIEyC7Yf78JvS1nmwPbblPixioVg+zGdhKl+gQJCsP28iEKwlU67XwC2FMJ2BfGmqSk6dT+NRfiDDYm6yKpLYgwepIW65H93GfaDavynkwnB9vM/rxBspdPuq2Br2LAhI0aMKF1JwtRCBb6jgMAW/PXr13Tp0kWoVSkVePfuHRcvXmTgwIGlzPn/mTwkJISIiIjPjSZbtmyJj4/P/6ciwl7/bQoIbkzBYJswYcLfVsd/teAXL14QFBSEo6Pjf7WLv7RfVlZWCGJsqKurI1JYWFgYExOD0Br8l2osLKxEAeFS9OeHgnApWjrtfsEeW+kqFKb+/1VACLaf/+2FYCuddkKwlU4vYeq/oIAQbD8vnhBspdNOCLbS6SVM/RcUEILt58UTgq102v0nwZadEkuwfScCa27izMy2pVPkL6V+xooejTk84h4HTDX+Ukn/xcxCsP38ryoEW+m0+w7YMnh8ai2OZpY80JyJq7sH/et+/EK74KIHLcZ4E6Ziwe0zdmjK/vl7bEm3tjJ3521qdTfDUrtm6VpZkvrp0YXMWXsdTSMXzPs1otyflJKdEkOQTWvWa2zj0pcuuD9V849lOmVbCdfq5zg1tc6HDJnRt9m4wZfzVawIGt/sxwr6j6b6nWArLMgj+dE5VrtOZllUW5w9FjOxncDHupD8V/uwHGnP5utPySjMY9i6l6wbWQmR3HDcO2syP0yq2JigmhYG9isJMPrnf8ffA7YCctLTubq4N7rLYxnhexb/EYJvAgtJCtuHh5MNvkdeQUEeHS3W4W0zFs2KIsWfohXkcchSjUErk+m54gmHzf7ZB/0PgW3FPC8OF/ZhwDhj7I3boyxoeUE2oW66HItVZfm91pw/OK0IbIW56STEp5ILiIlLIldeCcmCDKIvbmL+3nvU6DiWSb0bUb6cLJJiBWQlJ5KSlUdBoUANWZTVFZAUDLa8LDISsyiUgoyMfKRkyyErlU9mdh5S0uWQkRS43WaRnJBKVl4+guwyShUpLyXCH8FWSF52OqkpaWTnC+qRRE5RHjlpiSKr8vzMZOJTsygoaoQkCqrKfDQPKSQ/J5vs7BwKgOz0DHIRQ0ZegXKyUiUfrOeTmZRASlZxO0REZFGqqIB4fjbvIs4TtGkNV9TNWDFOi3LysohmZZGXn092fi65ueIoqCggIwGZifGkZAtqAVFRORTV5Cl+VBSSl5NJWnIKWUXtl0BWQZ5yJVbr+VkpJKZkklfUfgkUVFU+aX/ZoeTvA1saTy8F4mV/iIK2jZGIiaX5pBKw5d1i6fAZHK81Ce/ZQ6j32BuNgQeYEnoWyzoRLB2sS5pDFE6df6+Ovwdsp5lZdSzPZ3nT/KAdL4xKwJb+jGN7T3A/uxlG49uSf34ZZtbnaeJgz7QBmiiL5JN50IqafqIMS1rK07FlFGzBu04QX9CS8rKVGWw3kVYVRMl7GoKJ0S10x6QwdXdtju+chqZMNpFHVjLDKoBHeTnIVKzFKLfNDGQvS+Y4ERKRjYSsIs0N7HC1GEWTcvfxnzmdwKvvyMgXJSexLY7XfBldTZq48BDc+20gtaca5y6l0me0BUNb3sZv7zN0xjph0kmVxLsHcLVZxonncaQnRdHS/THBRuoUfDFjy8uK4dLOZSxdEsLdVEnyM2rSz2EmFmO7oCGRxc3lU5kQdIOszHzExLSYe2RTka158ZXJkzO72bH9MPFyitzffYLH2bK0MrRh5tQhaKpJkRN/iWVTzNl0N4PcAhFEcroy56wbvfLDWT1pPCuuJ5Ihroymtj5TrYcjGhzIpftRXMl+S1x0Yxy3OdK30jNWTTRj88MCCgpFkRTTxuH4fPQqK1CYGcv1/WtZ6rOe28lS5GdWo+fkKZhP7kMD2Tzu+tswKeA8iSl5iKCJw9EQxnxi/vt7b8mPtf8+sL1vQzoRh1eyYuvdD2DLv72e4ZbX6OA8A9Nu9VAo8WO7ZBLFGt1IfAf04qXRacy1RJGSVUStshpyv+EDmd8DtuKHakbCFXxGjfoIti8HVMwJ5pgGkD9kKtNGtaNC9k18JhiTYRqEkksLjpZdsN1DpVkzoh8/pv4gW0Z3UuTxWgdmvGjN8hZ30PZX5cDOaTSTvoHvzFhG+gxGJSGSfSud2RA/hNWL9ZD7cimam8hBZ33m5xmyffZwqilKEbXNgM6Lm7H3tDUqjzYwva0nmYZe+PoNoy4QeciNWR/AlslW3wgaDO5M45rKxG0bRzP3Bpy5ZU+dT8Fm25KnZ4JZFHyM6gYLsetVg6Qba5nufZd2E6Ywtu4dJvXcQ5c9SzFuqIL4HyITCcC2gQXWS8noMx9H2+FUiQzA2vI4VadaYTFAg3N2urjI2nFm7gDKS4vzcOMIhm5szdYD1tR6++VSNJIdNrZ4bhLBIMCViToNKJ8Tz3bL7jgrL+S2Sx/EyeVOgBET97Vn49bxiF8KZoHPcWpM9cRZpxbJYZuxn3kAhdEWTNeOw3nQLpqscMW4TTVky7CXW1kE2x+twWMIHNqYtZ0vEDpZgsBJY1j7AApyQF6tBaNcnBnZRo1/2vy67IItj5SL/kxxf0CrGeYYd6pA+GJrZuYbcNy6Nmu1G5RtsDUbNpYnQRt4Xn8IM40VCDILQcnYAiO5bTTxlCsCm6asBMlPLxcHJ8lN5sm5UM490WTOrslU+xJsbw5gobeEVJ0RDGxdpWTpdJ2Vw88yOHwfOqkbmDdyC00DzzJVq/gR8TnYqpEd+4DrD6JIzcyD2CPMmpiJV+5qun4KtmmVObnWG99dGXSbMqzEU+4lRxceR270DKb0yWfTLEfCNSZj0KE8qo270LZGidfbhxnbBoK33qDRtHUUOyFFEGDkwZPm4zDRTcJpyBLEjCYxuKkyEiKQk3GZQIsw9C7tQk/s62A7nquLqd1EtATBvl6FMKLrUuSnWzGkfjlEKSAj4RIhc58y7JAnlU+uwu9sDey3TKRxUZuesdPak7Aq/Rmrp8whNxduqIxgUEd1KjfpSDuNsuCI9cd54r8DbJnsn1QNzwbnP7MGz0l4zD5fRwLutWROoC3t/myD92+aHpdVsKXH3WD7Uh8uy+pgbjwI1UersfcQYfSGyXSrGMeyTnXLONgs5lPxhBvrH9ekb+NENt9RYKKFEb3erkDDrRhszRJvs8jehSM5CqjlZ5HwKhGRSgZ4/SnYFhFWvjxqSrK8n91LSDdlvKcV9WK+A7bGOexe6UvQvVjEC8UQT4vk1KHmbMxf8xWweeG89AYKrWvy0dzzEz+25HN4zwngRvJTUmSGMN99Gi0+OOcWz9j+CDZ77tQ3ZeqgDOYP8+JZ7cqol5MqCS8oipyiFkauVmhl/SjYFvFGsyaVpCVKfMDEKF+xLYaWA8nc6cvi643x+AC21xxyduC8fH/GGQ+lQeFlls8P5ErMQxIk++HiYU2rSn/THfYXii2LYEs578soz+cMmD2dse01kC1Ziu7TC+PAxI8xysh/x609y1i2Kpb+fqvQ+3g+9BcU+fGsZRFs6TEPOLplGXufVWDIRDN0m2WxZfQwdpcfycD21ZCTiOOwsyV3uixnnqEuPTsK9P1nrh86PAjedY9mFqvRyd+Bg99xnt15TPVRlswYqUut8AVUKwFbk1ALlA3l2PfOh/ZJzzjsO4fAsE64vAfbpstU7jEJ6371kUi+gvvYJWSMt8G6nyaKkp+uobKIDv8O2OQOozPxBn39ZjOxTU2SDpjSU0+EJTlfzNisanNl6waCz+QzyNUK7W8GPbyCXZVO5ATm4tPz0z22Dazw3kX5Ub5MGdIEhfhjeNjto1y/8Rj1yMR3+GLEHdyx61EX6S+i7Badiq5ZxKkKUwmwaIc0xUvRz2Zsiaex1fVBzms5czpV/9xBNzeBsIOBLNn4ht4edhjUVSYrJpTFjruh00iMR7an4ofD6OvMrd2ZdysyWdnnnxlApamlLIKN6ENYjg9AdvwsZgzVQjX+CBP7OVJ7wyVGpx4mQ3NAUeCg7PhH7FvhxLbnXXBYMpnm//CkuGyBLZeE5+Ec2hxA6Fsl+o0zoW+LqkjzkuPeARx58qYo8DSkELZnC68aGDJ6pCm2pu35pyLzlQpsetUeEuxojdOh8tisns+4LrWQOe/yAWxNX+xnpJEvikP6UaMglVf3wkjJ7IvdrsnUfXYcb691XEmuSM8RoxjSuS7JZ/0JOh2HgrIK4iU2zJIaOkwwaEja98BW6w1us314VLEGdZSVyE07x0GPKrjnfTFjs2vFuycX2Ld1J/dTlKigVPLMUG6Cbr/ONBZ5QODeS7xNzgISuHT1FaaeW+j34YlcPGPzdfXjTY0hNK8iS27Mc6JUWzBmwnA6a4hzb/tiAs6nolZRBVFRERAVp1yd3ozTa4ZMwiP2r5nP4lOS9Dccgk63mjzxdfocbCRzc4sn6y9mU7VKiW2vmBRK9XsxamAD8l5dYuMyP86+rEir5hXJSIonsVwDhhgMpJP8S7YduEjUu3RBvEIuX32BkUcIg+uVBjn/TNrfB7YcEl7d4kTwMa48usSlO7FUatefXto96NlFg/idywi6KopydSXkXodxloEsWqlP/uJhuLxtQyslyEpL5lVcMlr6lhj2rIcg8OQ/ef0esD3jsMdWrme+4nzIFhK1zBjVvQkt27Yk64w3M7xPo9ymD9otBVADanViTK9WVFV6bxj7FN+yuRTNJfFFGPcevUVVqw/1lTN5efUEp96Uo3OHttRWlYWoC6y8KMGwIVqoiYsScWghe8NBUkGBKnVbUCVVmvp6LVDNjiXs3BnOXn+KROPu9O3ckmqKWdw/uJXjEe8QbJMJrmKwNUX0bTgX9t1Hrd9oWpYEnU96eonQR0nUatIRzaoKvLm+lf2XnpGQDpW6dKHi+VTq2+pQPTud8NBAwhUHFduRk8Pbx9c5e+LsR0vxr4INRFvoY6tT65Mx+34pehrZdsaovr5NDFVp0787bZtUKRngKYTv2cSxRynkCt7W+ARsCnmpRN29wKEjt8mp1oRO3bSQeXSZZ/m1aN5eE/UPd0gKt3ds4FhkZvGrLx/A1gR5MngTcZVTey/zStCy8nXorN2V1vVUkYy5waYPYAOa6WHXtwxSDfj9YAvl6Se/rGK99vTs0o46MlGc2HWSsOgEclCnq+FI2lWSIu/RIbx3hRXnkFKkuqY2g3rU/cehJqj+d4LtzieaSatUo2XbdpSPu8zh60Wj8eP1B7AlcX3Tap42MUO/eUlktn/oafCf/PLg12r3tT22X1vD/0tpvw9s/36Ffw/Y/r26CcH23d9OCLbvSvSDCYRg+0GhvpJMCLbSaScE23f1yicjIZrXMSmUq9Hkk6XjdzMKE3yhgBBsPz8khGArnXZfBZuGhgbNm38MIVe6IoWphQp8XQGBvXVqaiqC8SW8SqdAeno6AhfdRo0alS7j/2lqwYPg2bNnnzvodujQgUOHDv2fSiLs9t+lwMGDB7l27RrOzs5/VxX/2XIfPHiAu7s7gYGB/9k+/sqO9e3btyhGhNAa/FeqKizrqwoIl6I/PzCES9HSaSfcYyudXsLUf0EBIdh+Xjwh2EqnnRBspdNLmPovKCAE28+LJwRb6bT7T4KtsLCAzNR4MsUUUZGTKJ0iZTR1QW4WaZmZiEjKIy/9G3xzfoEuQrD9vIhCsJVOu++ArYCcjGTexcSSI6WCqpoqn3EiM4Fnr+PJFlNCo7oKUoLPif7kKshK4W1qNpJyiijJ/hxsctPjiUvMRFpRFaUPH5z/scLf5aBbOulLl/rNtRAWrN2InI4PHnr1S5e5jKQum2DLJ+3ta+KS0skpMvEUfNlRmfqVFErMCMqGeGUJbHlZqcTHRZOKYhETykuLfRApM+Elr+MzEFOqTnUVWb6BhL9V2B/6VnSe+Uxu15uKg8s8hjcvx/tupB23R9dmCxelJnAz1PZvtwaPvhTAit33qTdgEgada/2pJ5YQbH/rmPnpwssm2OI46DCOeftfkitdHinB4Nadz7k52oj/rrvyKwqXGbDlZfL4XDBuTtZcLqfPbBdPDFuXfNqeHsM2L0PmrT2FnOkpTtl1RO4zc4ufHjqlzvhDYFvttZzT+T3pMXA4VpO6oy5YCWXHsdN+PHdFy+NzoyVnDxRbg+clP+XqpUekANLyKtRu2hKl7Jfc2u+P9/FI1DX7MqpvF5rUqY6ybC5vwq9z/01a8TeWVKN1n8aoUEBW6hue33pDvgq8epWJWo06VKuQSXRcBhUq1yn+0DY7lrvXH/AmNRPBw7Zqy940URP9ijV4Pqlxz3kc8Zi4TEE9SmhoNkCjUvki6+2s12FcioghO7cAERElGnVpS7VPnQSzU4h+9oDw5wkfBVauScuGKmREvKawvChPo2LJza2IVp+mKKc+4+qFhyQLPjGUV6Z20zZUV8gjNeY5Mcnp5GQUkBAbSzpyVG/ajDqCdohm8urGJVKqd6OxqmiRZ3x6zGPuJCqh1VidhC9nbDkJPLn7kBdxyUU27OqNO9G4SjkkRN9x72gkMnVlefQoFrnytWjWvgYSCdE8vnufN0W2C+Wp1rA+tWsoF328nBVzn+sPokkr8h1XpGGXdnxmSVfqYfX1DGUZbCer2jB9lDY1yv+izv7iYsoG2ArIfHmFrQGr2HAzjcrKyvSZ/B5sOcQdmI/x4TzU7wcQ2XsbB6zLONiCd50lTaoZUmLl6Ws5hY6VJci8tw6jmS8ZMzwek+01OSrwY5N5x8WALWw7dp03WSmkZefT0mwl46vfZbvPQjbcTESuYh266E3EbLgOakkHWOQZxIs0SQpFxUl9VIiWtyu23aqSFL4Z516rSO7VlNQ8BXr0Hk77iqH4fnDQLcejU0fZvv0kEUlpJEeeJXPYUfbYNkHiC2vwzIRHHN26kh3HHpMvrUBWbCHqfYdhZqRLU9kEDs9zwu9FOgKLRzHRBkxY7IS22vuRmUPivVCClm1gX5wI5VOfcjs6A7VeFiy3qssZo0XclVfkVTlQKezE7M2DyQzcQsjRa7zJTiUtIxtNswCchijwcMci/HdeJFWqMRJpsUS9fEZ5Awc8JvRBQ/E1/v21uDHpNav6S0J2MhHbHBl9vhMHVusj8hnYKvPi6hn2bj3CzdfxJL68RkaPFaydpU31cqeYJDaNjDFdeJ2TR7NaAzGZpUX07mUE7Q4nT0aR7HeFqHTqy3jTwbRRTCPU2x2/+8W+dmLUZtxiV3RLjAd+5f1ZlsG2Mb41ndo2poKMEs1696Ch8ntfvF+pwM+XVRbAlp8Vz83jawk5/5Y61ZUJv/GMtiVgy4q5wDLv1Yh2HIlksCX7Wq5lT9kH2z0qt27Lsxu3qdxvOsY6itxe6MySwp54NLxC11XKxUaTMo/YviIR7amdKZ/0nCP+7qx/2h0fvxEofumgm/GCTTZmBFeezHoLXSopSPI2dDo6llIsOz+Pms83MLPbEsSnrcLdqRsCy7/PHXTh1PYXVO/UDI1KCiQdnkoLSxX2PnSh0adgm9mE+0cCWbLzNpqmbkxpX5HUh9twcDlPndFmGDa5j3mvQJpv2sD01qpFDrifXXmxXAkJYushSUaumU6jJ5uZsfkRLfsZMqFrIku7G7E1bwQLd0yjS0XBMv0eW5fE03N6F8qnvOLE2vn4PejGkjUDSN6xCB+/C1Q1dMdcvzX5R2ZgsF+VBfaT6FI7lXU/DDZFrh5/inTVWjRoWJH0s/MZMDuTubvs6FnxMpNE+xJmEMLGLcOom5/J8wvb8V51gMomi5ndvQrpzw7h4X4E2a5jmNglFudhG6gyzxML7TrI/43nEmUTbKmE7w1gx5n7RbP51IcPyO1oy0KXPtQULkU/3goF2bwNP8Ua/+OIGpgwIHE3K/eUgK1pJqEr/diEJlZjmnF75gACGv5LwNZs9EReB63gnnp/LMfKs8buCHVMpzBGfDONFpZYg8tIEHN5IwFnXkN+OtFhEbzK1Wb+nzroLiSyXlva1q+AVJHP5CMOuEVh/IPW4GmPTrLt5B3iknMg8Rr+3ir4fenHVmQN7onb+mfUH9ilZIkVx/WtEdQ2d2T6AHnOrXBnb1R9mtSVokZvM0ZrfWKHlxvD5c2BhBwvxzh/czTu+GO16SGthk7GpHsyy7ob8WhYEG7GzalQsnyNuxzE+tMCDTJ4c/c+T9O747ZvHIU7FrHjWgFdJs2nl+Croltr6O39jskOE+jfMIuAHwZbfTJeXOVw6GUex2RASjhb/aWxve2NfpWrTJHoT7kjOXhrC7YMYrm+zRMb11vU1u9NnSKbpHjC9kegNticaWNrEh7gza7H6tTWKEfNnuMZ1+6DffDPTzG+krNsgu3zhibdWMhg7f0MvnIay/p/I+VLqezvnbEVkJX4kGMrvDgnMoEZDpok7FtaAjYXuqfvYM32HFpNGINOy3x2jevxLwKbxUJqX/XC95YSnSq/4Nib2kyaYkiXN0upWeKg2/TFASZbh0CXlmj8ENjWEN+mMQ0rlef9Oam4pAa9JwxC5eV3HHRrvWGJexBh8krUVJBD4ptgW4LP5tc0HNycEhtHQJnmuv3o1LgK5TLusSvoOE/S7nI1VJLxK1Z+NJosApsv890vo6TTHrnoZ2Q06sIks7F0rPIY7y/B9nA3ZtM3U9hNi1p/F9i65LF5xUZOJeVTqaIKct8Fmy9zPB/ScHQbPiJLkcbde9O5ZS0Usx5yMOQEEfFhXD0DI31XM+RvOHj9N4CNpD2MrW1PjQNhuLYXgq2Yv7m8e7oHp77TedjOkNaViv0Nbz5OpnL3PtR8foaIZFVqNm2Mmlwq9/ZvIbyCLnpDJ2Jv0Q2VUkL8VyT/ocOD99bgfcUPMM9rM+fOxtBmlj2Ww7pT7ZbrV63B2759xA43C7a8HIzH+xlbwAXUtCcxc2AjpDPCWWbsyOM+tjiNaIvKJ0fGUHpr8KiAAfQyqcTa3C8cdGfW5+bu9QQcfoe2/RwG1flWFI5bONdrQ8rKT6zBkyM5tHUVyy/KMLBdZUCVRh3bodVUYDJ5849gOzwJuRFSHExeQrv4SHa7TSbwySA8vztjk+PAxFrMrXWM8NnNSH+yD2cLL07WmP7HPbYm95lidQT5UROYOaoNqbsmMWpqFtOu+WLw5YwtP4VHp4JZ7h9Gu3mejBL4XP/pFY5Hi448W5DCat1fMbw+L6Msgi368hGel6tFo3r1UJKEx8EG9HdXYdmZZfRW+fgaw69Xo3Ql/t4ZWz6ZyY84u+UMz4qanc3rsFDO3HmHRt9x9K4mTW5GBkXnciRxNcCXS5XGMHnUaAyHt+B3nMeUCmx6Gs/ZNd+KOSdVmO3jiEG76kh+ag2eeAtbI0NuVWiBurQIokghl9wG812TaRB9lqXuS9h9K53mI6dgPrwL8lHH2LhhN/fiC8gvCYMi3dQYT/vO5HzPGrxxDutdbNgVlYeMhBzl60nyYoE0Nl9GqbJrQ2rsPU5t38ihC5GkIFU8otQ7YzJ5OJ1FLmO/dG+JtXYaT0SasWax28dgLjkp3Du/E79N24jPLHEBVW3NKGMDejePZfmXM7Y317EZN5qbFVqiLiWCqJgUsm9bYf5dsFUk4bYrhiNOotS8EhLZFVGv/owTWaP+CLZecuxZ7samq5HkS6ugXFOCN+ulGX/TE70vwYbAdimSc7sC2XPyPknFJs6g2oZRxvr0Ln+fhX67iHiVBKTzpLABKxd70vpvCAZTFsGWfHY1czaF8jJRBFlxiEuVRMdsBpP6a6Ig8ufvZZYOS3899e8F25ftT+Puh6XoJ697FCWLJrjsL0XzyYiP4nVsGvI1GlNRThDEIYKHyVLUqaWBqrwkJD7hdKQYWi1qIC8qQszdo9yOBjFpaZTUqqOYLUHFFtWQz0sh6vFjHr94i1jl+n/yugeIV2hEx1ZVEUmNIvLOG+SbtaV6SWipjLdPefTJ6x7JL64TFvmO9BwoX7cuCk+yqKjTGOW8bKIfXiJapjntaglg9OXrHoBcFZo0rUNlYrh45ylpmYKXJkCkeit0Gn1csGa/fcyBTcvZE6XOgF4tiqJcvbq2mwj59hga9KX8q8ekqzejbhV5BMHpBb3xVdQAACAASURBVFds+BFuvdegYnUUM8Wp+D/2zjuey+7/40+bzKaWNEWDkvaiRbuk0iCiolBKU3tIw0jISHtoaSntvbWHhrZStuzt9/igUvfdXao77t/3c/7kXOdzXa/rXM/rvK9zzuutXR0KlnvkU75Wg8LvcUkRXH+ZjUq9mlSWlUSUOMKOXed1HkhI1ERNQ5SIouUefHjH8zeRiFVSR01ZlpR3YYSFvyY+DeRr10bhXT5V2tanivQHwo7eREynB+qfYoBCT7nPyz2Acso01GhALal4btx7RnxyZuHJ12iGQdN/YUq0VK3B/wEsyZHcDnvK+4TC9CMo1KNtq3ooFuXg+HUk/Z4WyhbYckmJfsXr6DQUVRpSQ7H4gvsMIu+G8lauCdq1lRArpQmY/5dbqn5PVypsJSH8HKvd5vFc24W1ltqIk8Qlb3t8XqhjaTWeTvX+dFqP33l1f7atsjhi+7MK/PyvlS2w/fx1/KkjhWD7jtK5WfHcPuqH6xI/bn4QhLG5VGhhiN2E8fTVqUk5iTKcev1P9aIf/B0h2H5QqL+pJgRbybQTgu27euWTm5VO8ockChbmCxJIScuhICeLlHjZ+Qbz3csoAxWEYPv5myAEW8m0+1uwVa9eHSmpoo/sJWtPWFuowDcVyM3NJS8vDwmJnzNB+F+WVqBbTk4OkpKfsmP/L8vx3WvPzMwkMjJS6KD7XaWEFX5ZAeGI7eclFI7YSqadMBQtmV7C2r+ggBBsPy+eEGwl004ItpLpJaz9CwoIwfbz4gnBVjLthGArmV7C2r+ggBBsPy+eEGwl0+7/Jdjy/rJAt2Si/HrtfHKyEnl+/SrP08pRUUUdrYZVCrzf/q4kPr/M7XQV2jWsjmQZWxj661p8bkEItp9XUwi2kmn3HbDlkhz1jHuhN0kqr4GWlhbVim+1jHtEyKUwPkipYdC1EUpi317TlZ3wmntvEpGrUq9g5fzPFMFq+ztP4yhfVxO1Gop8a4tyqTvo5ucQd2c7tmYriNXuQqduJtgOb/HNPXOXlrZiyMux3FxpShV5ST48PsWZjMb01yrcsp754R2PHtwlrUIztNWVP24K+xkJS/WYsgS2rLgX3L5zl+eFzqNU19KjRX3lL6zv31wL5NIbaWpp96BN7XKlql2ZAFt2Ku/Db3DmbqTARhbleo3R0mpABcEbO/E550IfEBmXWmDk2qRrZxpVki7b1uBOE2dwVcUSe8fZjGr/eeQRtXcC5q7nOZFjTOhJh3/dGjzmfgh7z79EpX1/umhW/+YDXupgy8ngdaA9XdY1ZN+pSTT5ziPxNdjuu3emR+Q8Ipd3KTgyJfIBJw7vJ051EMbdG/Jzr4VSfS4LfrzMgC0rjpshu9lxLJTYPAlyXl0jsooFsxea0L6WfOELM+I84yeN5dzdBJrNu8aWkbVKVcBSB1tOOtE3g/Fat5fQdEVU81JJl65P51FmGDXOIjRwA75X3yElIYlsTBSJTS1YONuABgVe63++/NAm+LWeAVzL0aVVJwMm2PaklmCJW0o4a+1mEV9TBqdLmpw9ILAGlyDz/RW2bzjLe0C+iirtehuhknKDYxs98Lrwjgr1WtOn30B6ddRGRSmDsEM7OP4wlvQcwcU3w3iGAbXJITnmEdeCHpCtKsLt24nUb9ER7XqJ3HmSSN0m7dGqqQApTwjZeZIH0R8QHK41aCo9G4j9jTV4oc3KuRPnCBf4dVOTNv260qpRNQTv4aQHB9l0/FGBNbaoqAo9xo6gWdF+94Jbkp3AsxvnOX5GsIkcajbvhl47HWrIC4wJj7PjxD1ik7ME7326jTOl1sN1uHmuJeBxLSzNu6PdrjdGTSR4fPUcJy8+LrBNr6XTky5ttagqC5/B1o+IgxvZsn0NAUldmWekQ+Puw+lUKYZr16+QqdID/caVIP0t106c5sqDNwh2ODboYoJ+sxrISX7gZuBajr0U7HsVR658KwaO60SNgkt4zfXzIZwNSxBsiKRh+y50aq1OxT+4LKrMgC3jHddDn5OtUAdtrepk3fDGzOIsrdycGN+5HvKiidyY15txKSPRvbOA92ZCsOUmR3LGaxJTb7TBf91kWuTdZeOSDVyXao+FfgJLl51FfbQDE/toUeHtRgzaHmHo1QDMa5XOSPeHwLY16DLZSk3IzxGnu9VE9GpLkxzqwfBlqUzq+46RgbU4UuCg+5w9zkeIEMkgLTWWF+FhSPd0xqFDGpf+BmzcW83cjQ9QVamNtJQEcZeuEN1/Bu4WzUi7t4VZnTyIN+hKPS0NOrToiGp2EMs+WYOLcTHwNHdfCrLl5BEXupETdXw4vrIzsl9Zgye/uc7Obb5cfqVIfZVKpD5/wRvllphZDqK90hvWT1pNaG0V6khJIPYXsKUR+fg6J4OuEy2SRVLEdW5namBsZcughnHsmu3DBXlFqsuVQ+KbYOtMK8kIzhy8SYxINh9eXuZmXktG21jRV7MSoZ9C0b8HW4vci7h4OPOhkxdrRlTjwb4AvALDEKtZhxqVYniX1IVxE1uTfNSdBQdj6dRCjfycHKJvPwbd0Uwep03a8b2s33GZbI06VP5fB9vXA4gn2zAeEULz5fMLwJZ93Z3hK+4ycaE9d2y7c18INgrBNhXHu93YvM2cBkRwbIULIc/r0be3DL6+t2k10Yax3dSR5wIzao1HdP0lnLr+k03YvzeS+0GwPaB2h848OX0JOX0rJhgqcXHaEvbVNGROvbO081QqsgZ/z6WQFDR7NaJccgSnN7jif0ubJetMqPS1NfiHe6weP4MrbafgZt6JKrLifLjnxKCBr5h6dRVNItczw8CH8nO3Mm9ckwKzui+twWW4dymGShqqKJcvR+oFR1oNy2V9hDPNi4NtssCPbS3ehyPRc5jPiKZKpEcewckhmPKDxjBK+wkT9VdRz2cPjrrK/DWpTgaxkW95HyVF/eY1EXl+mMULTyHfaziWHSOZO9Ad+ameTO+rjtLH0Y8gFN3tQI/DbTm5aQQ1SCcqIpK4BBnqalaHp/uYPecCNYePwqxvU8K++sb2dSga8+DIZ7DpJ+M205c7VfWZOmUQjZUSuX0uhmqqL1jcz4v8lavw7N6A/Jw0Hh9dyizHFMaFTEYqyAXfU/JYei2i679j3vHdXlpmRmxfnGky9wKmMfN0HSYtHIOu0iNWjPAmctoiXNsm49JHCLYCuXLSeXVhF4uW+fKhtiaVECH55V3yGvZkjNlQInYs4WBEKvLyFZFCnHfnNlBl8Vv8BhZZ83y3d/zeCj8MNk3zCSRuWsE1WX0mDJHFY9lV2kwYh3HuJtSdP1qDi/N8/1wcdzyD3AziIxIQqTaUFd+0Bp/PZYmq1K4mT+Fe8nfcCZbE4QetwRNCN+G86TSvYzMg5RmnDjdjc+5XRpMF1uBOOLpcRa6FBpULdop94PnlZNrNXsZUQxVeH1yF2/a3iCiChrk78wy+tMbOiHrI0Z2+BF6KgsxYHt+Wpee86dgNUeXNAR9Wb3tKumQ+DUY6sah/HUT+AjZIj7xD8I51BF2LhswYwq4rYOjiyITBLXhSErC1fcMsl5OIdBiKw7AWfDIxv+mCpsFTFr5wZ4Cs4CJziH91FI+x7lRftp8B4ifYFrCLs09yqNGpJyONjWjzb6Si+of+WRbBFnHOg0U+l6kzxIGxBrW472rOuqQpLFmii3L2fSHYit3P7NR4wm8co2DuQODdd3IfT8XbMGqGI81zrxD64CUFcwdEcXTufCScX+FnWNbBZuuO5iN3Fl0QQUv6Htdz22Ez1pQ2b1xR/WgNfn8NPcbfQX/xEJpmf+Dp+dOcf6rF7G+CLRCZkfp0qFf501IIUfFKNGrfBJGn37EGr3afKTMPItqtPe1rVUQ66gjTLdNZ8bXRZAHYfPA/mkc3W72CpDCFRRaVJk2pX10JqaxIbl1+SHTmVTY5nKDz5lOMbV5ULekN57atZc2VPLoYt0Ml+RH7/B5RY+Qoxo5qi3JGFPeuP+RdSijbHY/Q3OcEds0zvxyxJb7g2Mb1bHogjp5hK2okPWCnZzhqtmOw/BmwLQwmo9MwZoxux6dkWo/90Ot0m0nP3ehfADaBnfN+Vgzfiea2nYxQTSPmVThhT25z5cgZPlTpg8m4QWj8Qd/msga2iPN+rNx4Dvn2plgYdkJVYLrZoh8BeQ2pryxJfl4yL2+GklK3NwNHTmKhXScq/N6BxQ+3VuqTB1+facwNfBf7clWuK9NmD0W9eLrKB5607nqC0Ze3Ma5Omf7G9gBNW1/6yZ1k6Vw3AoPT6b96ERMHtEH52qK/tQbXeXefTTNHsTvJEvePYFt7lopdrXEwbIps9lPWj7PmdLMZrLToXBCKfi4ltwZ/uLIl+jOasT3Hn87FQ9Fpjbh/OAC/3U9pZb+UkVr/ZFQcxtJmWsSsLGYNHveYIHdXfCPbsyrAFNkzbjjOOEp163nYC8D26aSf4N6hJQ9nJeLb4yuwRd9l8wovdmXqsdLDGKljTkydeRGNGQux/TuwuXai69Ux3NlhgiBq/CIUNRJhy8wl7EtqyaS5Y+lQ6xVblj2m+dAqBFtaslnPi/uOeuRlJnN1vTVTT3ckYPM4Gn6aJIjlvPccDkRqYGhtR1vBzMIfKmUHbCk8CF6Ly4YrKPcczdjBnVBVkEaUZCJuh/MuIwtBmtucrGdsm2LH876bWWHSmoZ1Kn5zLeK/LWHZAlscd3Z54br+DTqTZzO2W61iKxQeENDfnLXVZ7LbrR81vrD8/7dV+tz+j4eitr4Y1n/HkWX2TL9QhTmLZzJQuxpixazBNXNj8TBviuuDKpSvqESdxh2oH1MX0yBrGsdcxWfhEjyD7lFjuCNOtkNRl3rI1jnTCLj8npScQgugcu3mciBgIHzPGlxHnsPLR7Jw/yMS0iSoP6wXcotSscj2+RJsM1qTlRbJtSBfvL13cCuhaPq5dn8WOtnST/QIRpP9eBopmKvMIqntTG6ttqTKxzUVuVm8vLiDFYumc+SNItWaa6AcoYKupTFDWr5k2sw1XHsSUzBCSmwxkZs+tlST/uobW24m4ac2stx5AaciFajesgnKj6vT1cGUwX8DtuSr8+nYzZccraYMctyETa3bxSYP1EgOP4rbvNXsufqSLEkVek93wmGIJtLxe7BrNZdQRUGeVimUWljgtmwULWViObVxCRN9LhX4yaXXbIfdJAes9Zsg8wfzlZQZsEVewnXhDOZsuoVsxcqUl5MqNKbvNoujC4yoVaFw+JGdcU8Yin5kRXYSz86sYaLdBp6RQ7narTAeN5uxBmoopt3Ae84KNp66TxLpVOo6F4+pg9GqJV9W17EJVtCnk5GRg3g5BaTF88hKTSY5WxS5Aj8yUchKISZVhPJK5RAXESHjw3sS00FETAxJqXJI5IkgLfhffjbpySkkp2UiIiOPolw5JMXyyPiQQFJGDnn5hQqKSClQqbxMwcfK1MQMxBUrUK7I5SY3M5XkzBykpOWQkRQjOy2BDymZ5AistOXkkEjJQ6qqApL5eaQnx5EupkRFWcHB+eQIjk1KIbPIUw1xGRQV5ZAmg7jEVHJyC1LRQ7nyVFX40rIpLzuD1OTEAgtyMSkpJPLFkZSRRlo8m8QPKWQJTkBQZJSoqijIKZBPbkYyCZkSlFeUQYDSvOx0UpI/kPaxjTxxpGSlkZKWIDc1jsTcclSUFyxoFCE/J5X42GRyRMWQUaiAnHgOqWmp5EsooCAgUV42qcnJpKYLRhbiyCopISsljqhg1jYqgbT8fBARQUxKgQpKMojl5ZCRlkxiSpH9t4QMCvJylPvoZf6HXqRlBmy5WaSkJH+yg/90+dIKVFaQ+WxnnZ9DakI8OTIVUZQpnfVYH8+t1Eds+XkFz1Ci4FkBRCWkkZNXoJxgti0vi5QPyaRlZheMdCVkyxe+LErRrvD/5ZaqP/ScCn+mhAqUGbCV8LzLQvVSB1tZEKEE5yAEWwnEElb9NQWEYPt5/YRgK5l2fwu2Dh06cOHChZK1JKwtVOA7Cuzbt4/Lly+zbNkyoVYlVODBgwfMnTuXPXv2lPDI/83qHxlWtWpVRPLz8/Pfv3+PqqoqdevW/d9URHjV/5oCSUlJpKWlFdg1C0vJFMjIyCA6OppatUp3z2rJzrr0aj9//pxXr14JrcFL7xb87/yyMBT9+XstDEVLpp3wG1vJ9BLW/gUFhGD7efGEYCuZdkKwlUwvYe1fUEAItp8XTwi2kmknBFvJ9BLW/gUFhGD7efGEYCuZdmUWbFnJMdy6eICIKr0x0v43PzYn8+Dgdo4/iidDWY9xpq2LNpZnk/T+LpcOP0G59zCaK8OHl6Gce/Seahqd0FH9p61ZJbsJ/yu1hWD7+TstBFvJtPsO2LKJfRbK8aCDxFTvhL5BTxoW3zT9+hzu288QJdseu3G6VJP4fauzk9/ew3fhMM423chBmxYlu6qS1H4djOVwT7L02qDRoCdWBWDLJyPpMcf8nbmWqs+gcYVge3HCldm7btFq6CImdqlN8sMjbH5WnoEdm1FNsXC3wuO9M9kW359JFm0+O2+U5Hx+Q92Yi774JHZlTu/6v6G139dEmQVb8iMObjnE9dexCOxCmw+bjVFT2VJdOf+16mUObBlR3D5zlJCzDwuMU+t2HELfTs2pWjr2a3/ppD+0V3S5wxzOVRrJOIepWPeozceN/C+2jGTmtufs+9CPq8cn/6M1eEkfjz8GtivLaeKQxIrd09CvqlC4Z5B8slIjCbt4BdFmg9AsstD4Gmzvgmcy8KQqPpOH00yl0J7l9Tlfjid1YEifxsiX9KJ/U/1H7h3pGDGfGJeuv6nF39NM2QTbW867O+N5WQxNnfpUfH8Y//D2OPvNpHvVb+fw+D2K/HgrZQtsSTw9tQ1fvwuk19GmiWQYxx7Jomtph6luPZSKtkD++NX9/po/BLb1Adt5kNWeRpodsJgygPoCJ5KEGyy38EC6pSjzTzfm9D6BNbgk2WnP2bfYkaAXgpMtT4OWA7Gc3J1aaS85vSuQnUfuFNhrC2y0e0ywYVDrOigknsV5xjrupGUhJilD7+nr6KP41Ygt7RXn9uwg8PAtBObWTfpPxKx3mwJ77uIlOyKY+dO28lxggF29PgPGL6JnPUiLuM6+HRs5eCMWqEJHE0u6Kd1lg5cn3mfT0WlZn0r60wi0akna8/0sdtyB4BLK12qModVsutUpPmKbht6H46z1X8u257LoNFRFe+RC5gxQ5/HGEXhIzGLdqKaQk8yra3vwWH0UgYVVzRb6DB1hho7cI/av20bwlXBSgJami7HoUo+iQV/R5eSREnOPoBXOhEQI/qRMs25GmFh0oHrKE4I3nCChbkcMujalcuoVPBedQcVqMJI7F+K5N4STaU0Y0qkx7c3mM66dPO/DzrDLbz0CSzmoS7dRwxlo0JgKvCB4YTB59cU4cCqU1NRWTN8+kMhFM4jsPJrkNWu4hgw1G3fDxHY4moIIPOUpR7duZ++ZMARO682HOjK6RxMqfcehpkyCLeIgE8y3Imlix4yhrVFOOotNHwtkVjxhRecy8IQW9YYyBbbEMHa4erIrshEOy8fSRuwJvo6zCNOwYZJJD+qUjgXbFxz4IbBtDbqOaDUN0lIz0TWbioGaLPFnnRi8XppF3SIYvLUGhwuswcU569aD2Y/1mT2wKVmxEYReuUl2hzHMMqpPUng44a9iiLoZyIojMHrxXMw6ZLBruBUbFYyZZliX3OybnD3ZAuup1Qn6FIrW5u6ZS9y89YFKGpVIvb2L9Y/rMG7KWPo0qcLn7neD1RMuotJXDfGUaG4e28a9BnPxs1Hl/uYdHLiTQaO+2ggyHdRQb4yKVCxhB1wZvjEH24l9adS4LfqNXuM96So1e9VHLPEN107t51WTOXjYtSLhUyg6lxGqKVze6czUUGXsDHVp1kaXVnXLc3y8GMZSR/mwqjOxz4JZZePDm9ZmDG2Tz/MnSShWV6OiSAKxsbmUV1Uk8ZIvq193w915FK2qyhWNGCE7NY4QTxPWRHZnYk8N0t8+5sLtV1TSt8BWvwZPt7vhfEkaY5sByIXMYfWzbsyfN4QKb25wLMAeh5iR7J7QlmoaramV84CtAc5cy+/K0La1SX50mZDn4nQxGYVRy1i8dG0IfK1Ct8VD6VChAa0MZFjfvhEbJC0YM7o/KtmPOHH6GEpDvXDuI8u1wxd59DyDivXLkxS6Ed/nOsyZa0HnOkrfzBwm6HVlEWyJ59wY4fKaATMnMrKNIBp5hV+v5uwdcJuQsWVnMWxZAlv6i/N4uQdwX8WE5Q5dqUIMRxeOYUuuIdOtjWlS9Q8m0vjGYO8HwfYAta4G3N9/HLqaM9lEiWMWy7nV1pwpKkdp6S5fYA3eNCaI4V29aLL9ELNbKpCXFcnFHQHsPqHAyFUTaVmQIOUl+xzcuFS5C2ZjeqL+xofWPS9gesIbG41K5OclEvE0CznZKNZ/AltTkuKTycyRpHwVefJf7mea7QUa2lsyvEtDPr8gEnkRlkn1RspIZsRyY6cby/eqMG9zF566O7HtUT2sls1Br7gHmSAUdQYfv/G0qyKHSH4irx5nUU29ChJpkVza6oXvmXo4bh2N1Fff2P4uFA2xEi0E2/KWhO1cgLm3NIsOL6BHeUiKTyIzB/Lz8hGXkkOxvAy5TzZiOuIuhttnMKB+keFmfi4JdzZgY7GPVgHbmdhMjtyM54SsWce51w0wWTgK9fyLrLJays1kuJ9RB3unqQzTVkFaTIQvQtGseO4H+7Ni4xt6rVjGULVy5KTcIGD6JqI1+mNmocTOnmZcaenM0jk9qKcgjghPcdFtTtjIGywzVUMpMYxd61axR8SYtdPbQUwyuaIyKFWUJe/ZDqwtQunkNpHBzVU+fab4u/5WFsEWfWIppv7xjJhqxxAdFaTI5ND4GjirXeD8JPXfHyP9ZItlCWwp4afx8FzHC7VxLJ/QgfJkc91nFKui9XCwHIlW9eKukz95wb942A+DTXPcZLI2L+RMjh5jB8iw3P8Jve0sGZyxjgZOhdbgTSO8aNd4Dq9rq6BYMIzKJSNZhNptRrHAZxadKsGzkAVM25vIYPPJGLVRQfzSYurOFWXr3sm0VRBY/hSWr7+xJT86hre7MxvOvoOcVGLeaeEQtAzrHo2+yNcZvs6YfivuQH4umSliVG1ihfdha+q/vsQWDy8C9t+nfF8b5k80o10dWfgKbKL5udz3G8Zg93uQn0NGkhS129rgsccKuZKAzbkFdwPnYXGxHUFrh6FS7EYl3NjKwhVrOHInriBcfRfRHpe7HpioKRcaGQrykl5xxqDzCiJrVUehQMsc0hLFadrPjvnO1uiUzyTxlBfDp3mQ09cf34ldqK0khsAp5guwZUZxfecSLKy3kVCtMoV+ngJ7I1l6zFzGnPHK7O1txpMhm3Ey16JiQZ98ilsXHWLmJuKkC8SHc2CzL+uTeuA3pweSd/eywsWdPQKb85wUot62ZOE5N8x1VP8xNeB/A2yRrB/YlHWdLnLeXgi2v+PLX8EWz0knS3xTeuJo818Dm6037SLXMO3IB2qnX+RlRcHMnwnNX66g1kdr8Ahvurd9hE3YfNp+UkQUCWlZ5BVkkXx1nFmz9pDSZSjTzDpTU5Do4OJi6hpHsuLOSgwrlCt4MP8CNiMRAlZu4JRYSybad6dW7HmWTbxIveljMSkOtjMzqTEkgVV359MhO5HHR7fis7sS049MpFl+DukCD67UMPYuWMkDZROsbA3RCP9yxJZ3fCr1LTNwu+pI26xY7h4IZOvpmjj8DNg2zGLk7oZsPGnPR6dxXp5k/twg4lv2xHKwDlXehzBl+E167pvNkC/A5s6oUe+xPufA5zlhUSTLySEvyIgl+phtY1fzODeK7VdrMGv3TIYVJVP+K9j88dghyei1pnx+VMWQkVdArtwD3PVKADZzWTYv3s7DWrpYj+5A9eiTzLG8RhvvyRj/B8GWd2cDg+2u0Hq+PVZ6gtF/YSh6bVwka/t/ftH+4gDilw8vSyO2/HfX8XP246RMT5Y5D6ROUSh6RGE040370qBCKRqxFSn94yM2W18GVryIi/0sXLaLM26vK3aCHIIXF3yyBteUesayrh25Y3GT7SZff594xeFFc9n/phkmjhNpX0u0EGJ555lR35irVgc5OVWbrPQQFphHY+KqzeGPoahhDp6L13GhQi+WLu5P2jYrxs99gb63GxOKg+3oBKQGihCS5knrqMesndCFLSnT8BeA7VPXiuPUSjtC8ntjajacps++AlvwOCqayXIg1pXmr2/iYzuQg+Iz8f4W2NaJMXvZRAwaVC74vvQpFF3VgTe31zF98BZque9lae88zu69wOvQ+5x7HIVsTxNmWHbgzeqemCwux5Tz3ph+BBv5pMZewmXkaN5bnsLb6K/+3WE7bLE7VQ5766F88BrL9LxxXHUxpbqSFI/cOtLupCm3g8dQiwxeh+5k9codVB63gWldKn/1kN3ERbcEYDOVwGdOIK+1jJg7pTtxa42xWJDKqL2eWPwHwUb+XbyNJnC31QJmWndB9c58qvV7g897X/qXUrLfv6NgWQIb+e845+/MluPSGC5bhkHmTsxsT1Bnog22fTQpA1zju2B7emYDgfsf0MTaiwFq8Zxd5cCs69WYPX0SPZtUhotLqL9MlqDACWiWkyAj6QbLDTqw9FbR7anQhAF2zngai7JmviNLAj/+A3otPsKqMZ2pmbiJ/q3sOfYhDWm5rrhfD2aQxAP8nUw538SfICttXp/1YZGjPVtuQF0jI1o8qUmPJab07abxRSh60EqGIRtBpkoV2gy1pfVDGQb4t+X68mnYrLlYeFLtxrFh2XSG6lSDa65orwBP77G0qSyHSF4Oe8bKY7IVZGvWpE2fMbR9V57+gWOQP+XBvKDbtDSaxwRdVXh/GPsh09gc+gy1mUc5Or0Dl6fIMVL6INEru0JWHHf3OWE6ypvHVBkxtAAAIABJREFUVKL98KksWWGH0tmZTF3gzvHHoDF2LM1DJOh9aBp9GlQp5qmfS8KrUzgZ9cPzfpGWym2xmLWYxXqxzJ12DHljM+yH6lDp7R7MDTbR2C+Aia0rIRLugV6z6dyvVIuhLifxGVKRZ+c2stDanp2C6WJBqT2AJe7zGKefjn+PMTwdtJ4Fpk2LQtFneBi0I3ZWFAs7CWbAn3Jo21o2JXXDa2Y3PhxZiuOchey/D2qmpjS/rESvDRPoo12rIAH1t0pZDEULzlUwajaexsarT0mlGQsuHMFBW1G4ju2fxplJYexYPg9Hl2DeUpthzh7MHdOd2qWTu+UvZ1pmdx788thd2ECZU6DMgq3MKfXXEypTI7b/gF5CsP0HbtL/l1MUgu3n76QQbCXTTgi2kuklrP0LCgjB9vPiCcFWMu3+FmwtW7bE39+/ZC0JawsV+I4CZ8+e5e7du9ja2gq1KqECAkdYX19foa36D+o2ZswYQkNDv3TQVVNTo3fv3j/YhLCaUIEfU0Bg1RwTE4OOjs6PHSCs9UmBhIQEbt26RZcuXYSq/IAChw4d4smTJ0Jr8B/QSljlFxUQhqI/L6AwFC2ZdsJvbCXTS1j7FxQQgu3nxROCrWTaCcFWMr2EtX9BASHYfl48IdhKpl2ZBVtG4lvOHwogvIYZ43V/0mUhPZawq2c4nayOad8mpeaPVrJb8vtqC1yILx7w5E5VcyZ1rf37Gv7JloRg+0nhACHYSqbdd8CWyfsHp9npv5HI2n0xHjacZsrFfiD8IFM99vNGoSfOc/ujKlWww/q3lN9iNJn4gqNbPfGI6sb6hT0p8ov8Lef3X2gkLfopa+f04oD6Fk7YtyLu8WmCDl9AqvkwjHTr/+Muge9dX/Kjo6y7mU6btrq0rlNg2/LdIgTbdyX6ZgUh2Eqm3Xe3VIWfWovLtPmcVBiC+aTJTOyn9snB4dHaQSwLSSQwugdXjtqXPQddIdi+AFtGwhuevYxErEpD6tdQ/EfvtO91o9jzq5kQnMLgoeY/nJOitMGW8e4+wZvd2BujgcnocRhofOlSGhZox5Jd4VQavArXIQ0QI4e4M26MXHEakKFW056MmTkGnfLfU+f3//9Pgy3qyHzGeF5DfWwAy/tV+3RBmdGPObplJWuOvwEq0nKgGWYjWpKwzx2/fVd4LXBOFRQ9B/ZM0qWchCjhOydht+FJwZ8r1NFk+ORl/Nuu9T8Eto1b9vA0oy316mljMn0I6gJf89jzzB2xieo98nA8psGpvYUOulmpD9kwYTTrHwsuoxJNO5sz3dmQeilPOOi3Br9dVxB42IIqRvMWMLprQ8rHBmNv6sKVlAzEpWUZtvIEJlW/ctBNCefwOh/WbL9UcHzLUUuwN+7C14OF7OdbGTfCk4dIUbWyGo2ay3M7/+OILZl7e9fgGbCXu3GCc2iDre8UBmjWpBzv2GM7nHDjxWQ7OHAYSarU7YG9uyO6lSH1xUU2+7iw8dw7oBr6E6YyZlBbaqScZpGdGydexhT45fd3ucSMdl+7G2Tw8koQvitWc0ZgpUtjhsy0xbSfFhWJ4biTPXdbDCF75WoOpqQgKtmCqYGeFOtPhZ0l9RlH1vvgvfUCMUCLkQuwH9GDelknmW/jxqmIOLIBQ7fLTG0DX4/You8eZN3hi1TpaMPo9jUFfkRc8J6Pe1Aob1MFP9CDJcdn0UVOiuz0J+x0nEREewviVq7kAgpodDbGZsZgpC+uZdWKVewJz6VCxSromCxkqUU3VCvEs2/KKFZcTiIvXwyFSsNYdnDCJwOC0gNbGhG3gvBZcpDoqrKkxuXSZaIblm0qfCZQWCCDlwWTdncfScanOT1Vh+xzSzGYfgO9WVMxKPee20ePcV7SgEVO/aj7+9n1jy3+ObDdw994Npebd0NxxxRujX7IGZt6BeeWFf+So5tc2B7ZCBPD5pRHkvLVVFCpCeeXjGFXSkcMurenpuB9Uak+LetWRPTtTsZMeUKfyd2pmBjB+e1+XFWwxmW1If9mRo4fAtvWoNtIqqqRlJhE+xEz6dtInphj8zDcUxk33RcM2FSNQwIHXWkxQuZp4Zg8ne1WLcl4/5gj+/byUmMsS8doIxoTQ0xCKlGXfJi2KwvzudMY0SYeXz0z9unMZ41FI7KzzrN5VQXGLFLjwCejSRWuHblA2FMJNLs1IOPyWhadksFssjUDm1cvtnH8NeuHtGdX0w24Dq5IVFgwrlP2kWOyqCAUzbrgx5JdV1BtbcIA7WrEnPJmbmgt5i+ypEPNRHy7NWbO0x7MWbsUXdk37FszhXudNrNnuBKn1m3n8GN5ekzoQi0kUKhSlcpKr9iy4DLKupqoVpPn3Y4xDLk5hjv7Tb/wX4t7fIo1/quIVB2LXfd6JN4IYvW5dLqPtsS4tQT7LA2YfaoyI5cvY0hjOc4saIuPZgh3Z7Up1tljuL7Ng9XbItEyG0evJtGEbI9Fq181HgZFUFe/GapV5Hi73Zzh9yZwK2gkFb4KRd9cDGDhpkPU7Lecub3r83jvVKYcF8Fk4CC0VBSJDJqDdZg+x7dYopxyC+eu7dkmZsq0pZNQTzzL1oOHUOq/krmdlHhyZDXTT6TSs6chfds3pUZFBe54d2PEnX4ETemBWF429zbPwjNvLDtX9EOQZ6z0wJZHVloisVHRPLuxlx3Bj2hmVRxsMRyfY8KuyiNROTKTU7pBHHfQ4alXDzoH9+Fs8ETUReO4tX896zdlYrTOkU7FmPgnGPfnwJZO7PNI0hQzOWCkze5BD4rAls6bW3vxnn6JxqucMdaQ43PqpkIH3WNKllib9KF+8RFtVgIRUSJUVVFCPP09V7auYMVuWWy2LqRL8cRQv1nEHwTbAxoZ9ONO4EHSOpswfYwSwUNciOg7AZuqB9F2lSs0mny3gb4ddtLz1GFsNCTJz40mdM8Gdu4VwdBrKu0KOkM4261X8VC9P2aju1DnoQuN+4cxLXQVo2oqQn4mKR/yyE19ytpPYGtOVkYWuXliSJWTgMgjzBpzklr2oxlR3N3jpT/6Wlewee9HXxlRcmMfcWCtF2vTerN+ah3OLvfkeGozxjqao1NRjLzMCyzuvga5OUsYpwcbDRpzzSIC7yEVkMmI5uqWuUx+ZMC+RU0I9VxIwI3qjF3ujEGdj3chm9SkbCRlpZEQEyX30Sraaj3BOdOLT8soM95zZbsXXsEw0mMe+jXEycu6y7rxfkS1GMwoswZcsDXgpPZaFo/SQVlWlMTdo2i4TZebQeZ8MiyKuslaZz+OinZmkfNQ1CXySE/JRlRKhOz0PKQ+nsNDV9rrvMQ51YNW/wS2NjGssPUkst1oJpnpoSonSm76YcbX8qT5tcOYV76Fh1F/4u3uMU9fEcnom2xYv4VzsgNwm9iJ3K9D0ch9mHf1pJbPVuZ1UkZUJJfYZ1tw7HsWg5PrGFitNMH28X6l8jDEG68d978AW/SJJYw4LMM8666EO/Zns84ujjnokBZkSb2pVdn/YgntSOD+YS88Vz5B12sTxhq/+Un8TnN/DmwfT+QFXl0ascvwfiHYshN5eMgD6zH7SG3wjjeChCCNejNj1mwmdpUtANvMteeIyJRCXLQxDvsCsW1ZCcni+XCSIzjr48TsS01YvWcCzf7FXDk/DDZNm2mIbJrNkaROWPSVZsm2NwybPJqBSWupX8xBt62GA7ckJREriMbyyctVpEW/iTgXOeg+2uPApGN5jB03jYHaVRERGE0ulmTnDjt0/sFB98O9vTjNnY7HkQiBtzY52bosCPnKj+2YDTID4FCaZyFYin9jc6jJ8SWzmeUaQpR4odMs5JGTpY5D8D4cu4uwyaAx9xxSWWMApMVwI3AxNrc7s9djIFUS7rF9+XzmuIUgNWAG7vMno68uT+Ree3o7bOZRZGqBa29WpjlH8n3p/rF/pL/l4uYFWFiv54WEeJEVTj652aqMdPNhvkVDLtkZcFFvN06D1ZCXhPSDVqj663D9gCWf5oPfheITsIebFfrgPL4DxQcMb/fYYDBlG0+j0gvOITfPkpAsb9r+E9havWXxuOl4BN8iSazIG488sjOa4xJ+Bauqt1g9ZCDps14ypwMQfYdN67dyQrIX7va65H0NtohAhnaayMHID+SLFqqbny9GRZX+uJ3eypCaZRRsMaeYaxZClUnmjOwmz37jjmxsUQg2kcwkNllUwmqvOKLIoahQlRb9NBkxaSvDG/+PgS01itCAaZjuVMJ52zL0pcPYsXIBB2LbYjd/Oh2rZ5Odm0d+PkRst6TLjHJ4hHsw8NMznUNM+BE8ZjiRZboL5/41PpnK/htK/jjYbH3RTfBn0r5IKseeJb7uCCabj6Dps2WfjCabvvXFoN1Tpr93p2sh2YqVfPIeH2DyjBAkDM2YatKmcJbyshMNDF+w8K4bxgI/NAFssvNJiw7D7xtGk7XfH8PR/Cg17C0YWdxo8rkXek3uMzPZmx5ikB//lMObvPCO12e9gwonnHbwQKENY2b2pvZfTD5f4t3tW2AzLAilCstTdto7cFJsINZd07CffhujTbMZ3UwFqXBPOjS8x4K8YmDLiOTS5vVsOq+MzQYLmhQ99J+FiSTQ8gfA9v46fk7+nJDujpPzIOqLQm5OHiI3veho9gCTXfMwa1wdySer6NTkMQu+B7bWkThZHURmxHBMBzSn4ld6ZKb8CNiSGTxkNEYtqsKbHQzvdI7+l5Yy+FMawy97QOmFot8aseVy3Gk8IeKDGDVyAA0rvGHLyK5s0d5G8OTWyEoL8j8UlfwE7h1ezWqXcPQ8NzOs0b/xOH67zVIfsRWAbR7Wwer4HZ2EtkgSN7Y5seZcNj2t5zJIq1gC8fzzTFc14oN7OD6Ggowk+aS8f0LAdAP2VHRjp+uAYs/Tv6NjicBmWOUaHpOn4RQojV2QC+N7NkbpQjEHXekIvI16cKHbDtwMBR+nAVFxpGUVUJB+zf75swl61Zih9mMQeDxKyVdAodxtlrccwREDLwInaJKVcY4183Mxc2pC8EewGYmwdnkAJ8VaYj/FgMzg2cxxjsTAe+VXOQ/OMKXaYB45HCZgiCLPTq1h0rxzVDddjP/CDrwPcsP/9AdaG1nRrWHRjJh4OcqXl0NK7PW3webeF8XUZD6kCqYHErm8YRnXpfQZrpXJzJnn6OA8gSEa1bm1oiUjXXuxr/iITeBge20Xvr4HUeg3j1Gtiz4siEmjoCiPjGQUO34EbERxZaMrHoFxdJg0FUOtGPb6PaNh9RcsWhNBH3c7jBooc8O5GWbehuz9Hth6l+es+xQC3jXHfHh/NJSLbLAl5KlcUZac74CNyz7Yet2lqaEJI7o1o5pcPEHW/dig4oT/aE3EBAAXEUFMWoEKijIF32PKHtji2DV5Liu3n+F1QWfNJT0xnnQJJSp0WsKV4HGoFo49yY19yH5XF3yj9PAIGEnDf+d5/GarpQ627A88CvFgrksUw7d4MKB6Apc3L8X/qhi9LOzp3bQ8kpJSBZFa1mNfDLvtRz9kN7ZNJEl884zNsw3YoeTKbveB/zrUBCJ+B2wZvLqym4PHw1EbuYAedRK5ut6JFfeqYGM1Gl21CnDDC10fGXxWm6AuLUFmyn18Rw1mTVjRPVJUo4f5dOb3EWHrKhe8Dj74dPN0J29g7rDWVEsKYsyARVxIzkCyXDvmHgjAQPwJO7ynEKrmzJoRjYm8tpXVKxez7x6o9OxJ0xfV6OhgSNf29b5YeJsVvo4R/VZwH3nqqA9kxIQaRITVZqxdJyqQxK0dbqz0DORm4dQsqJng5zWedjVT2Tm6L0/MbzKvI5ARz4PDPix6qMPqcSqcX7sUx42hhcc0H8rSadYMaKbM3fWjcPC7RkQiaNrbo+72Fv2HC2j3RRdN5/mF7axasIJjgllyQanVC8eFdhi1luHU7DHcbL0Ke4PayEpAxun5dN3VmF3eg6levB3BzLKPOy4Bp4lChf4z5mM7pB0xW4czxf8WkUmg5eCAuvsb9O/No1n8a3avGsupuitYP6op72/uwXv/GarqTS1a9BzHaZepOAde/jxNrzmZozvGUC3tIZsn2ZBpdRJrbSDuMfv3HuSyRCdmjGqFUsJ1/BeuZN2RO1Qa5syqCT2pWzGWneMMWXD+A3n5gIQctfTnsLGMTB5EvX7F3XPb2BYSjobxTIZ1qItypYrISX382BPBxqGfQ1Gx7ARevYgmgzTePjjAxtVPaLXIA5uOlf4w1v7kAt3CyYP4rJdsMevFke7BbDapjbxyTSRjzuC3yIWo9vOxVnvF1o0HeVHXmGGqr3mRr4S6ZitqysCNAHNWvh3OtgAr1HNuMKVzF7ZXnsP2VUVQk5BBsVJVqn2ZSPe3alpmdx781qsUNlYmFCi9EVvhcg+X8V5cLaZEtU6jmDzOhA51ZYv+Gs2h2eM4rO6Ex3B1cl5sxWqkF4+ActUaMmDSSmwFqdZKofy5EVvhco+tr6LJLLpO8XKK6E7ZwKJukoQdD2DB4qCCEW59vRGMn2BD26zjzHfx4+iNord2AxPWrDJDs3w5uORM+yn7v1SsWlN6WUxjzr+4mE0ItlLopP+rP1l6YPvvK/7nwPbf1+oHQtH/HxcpvIqyoYAQbD9/H4RgK5l2whFbyfQS1v4FBYRg+3nxhGArmXZ/CzZNTU0mT55cspaEtYUKfEeBO3fu8OLFCwYMGCDUqoQKvHv3juDgYASW18LyfQVcXV0LbOirVq2KSH5+fv779+8Rgu37wglrlFwBIdhKrtnHI4RgK5l2fws2XV1dHj0SzAUJi1CB36eAMBT9eS2FoWjJtBN+YyuZXsLav6CAEGw/L54QbCXTTgi2kuklrP0LCgjB9vPiCcFWMu2EYCuZXsLav6CAEGw/L54QbCXTrsyCLTXqyy1VJbusotrJb7hwYCtb4triVLClSlhKUwEh2H5efSHYSqbdd8Am2OO4jWVTZ/OsyXhmOs7hi5wgN7zRs1rNo4qWnNhrR2MZiZL9+j/UFuY8+HtxPtzZg9PhpzTSHcmotp/c2n6b7v9mQ6UNtrRXV9mw3B7fSB2mzV7AiBZFjojRJ5htMY/A688RGAkP9nmAW78KBRu6c1PjOOtuzLj9IoxcuJl5BsWTfvyban3ZdmmBLT83m1ur+zFobRyGS/bh0v+L3cs8P+LMfOdVPGs6D/epprSsVa7gxCO2j0Zv5jFSM3ORUdDD6eQ2jIt8Mf6Eaj/k7rF69hIOivbBaJw1s010+GhQcs2lMzseVcL3SVsuhhRag/+uIgTb3yuZcH0Ls/Y+QrPHWKw7/2T2rt91k0rYTumBLZmn5/1ZOGkveR11kE+Ip4X1RwfdB6w1nsDuCqNYPsMQtcfOqA4LxfHiEaxqHsa2rjWRE2bRNHQdWZYHWfnVg11CCX66eumA7QQT5A15OtuLtifn8Xb0OfyL0+nlCeb67Ob0+fPItxrNbDsr2tWRJWK7BR031mPnNhs0BUwQEUXik0fjT0tQogN/CGxbg47wPlOHygp1GTTHjGZKkP92H9YDz9F+dCqT9zfgxB4B2CRIjbuMU089XO+JQn5VdHo74LHDmmap99i0cC4LvI8RmZdDdq4aEzZtYc4gLcq/DqBv22mcSc1AQkaW8TujmKVRzI/NRpu8hDtsXjKfBV5HC47vOHkrbpMH06RycSOxfNJuL0O31XzuicmgotKKLgM0iJDWL7AGr5wXy3nfOcxZup5rMSLk5+mx8Lg7Vh0boCBSrJ3cVF6dWMKAvq48EoNarfoyyyMQkyYJXApYwNwl/lyOFhyvy7xgF6y6aVBe5DU+Blpct95E/tChbCvImdCPZUc2YlxLhLzEMHa5zGPW8mAiRaGtlSfLp2pzwcyF1EZieO8+SnxcH3Z/8KN79h2curRl2V2BhpXR6jIZzwOjkT7sxbwp89j/Mh9RUTEajlzB2rmj0akezSbzXsw48JKkbBAVMWN3wmr0pQQGiWWnlB7YPmrwVwfd/LsbMZpwiZYL7LHuoo4ir/Dr1Zzr1u/x6yt4UecQ9+I4qybOJs3ifw1sAt3ySYu/iuvw4bwyKwa2/ERCtzmz/1EeEsnveCzaDBtbK9rVvssCreXIrPLAqnXlAgddEXFJpMT/bE/8QbA9QLGROu8jImg2aBZDdZR4FTgdk5tN8Gv5EP11VQqswTUlMtloWQc3tYPccWxLRuRttnit5LjkcFbN6UXVgmvLIeKAE9Y7szEVWP+oP2ZGQ3PCJu0jxK4ZmeknWGYTw9BFxfzYbGpw6dBlXser0NNEh+yzroz2imTgFFuGtValyEkMcsNY2qEDd2xuEziiEq+vb2TKQF/SzJeyfkF3EoJXMP/QC7qazMOyfQ2ijs5hkGcu010nY9CgEoWBdD4p77YwVmsJFXxP4TlQhvuXL3DtWh41Kl7D80A0fezmMq6DCtHHFzDENhyjrUsZ3SKPTQZaTLnWEe9bBxmqEMGWOT3YpBLAmal1ubxxJW5bPtBn2XLMdOLYvfoGStoShC5YzJqrjVly05Wh9SojmZvGNnNl5tcN4cn8DmRGP2SX10J2Zw/De3E/ZG5+NWLLe8WWMUNZKG3FWadhBVYw4T76dJyjzrb3q+jy2Zi+1AlXFsEWfWIppv7xjJhqxxAdFaR4Q0A/TTboXeK8vboQbH8HtvxcYm/uZ+W+UKroDkb7jht+b4rAJnaQYd03ElXjPo+f5JCXlU6e4VqeeRgh9/sCuu/25R8Gm+YAY8I2bSOyuREzxiqxfUQAYqMmYqG4G80VsoU5DyK86dIqCP29fgwsCMUTeXgimFNnyjG4yBo8K/kyPhO3kNnJBBPjNlS9sZi6I6JwvbWM/uXLfXIs/ToUzctMJjYmmviUbIi/zKoZN2k02xrT4g66D11p3eI5S79pDe5BSEx9Bo/vT0NBpi0eEDBiCxUWu2LbvQ5ygrSo+XnE7bJGc2EN9t6fS6uPEibeY8vSQO6Ua8uEeX0oTD98Fw+DRSRbLcamtzTb+2pxa2ICvj1FID2euzsXYHmtI/vnqXHCdQ1B2V1Z6WJEYc4fQbmFew8LHvb2ZaFlS5QF7jnPPOnYaAv6hzdgVPAJLYmnFw4Tsi+fQesX0PzVV2B7vRvz/ufR3TKdoY2rF0A+N/sYU1SdaXzuFGP+zVRA3+1eX1b4b4AtmxDbajjVu8D5SUKw/XXEVp2s2Lvs897NPbFOjHFswXPXSZ/BFuWN5rCTGG/fhEOrKki89qd3qxk03vqeFd1/3zf473W9Hweb7TyUDi5g++tGGLbOwO88mNuZ0zN+DXWXfAZbhybL+aCjisAQuLAo0EhvGLbTzGgmncDZdfNwfa6M7VhrugmMKgU5Dxxh834H2it+GnvxBdjGNuTZ2Z24+2/kQkQW0tkfiHimhu0OJ6yKg+2sA5V6ZrDzm2BzYuX224jUUELq0/nVw8R1OeatqiMjGN0IwBY0gebrtDh9yOozhN5dxXPRZm4pGzDnE9hes83ChFt6nswwUmDXgH8Am/9GjogZ4DqjO58/P/892NqpLSaxVZ1P3zJBHrX2g7FzHEPdZ1+B7a4f3YffYsiOOZgUgS0v5zbOnQaS5/qC2cUTXX2vN/zL/y+LYEs468JI97cYzpjI8NaqyBSForv73uCYtSBrjzAU/TIUVeLRMT/8/M9R2WgGeqpJ3Nzuxr5oNQabjsNQPoRepvcZc8wFs/oVEMt7wsqurbhqeofd5oV+xH+ilABsvnTP2Mb0DVf58PgeCgbW2I/oj9rDpZ9zHsTvYnjHA/S6sAHTGjJfnX860ee2sNjrETVNLBnTR4OCOakwb9p3P87Aw75M0apCfm4M4XczqVAlgY3fyHlQOWwL063Po+Y4EbPiYHu3jl51D2AUvp3R1cVJeXGRgNXrOKYwjPUzGnDJdQMXs9QxnWpMU/lvZK3PzyPh5Gw6W75n9mVvhlQTIyk+jsTI14QePMjpOFVMZ46gVUUZMmMOM3v4HmrPnMOoziJs6f0NsC1pymUPDzY9V2eGuxVtlLKIfJ6IhNJLNhvb8rj4iO1dIIO1A+kVuh1zgR3pV6Vg8iDwHuoG45jQrS7i8WeYZbQe0cn2TNfXRF5ClORnqzHtfpPRV9bTtyCxRNkoZRFsvNzHOItdKE+YysR+zaiYdBGHPmOQcb3LojaCPiIE25dgUyD8fBB+Tju4X9Ctsoh/+YiIDHlqdRjLMrvq7LbxQdpxPYt710Yy7jhWPcciOu8qa/r9uRnlEoHNsMZ91s90YMEBOaZsWMpovQbIfpHzII7988dzMKcr3TWLnEallFBp2Awd1Vh2zJvFptvl6WzYkwYVoLpWF3TqJ3DQyg7f7K6M6VWL/Nx3PH3WDFOLSuz+CLYRiuz19Wf301xad9NB4vVR9q1LxcBjPqOLg407+PQdw55qJlh0ViTp2S0OXXxKudbjWbWwMykXdhJ46DYi1bSoU6UIGkpqdO7YhKqykkVhcD6ZyRfxGunIedUhDG0nR2JCJjIVmtFc5R7+/qcRrdmGto0rkfj0KhcztLCzMUS7agL+Bt8Am1cPUk9vxdvrAnlaerRpkMurF/K07VWeK1MdeVYcbEQRPHcsu7O7YaBVuZBIkgpUV2tO6ybVyHl0gMUuO3mroEn/wf3p3LQiT7fPYuoBGUwG6KBQToJ31w9wtbIFntO7Ujp+r38P0tIDWzbJ0c+4eeoq128f49jlN9TuZkIfvVa0aCpHmLczQZH10NRWRenlcTzvtGDVbiuaE8m13ee4H3OPkI07yNSbhkX3xmhotUJd+fOY/0+8NkpnVvQ91wLP8Cj1KYc8PIjRnY+NfkMaNG9P02ofo6s4zhQPRetkcmGFJUse6jCsSx0k7gew9F43Vm+YQeei7vwn9PoO2LKIfnyRa7ciqaE3gubKqTw5sZM9LxXp07M7TWvIw9NDzAyRZMK4LtSUFCM7/RVH3Jw5HFF0+uVq0LzbIIa3EuHMgb0culaYNkNQmg5wTzdrAAAgAElEQVSwZ1hnNcqnXmb1kkDC0rMQl1Jn2JyJaIu95fyhAMJrmBX488c/OcPBoB1ceQWVWrRANao8TQzboaVRjeLjmpzI46xcFMQrZFCu2Rbd3hWJjaiCft8myJPGs/P72Rt8jmdJRSdRXQ8b695oVJL9PIOYl01ieAie7iG8RZoaGp0ZZD4ADfk47gbvZ/+hUAoSuiu3w9yiL9qCZLDEcW71YiL0XBnRRASyU3l7/RCbX9bHepg2ihnvuXn8ALsP3yKBCuj0/z/2zjququT/ww8tDYIoioKAqCgW2B2YWKjYqKiYqKAoJrZgAyKgCNjdXWvhYreCYGHQSOclfq+LqOjufuVasL+950/4nJkz75nz3Jk5M+/pT/e26jzy3kqkyWB6tNAtOHpPeOXlRHBq5SKOhhc+o3wFarfti3X3Wiinh3P50CGOXwmhTOO+DOveEn2NtxxbuImzke8LTqOXNLRiwdS2pQpqwpKUHNgyiQm7zK7VBwku8lZp1O1M/56dMFEMY4/PPv58IbTDrkyPGfZ01pMnN+seW6f4cKPIPUpVTOhoORTzj4cB/Y63lN955kHRAj1h6zgP/izyJ/nyBrTpa0uP2h8nmz4w4UpiZdq0aYWBpiy8v4G36y4eJGeQjwTtJ6+nr3C68jdepXbnwW/UQJzVb1Kg5MD2mwr4C7MpmR7bLyzQL05aDLZfLLA4+c8KiMH2/a1BDDbRtBODTTS9xNE/oIAYbN8vnhhsomn3t2AzMjKiW7duoqUkjhYr8A0FwsPDiY2NxczMTKyViAokJCRw9+5d2rVrJ+Kd/83w48ePExoa+qU1eMOGDdm4ceN/UxFxqX+ZApcuXSrwobezs/tlefx/TfjFixf4+Pjg6ur6/7WIP7VcwrMhbt68+SXYxNbgP1VjcWKFCoiHot/fFMRDUdG0E8+xiaaXOPoHFBCD7fvFE4NNNO3EYBNNL3H0DyggBtv3iycGm2jalVqwpUY8ZuNSa67U3siBsQ1EK9UPR+eSFHEFl15dWBtuSIcxy9m0sAulaHfSD5ewJBIQg+37VReDTTTtirWlau6YKYTUncbiZS5YVPvsq5T3pwv1h6zigYYd9y45lT6jSdG0+BwtSOP5Vgc6e+mx4+ZMGv5DOnc3WGF7RIf5a2fRyVCTf9h9+r1P8f/uvhIHW34eOTkCcvMlkZaWRkqy0IMvPw+BQEBuXn6B5lIycsgI7XMLdoFkk52TB0ggKSmNjKzUJwea31lBJQW2/JxssgrKDxISkkjLyCIlRIBQS4GAnELNJKVlkJGSQiI/hyxBLvn5H7T8eElISCPzG/0BiwU2z4UrOJnfme7WNsyyaUpZYZ3nZXFhSRfORJdj3eOGBB7/4KCbny8g7X08QnchkEKmjCKqagpI5wvISEklJT2LDzJJo6CqilIZGSTzMkiITyYrLx8JCQkU1MtD7EN8Pu4VnWgK+TlkpKaQmpZFrnD7pKIaKopl+It/XX4Oqe/jCvOXREZOCRV1BWTIR5CRSlZuHnmCPLKyhOlIo6CmhpJQ8CI+k4LEN9zeOZ8Rlxuy070veorKKErkkJmRTY6E8F4JFFWVkc1PIyVHBjVFBaQLXoRc0t/Hkizc14QEUtKKqGkqFfq8/c7XoHTmVXJgyycnO52Yh5cIcJuB79sGzFr60UE3h/TQAziOduF4SARZOWm0XnaXjSMMUSSJCwt7MNA3FIlcVYwa2+C6x4Fm8r//J6xEwJabzjVXC3p4BCOZl4tyeX1Guv3B1DZyJN07wqplC/C7Eg3ZaZgMXcMyx2GYRm+gw1gPgt8kfmqEmcmJlNF14vAT5882YL+4iRYLbNsPnCM+rwGqChXp5TQKM01Jcl7sYvTwu3QZkszEgwacLXTQjXt2kMUj7Tkdo0CeQAV9Uyumrx9LK9nXHHJfg9u2K0SmxROZqMu4Tb449TQi77oHQ4b781oWpOTAYt41ZjR+zaZPYKtLesRd9nqsw/fQDaLS4qnafxUuDgOory3zxS9o4utjLLKewIloBfJzlNAx7sOMTXa008zl3vYl7Lj2kqQoWZ4/uM2rJFk6LPNhyYBGaMkX9kTzc3nk05+ei/7gXZo8les2pMu4yfRPv8penz95VjGPkJCyjF42nQaRC5h6rwlb5oyjXmV5Et9cYcWw4RyIVCQ/TxZ1ja7M2OVI5yplP5th/uIKLc3JlxzY0nh1cxcei04jqFOVvLdR1BtbCLasW6zuP4MrNcaywrEnhi/cMe6+D+szgThUv8oah1isPfui8PIanisceFjHg21jTfnd/p0lArY3Oxg6O59lWwZTPukdp1eMZfH11njs70fKmUuEZtdi4CBTcoPWM97hMtVnzGRSz7poFOkk5GfFs3G4MRsbHOWm4yd3w1/eTIsJtsdo1KnDu7AwqveczuAWaoT5zsY+vCHr6t+n/cZyHxx0iWWddSP2tjrG5Un1yYp5xB7vNZzOsmDZgt5ULvihyyB0pwuzzsthPXUUXXRuM9FkKglz97LbphbZWVfZMP89Xez0OPQJbLrcuXCHiCRtWvcyISdoHbarw+niMJ6BTat+3gSfGYX3oNpsan6Km1PNyI4P4/CGpeyJ68JKl87E7VnC4pUX0Bm9HMfhbUjfM5j+gfUJWGBLvUoqnwEpHIrudaLXuWac8htIJaK56ueCs+Mtai90YcaE5mgDd7x6M/wj2LResax9b7ZYbCXYqRm56XFc9pzA3CN1WHF+Nk1/o3voL28135lByYHt4wP/1RpccMcXq2l3aOE8BdvWRigX+rEF2oSzpa9y4Y25JL8KwnfZSm5Wm8r6aS0/WG79xqtEwFa0fFnveXRgJU7eeUw+4IK5RpF/Rp5llu0W6DuBSULz2CLGJwmX7Ok8Oom5l/ywEL40v+kqNtjq9B3Ksy3+vKrem2k2KmwZswt1GzuGK+6h9vLPRpNtzLbT0HMR5gUz7Sk8//My955oM7TQQTc16gwes44gbz6CIZamaN5ajL5NPO7XlmCh/uGEm4I73305FM1JieZZaAivYjMg6R5bVr6k8ZKv/NgK3Gd9Md3gwofDhNJ4ffsK1/5UYYj/NFTPLuFAsCodbWdRcA7KrXW0WJnC7GW2mFfV+DxH9g9g23JMku7LV2FR6Er7BdjSttK08SPmJq6na8H5CVlEPt7P2gmnMA3YgtUHy93/9FUawfZXa/AYtlnVxKfZVa5MNiIz8hEXHzwn8vkVTh5Np8fiZQwx+91YKyl3j4/NNR9B4nPOrJ7NmghLfHz7F3GBFvD+sjeTVr+kyZTxDGtjyMefA4jHv5sWa1rc4sHM+r+17RcfbHaLKH9uCX5henStlcCO+yqMshuOeawnVYs46Las602Z3vWLfEFUwqBRNwaP6kVNIjjmvYzNiQZMGj2ClnqqHxx0HQX4n3SitepnA6IvwDZSj/snd+Fz4BxvcsuglBnNg+uaDA+Yj21RP7bn62he3R25fqZFXGoV0KvXmcHjOpF19BeCLcqTau3DcUvyKgRbNtFPj7F+WgB6rkcYYfxb67VUZvbvAFsah0frsrJWIFcmGfL+qg8T1geSK6uIerXm9G/fGtOm+kXcjX+P1CXZY8sTpPP47CrW+j+h0fT1jGn4Gewp7/5kh8c6Hmp0Z/wwS4y1PnfXUp950LvZZizP32Kcye/R6WMuIoDNh065+5jtdZaX98OoMmgK9gO7oP9w6WcH3eRjjGy1CbOju5jwF7+qFMJPbmLl1ihq2NgytIP+B/vw5/50bL2LJrv8WNCiEnk54dw4n4FebQHb/8FBV/W2D45216k9f9qXRpOxRxhm5k79UweZUvPz78aHwiZze/svBJvCNcY1W4H0hk14tK5CniCZhydW4rJBjsk7ZtPk45mFv7d+S1VupRFsKVfdGbTsOd1mTca6mT4KhUPRY30fccTm8xmagvdhHF0zn01PG7Fg82TM/mpu/Eu1Limw5efl8vSMB+7bL6DSaS5OQ8xQKyxp8tv7HN3uxflYXfrZjKC9cQU+z7hEcHh4Z2arunHR7fd7A4oENsvKT9k+dyrOJ1Rx9FmEdSt95Is66MonccFzHnueqqJXqbD48lpUb9SOzsYJbJ83i43XpDFt35wqKmDYZhAd6+cTtHAGyx9VxLypcPyaBUrdGNxbjt0fwWatxakAH7Zdf00lE2MUMoO5vjuXzm6zGPaFg248l9fPZvsTVarqFP6qlNHAwLQ93VpqEvwrwVY5l+t+9ozdIEn/Xkbk5eYQH5dEuTbWTOhpUqR7/kvbf6lOvDSCjajTTBu2AemhTjj0a4hWzBEGW7hQb+dl7Mvf5/BDTfq00SUn8QUn1y1i4z0TZm92oLHw4J3feJUM2BK5vtkLn1PX0e4xj+lCw9SCMmcT++w2h7Zu4UZGFXpZD6dDbe0i54hA0oOV9Gq2G4s7N5lq9BuFKszqG2ATkBD+gMehsZQz7Uz1shm8vnGOPyKVaNmsMQblFODtVdb/KUPf3qZoyUiRkxVF0M4ArkYV5vAJbHD78kUCH3/8x0ewVUEl8yF7/M/wMlOAlGxVOo7sTw3JWO5ePcIbrW70bVCB5Nd3uHLhDA8jQb1mTSq8V8GgjQnVqmp+IWhebhzXtvlyObIw/09gq0Ty4yBC4+XQq9e0AKxE3Wbb9Wyata6Hnpr8ZwfdXAGJTy+y/1UlrLoao0wa7x5c4+EzCQzbtsOwkJlRdw9wIroiFs0boFVgf/uK0667uStcwyNdBo0a5gywqCWGWmFVlBzYsoh7eY0jG44Q9Pwud0JiKV+vPW3Mu9CjYy0yT3uz8VwSMppKyEc/I6TCYJYv70mV2BPYT9yOajVdclKTiY1IRa+PAxMH1f3t7sQlArawzbRva0NQmY4M71fvA9RUKmLSyBS1BxuYsuoiavXa0NxE+8NXf6MOjOnRDD2NaHYPsmReykROHrVB//dzjVK786AEtBBn+YsVKDmwCUiKfEzg4Wt8dKwXFlW5agNaNKqHrlwUV8/8SUhUIgLK0ciyO/W1ZMnPfc/dQ3u4GSuMlkW9Yk2amTel8m8ehgpzLxGwvQnE+/iHI1s+XUrlMKhZC53Mp1wS9jKKXlXM6NncBG3VBK5vO01UbQt61iv6+fQXN7AiyYvB9vu0/s/nVHJg+/dLXyJg+xfLJgbbv7jy/m2PLgbb99eYGGyiaScGm2h6iaN/QAEx2L5fPDHYRNPub8Gmq6uLvn5JTPmJ9vDi6H+XAsnJyaSnpxe4moov0RTIzMwkJiaGKlWEK8vF17cUEDoOC63ohW1NIj8/Pz8qKooWLVoQGBj4rXvF/xcrIJIChw4dIigoSGxvLZJqH4IfP37MvHnz2L9//3fc/d+75SPDvgCb2Br8v9cQfkeJxUPR71dZPBQVTTvxHJtoeomjf0ABMdi+Xzwx2ETTrpSALZf0hHiSs/KQkFNBU13ht9vC5GYkEpchg2ZZxR/OOz8rmdgMGTTU5H84LdGqs3RHi8H2/fUjBpto2v1PsOUJMkiKiydVQoXyFVSK7APLITUmgnTZcpRVkf+r2eM3niErKZKoZAnUy2miXEYaifT7LO7anQ3RipRrNo/DG/qiFBNOomR5dMor/zRnWkHae2IT0pFVLUdZZbnPOw0y4rjkM4lxtzpwapsNPzo9m3xoHDW3NCTowI+nJVp1lu5oMdi+v37EYBNNu/8Jtsyo++x0XcThhPY4e42j/scV1+kh+Do4ENbcGYc+jSn/2W2oWLk/O76I5eeksBw7ivbVtZC5OBuNQWnsfbuGdpISZCdHc2ztKI7J27Pcsd1P274ScX0bXvvvodd1LAPbGPLpse9vomeAPKtcrDCU+3F3VDHY/r4ZiMFWrNfjb4PEYBNNu28MRZN4dGw9nn7BNJzthY3ph52/KZdX0HfRG/otncrghrrIk8Hrm4E8iReadksip1CVeq2qoY6A5Oh3RL6MJ11OQHR0PpVrGqElHcHzxDIY6emhkBzCtd0u9NisyJqllujqNaSdoSJvQ68TqVCXxlXVICeN6FdhhDyLIgMoq1ubGvo6qBDNo1shRKZkFNiF6zToSG0tScjPJSP+OXduvSAFUCirjaFxXdQzXxIanYq6tiFVygopnUXU49sERySTJUwAHcw610aTfHIy3/M65DEZKjpkhIYShxxldfSpXl0XVZmvRM6M5N61J0RnCshHncrvA+i472OPLY+MhHeEPXpMRJrwPhV0ahhhqKf5n3PVFYNNtJezaLQYbKJp9805tsQnJ1i9zo/4+tNxHd0IJaEP/DIbXKPbsHiqDWaVFYm5v4k583eSUqackClkJ6jRaokTYxop8fSgL+umnyC+sT6CXG16WQ/CMHoVs4N0WOwwhTpxe5i33Aff6xKYt6mOVpfZrO+hhr9TK3Ya7uSyY33iQ86z2W0zZ58JUNPMooyuJaNsOqL+9ioH954nODGVpOeXyeh7mkPTayGXHsaZlQtZeTqFClWkkFHXp11vR5rkbWb+gSe0GrSQ8a21eHfvBF7rtvEiWZJ8KRlSw/IxmT6NyVb1KfPuEm42w7hrZEOlN6G8SYsnX7cRNtOd6GWkVETlDMJPLGbSikeUKSePpJQK+jKvCUi1KhiKVkh5R+ARD/z33CdHQY3s+HzUm3Ri+FhLmlRU/WnDbNGqvWSixWD7ft3FYBNNu2+CjaQQ9q5x53C0Cfau4zDNvcIiex+yWo5nwsBmaOeF4T7Ukv1t/bg0qSF5gjQeHnRi+pYquOy2QeLMWuZPuozRvNVMG21aYED5IGAE4wrB1ra6BgiHoos1CDpjj5GkBJkJbz6DbaI2ZzaswfuiEjarZmKhn8L10y9R1JPl7YMMDFvUoaq2CoknJ1J/igaHQ+aie2ct/S3P0fnATqaayhAe8pRXr5Uom3+YJR/B1igFn3ELOFO9P2vGW1BFVY64S9No0+EtC+O30z7lEisHWvOo0SoWzu2PTvgBlvkfQ7qZA/P71f4835h2B9d+TrwdvhJXSxMUpJ/g23UwzmUmEbR3EFw/wCr3vWiO9mBuex3SX51m5fLjSDYeiO2gpmh93fsTrf7+VdFisH1/dYnBJpp23wYbKTw9vpH1RyOpP3I2FmkbcTyWS4+hI+hetzzSr7fRu7ELOVb9aa4tfEvzSH8fzM0T0ow+vRL9G2vx8npHBzc/+tX88HAigW2YIts8N3I415zVi7tTuUj5UkPPs+f8fWKSsiHhJhtXaeCV5UmdvZNo4l2d4xenUKtI/IvTy5n1EWw61xkx7AqmrpMZ3tyAD32wm8zWHYDSoVDGa13Ce/J0ZKbfwkF4BsXbq6z2PU54lZ4ssGn8yWyPED+69rzNoFML6F9Vs+BEqk9zbLt68H7/cuznXkd/QBeqFWTynkcnginb2Ra7Sd0L/yZapf1bo8Vg+/6aE4NNNO2KATbIehuI1/o9RGg3p05cIPflm2A90gqTcjJQALZNqI5rTw3ZjxPv0qiUM6a9VWMyzv0isEXcwG3ZFh4oq6OnoohMqQXbGmYsekxN6yZ83kikinFrc1qaGqL+HzrkRQw20V5O8Rzb9+tVLLCRHcF57xXsvviI0IyadBlmzci+ZmgKOZZ6nXkdHUiYswOPrrpfPUk89w7+INj+aSiacB67FW/o5TWTUY30eBvQHfPR2vhmr8fsB4aibW1z8Ly5iropxeyxpf2BY9PFpDmtZaWVCQoJF1g0zAHvgqGoFYLLO3DzuEHDxasZalxghv6fvcRg+/6qF/fYRNOueGBDwNsLG1i8yJVrFcazZO54OtVUKZz4TudF4A42bjjGK0HhehAZJXSaDWfm2Bq8/lGw/eXjgQradSwY0tWQW/4LOfI2B3kZRVSNZAlfWgZHgTdtv/h4oIyKdn269B9CjcSvPx5sZ8GMQyTIyyEtL0Mq2piPGsvI9gbkvCsm2Ijn8Y6VzPR5gnx5eSTTK1OnTTzH/2zBjgPDKZf4gsADARw8+5iEj99BNU3pP3wAnU11/lNfRsVgE+3lFPfYvl+vYoINBMkRhIWGkqKgTw2DKqgWOTtQeFbo5+UewhUfsihp18TMRJPs6Fe8eZOJRk0TKhT6xAtPoHpcuNyjrKIMvA/j/HMZmjTUQxiSJ8j8H8s95NE2qkk1XS0Eb2/x4HkcadmgWq0aKs8yKd+pFppfLPeQQaVcFaqbVEMh+evlHkm8vP6QFwmpFBxcr1adVk2qovBpuUcoklWbIjxMi8xEXr2NIUO+PNUqffU184vlHpVp0FyJt8+kMK4vBNfXyz0AeS2Mahqhq6X0n9qZIAbb97+o4h6baNoVG2yiJSuOFivwVwVKLdjir7J6phvHHr4pWCfZZdFJ5rRXQ7LIieYlXZ+lDmxpLziz2RvPrVeIAUwHO2M/uDMGv//I1b+tGjHYSrrF/ofyL51gC2X3BEe2ZbVhwoj26L3wosviJJxPbmW4vlSpqZ3SBbY4bu/2wGPLG0yGj6WbQiALPG9SZeh0plrWp8jRoiWmnxhsJSb9fy/jUgm24J0MGnOO6k5TmNS5Nuo5T1nVrRUvpr7Ds3PpWWRYqsAWcw9/V2+O57Vi0fIB1JSI5ND88VwuP4bxQ7p+OsWtJFu4GGwlqf5/LO/SCLbY8y4M9Yln0PRJWJlVpkzhgcnbOgZxeUr1UlNDpQlsqc8u4O7hx8tqtrhObElZYjm9cDS+6RbMmTSEuhULDuMr0UsMthKV/7+VeWkEW8y5ZVhvfM9gxw9gkyOfcw5aLKhyhStTapSaCipVYAu7gPs6P14ajWH5hBaok8+9TUNZE9kaBxsh2ErgfMKvakoMtlLTdP//P0hpBFvcH8sZuj6G/jMmMaBhlU89tp1drnPBrlqpqZTSBLa0Zxfx8PDjmcEoXCe1QqOwx+aX2Z3ZEwdTR9xjKzXtRvwgv0GB0gg2QvdgbXsCQ8dp2HWpjXrmfZZ060GC8zNWthHPsf1ts4i7z5blXhzPbsH8FUOomRfOHmcHbunZMm5gJ6oWHBlfspe4x1ay+v+nci+VYOM5B6fN5IxUR7p2rE250G3YbtZmfeBMWkhLlpr6KU09Nojn/gFvth2IQq/3YEyzL+O5L4GmU0YxpKUBpWF/zf9LsOXlZPHuaRDv5OvRRF/t5zfO1Cgevk5FTbsiFX+ajXkGb24HkVylDbXKlZ4X6meKVzrBBiTcwGvRBs4EvyMTQ4a5uWBVTVG8ju1/VX56OBd2BeC39xpxVKDd6IkM7WpKhZL/blDw1L8NbIKE1zx8m4iSlgFG5Qu3IIj41qRGPuH+s3jU9etg9PXq/yJpZSVHscWxIX5V9xDk1FTEXIoRHryb4e4hNBk4hGGtDPg5U6XhbLQw5fbYCLwt/n/ujC+1YCtGlZd0SOnqsZW0Gt/O/7eBLfHububtv4d+2zFMaa/37Sf7m4jYRyc5eOUVlZv3pF2dinyxq0sMtu/S9HfeJAbb96stBpto2n0DbAISwsN4Hv6OjDwBz649IBodGvdoQtnomwTdCycxqzwth/SnSSUFpCTyyYq6xs6AS0QBylq6NOvWl8qptzmz2R3PwEjKGjTGokdvurZsQGW1TJ4c383Z4DgycoQPXo8BTp3RI4eU2BBuHHiMQFeCe/cSMTRtSQODRO6HJqJfuzl1dVQgNZSTe87zOCYJ4e11+zjSpZoUf+2xZRMbdovL5y4TliTMR4cmPdrTyFi74NyD5MdH2XI2hNTMXCQlK9PRdjD1io5gBQk8v32FsxefkIgK1dVj2XQdLIZ/7LEl8/DQNs6EJiPIAxk5M/rZd/ibQ2GyiHwYyMXLNwkXepajR+sB5jTQ00COjz22q/R8dJD7SKGoXh3zQT2ooZxOZPAjnt5+Tbx8OmFhYNqpLU2NBNw4/Af3X8eRBdTqPoGuxspIlaKtQEWboxhsor2cRaPFYBNNu2+ALZ2wP3bgvWY/acbtqKaeytPAO8Qry1HZoBblFORJfXCR+zUmsWFWJyrJhLHf5RRvJDJJT4vjZdgTynRxYVqLdP78G7Dx0IN5mx+jW1mPMnIyxP95jZieTqwdWY/0h9uY1cqd953bY1C3Ji1MW6IrOIDr4Zd0GurM6BZSXN11gQev3pFCHvE3N3OuqjdnV7ZG8auhaMrbW+zZ4UNQuCqGlTVJe/GSt+UbMnxUH5qrvcV/igc39SpTVU4Gqb+ATUD803Ns9Q7gdkZ1aunJkBV6l/3PKzF+0ZSCoWj0H4txCnhB7eqGSEtJEnfjDqmW03EZYvbZkBIh1M4SsPUwb7LLUqWCOqlPQ3mjZMqwGYNooZPMZgtTvBWs6aanhbxyFpF3b5PZZCrzphsTucuL1dNOk9W5BYaGtTDvZIz06xeEBoeTRC4Jd3dzoeIi9rt2oZJs6dkKJAabaC/kP0WLwSaajsUAmy+ebueoaLOWsT0rErl3IRO2PcXcZgFjO9dG6g8HqttLsvnWEtorRvPnyVTqdDVGIeUNFwJWs/FuA5b4DUXz66Fo0kM8xjtxrelU1oxohZaiNEkPl9KndziO192oHeGPU2dv1Odtx3lMbTSA5yeWMOMT2OR5+GcsmjV1Ka+uQFrgbBoNzMX/jQv1i4LNoTp3Dvqy/kQEbafNZ7CJGhkRp1g67RjqfUYzrEEokzu5YeC9n9ltyiP79bx9diy39gew+XQGPZdNp4N2Fs/3r2Pi5nh6TpvAsDrJuFvbc6/HcnytzVCUlSTq+iJGjn3P1PNraFe2sEIy33DWx5c9oSoMmGlLex1l0l8fwGnAAarMd8a2vSy7e5qyXc+bdUv7UkshlSfHXXBenMWYc9NRO7mKFUuCMVssrIeqqJBAyK1olCpXQru8MhnXl2E+IpGltxbRVqF0ztGJe2yivZziHtv361UssG0/8Jg6dj5YVofYC6sYdTKP0UOHYWGiBYELqNw7ArcXblgqyfLi8Dxm734OuZm8f5OAhHZ/VhwYR+WvwRZ5DDvL+QTJVEBPWxmZAqBEcv+YLNMeHvBrjmkAACAASURBVKFTij8LB+7EZPNlJpp+KOCXYKtMws0tuGy5wOu4TEh9zh8n6rE1dwOti4JtUkXO+y5l9qrrKJnWpFzBxFwSL4JSaDbHFUfLyrw+6saane+QUIWaI9bi3Ln8Z0UTn3Hc0xO/F/VZssmagrXoRT8eGNxjnLkzj7QN0S8nXzAMzBVEEBakwbSgAwz+eEhpzB18l20mSKkdcxb1pGpBDi/ZZjOWR21dmNq3LIf6Ff14kEVk8DYW9dtHg91bqPtwFb5bk+i02qugHgpKcX8fbltPEfwuDdJeceVsDdbFedNL8Z9mH7+/ofyMO8Vg+34VxT020bT7qWDrFexDx/H36bTYChNBEs+uXODKs7rM+Uew7UJ+SCdaGJT7dDiKpLQmxs1rI/HsG2DTfsTUmUeR7NCc5lU0KBN9ihmjMlgh8PkbsHmz8XQeHezaovNJH0Uq1zbBsKIactkR3A0KJibrOlumnaP11j+wrV8YmPqKcxt92fbICKd/BNteKs6wpHl5lUJ/NQlk5LSo2bQ+nxZhJzxk+/Lt3JBuypRPYHuCj+VcogYswK6nMvv7fA22XSwbcJpmh9wwuP4V2MIvsGjBQeJN6tKiZiWUYv9g4eQkZrxxp6cYbKK9Bf+CaDHYRKuknwq2npcnU3aYIkfiVmMW+YgtM4exL3kUaz+CzfcSGu3HMc3SBEXBM/zHjONCPSdWjmxdMBT9fGXy7uE3wKZ4kk6jbtO10Bo8eGVDOjnVY2fOxi/BNt2YRyc2sWHfMxrZL2NI3f+1LPoJy+rVJXalgNUdCp8mL5Zbez1Y4x1FpzXLsdZ/y26XRcw7o4z96pkMa5JDwKDhBJq7sWHEh6Ho31658Vzf7s7KU/F0mTILm0YVif9zDSNc3zLA2QHL+jls7W6K8/NeuJ/zpbdGAn/6TWLO1VZs9O9F0oGvwPZ4B4MnXqK6ox12XWvzen1HejlVZE2kj7jHJto78K+IFoNNtGr6qWDrzXvcR5iw+rEW6hpqVK3VAsNYfawPjKNW7HW8Fy5h3YGHVBo0m6V2/akhF8z2udPZFBRFas6HT3kKzeZxZFNv+BbYzJQ5sXwICw+HkJAug+HArigtSmOkwPtLsDk1Jjs9ghsHfFi/fjd3Ewon1vV6snCpHT0kT9HXYQPPIpKBbJKbzuSuxyi0Pi21yyUz5h4H3Feyautt0uWqYW5pzPtkTboN6EuvVroIIm/g72iP390ksvMkQEqWcm3nsdujD9qf6iOPrJRH7HNdic+WP4lVlCGnXAsmzrJjSDtjysq+w9diOK8s2nJrxU7CpWVQUe/CrENzsKiQyd1dX4EtK5k/PCeweNdV3qbIod+7AyqeOQyNWEt3cY9NtLfgXxAtBptolfQNsOWTk51BZmYO0goqlJGGvOw0krJAQV4eOeGWk+xUYhPzUC6nTBkJCTKTokjMAAkpKWTlFJDJk6CMmgLS+QIyUlJJSc9CQl4ZVSUFZKXyyExKIDkzh7z8Dw8uIaeCpro85GSQlpiJtGpZFAq37OVmpZGSlYNcGSXkZaUQpCeQlJpFjnCJhZISMql5yFVQQTY/j4yUeDKk1NAQWo8Lrb6F9yanFp74DkjLo6qqRBkyiU9MIyc378MDKKhTQeWrOar8XLLSU0hOySQXGRSU5CBfElk5OeRkpZAgl4zE9yRn5vKhGBJIllFBQ03+K+vvXLJSU0lJzShYnvLpGWQ+pJGekAwKsmQkpCBAAilpRdQ0lZAhD0FmGhkZ+cgqf6gH4ZWTkUhSaiaCXJBRVEQ6I58y5ZSRkyid6z3Ec2yivZxFo8VgE02737ZAV7THEkf/f1RADLbvr1Ux2ETTTgw20fQSR/+AAmKwfb94YrCJpt3fgq1FixYEBgaKlpI4WqzANxQ4dOgQQUFBuLq6irUSUYHHjx8zb9489u/fL+Kd/83wjwyrUKECEvn5+flRUVHo6uqir6//31REXOpfpkBycjLp6ekIG5v4Ek2BzMxMYmJiqFLl48JI0e7/r0W/ePGC8PDwgrb2CWxt2rQhJCTkv6aFuLy/WAHxUPT7BRYPRUXTTjzHJppe4ugfUEAMtu8XTww20bQTg000vcTRP6CAGGzfL54YbKJp9+8E2/tQzj5MoUrN6hhqKX21Vux/CJD8hhtPopAqr0+dqhr8dEf7t3/ic0uZgb1MSoU9smhN4ddHi8H2/RqLwSaadsXwY3vA5VNnCU74nLBu4x50aGxMOaGZ2S+4cjKTeXh+Cw9kOtCnYw2Uvs7j0Vas1r6iq+0wBjQSnixUzOvFaWZ7ByLbpB8OlnVQLuZtxQ47Z4+ksx7Prk5G/Onlr6qJwVbslvSXQDHYRNOuWFuqXBdvIq56T5roKkDMfa5FlaFm13FM6tEAbZWiezxFy/yfosVg+zk6lrZUSiPYou7s59C5W2RU78eQ9nUop5TKjQB3Dj3N+LCLREYBrVZDse/wfa7PP6sOSgXYMhMICzqM35mngBL6DdvRpUtTdITe+KmhnNh5nBsvYgpMT+v1c6JPPVVK6jycYoFtnf+fVB/jyfgWGpDwjPO73Fh4VJXxLhPoVUcbOeK55LaQXSHZwn1CqGh2wHZRTwwQOtcGcePWfRLzNHgdGMhrNGjYewDdW9cusBBKuLmZ5btvkZgm3GSkz8BFjjRVSCDo4Cpuao1kqnlVyIzi7rkj7D1+lwTKYlo1m20PVRhuV9hje3+N9Ut38SgtCwkpGdrbuX+w9hEk8+rWMfy3XCEGZaprS3MzWgqj9h97bEnc3rGePddekywQNsGmTPSyphaQm5HIoxPr8D73DlBEr34HLAd1plrR7mPSQ3Z57yXoVSzZVKGn2Wu6+tUo7LHlkhr7hOPe67kYIUxbizptutOnvxlaX7f2hFv4rtrNvfhUcoHWdl4MqJFNfMgJ1nucRni7ZjUzug8YSaOK6Ty/fJlwiTwSHz7l1sNQEqjDwHmdyTvkxb6HKeRJGDJwwVRaauaSEhXKzXNBZOpoErL7JGGoUqtdD3pZNPvQIEnizi5v9gS9IklYfTRhotewAg1+9lXqwBZ1Bzcfbw4fOkh2+9X4OlpRo3wUG7rWZ7v+IgbWlgKZMpSt2wkrs8+7fn+2LsVJr8TBlp3Cqz8CWLzlLmXqNaJ2bgRPnudQ2WIQI3tpELJ+JZ6XBVSvXw2tuLP4h5rh7OFE1yol4w0oOtiEtZB4gTn9XMkcvJjpA8yIPTgc22Na2HVvQL4gi5eXThFmNpFVYxuQcDmAFbPXEmE0hE7NqpH5cD8XpRriMG4Mbcs+ZdWYAGI7mGGiqoAUmphZdEBH8AZ/p1bsNNzJZcf6RNw+wKZNR4mv0I4mRrm8Pn0Mv2A9nNwdGdAokyPLLpKto4S0jCTvTi1mt6Y7J1a2Qjr8KttXruSmogWd60kTfeMCO69K0GWGY8FQNPb0AmYeiKeVWQM0lMsQc3Ynh6qMY9fc9kg9OMiyWX+gbt0GA+TQqFydembGhX5uhUDwn8XKqyo0a1wLTeU47rtvxEXCludXJ6OTGsuZjePY+KweA1sakhnxgjsvUzDoNYJR7Y34fJzNcw7ZT8cnrh5W5gbIyz4i8EorHJeV5ZzrTcqYaJAb94zrdx4j324OzkMq8sB7Mev2v6FKe3Pq6OVy03c7j5XkqdV4II305Ik+7cmRyvPZu6gVuSGnWTN2Oo/0e2PexATl9/e4cieVWkPHYdNdh1c7V7DkTDJtmjagnEoZYs7t4kCaBR47R2FSnDdOhJjSBbZUQvYsw/uhBHkhF3hVbSzLJ38G250J0Xh3++mzsCKo9WVoSYMtJ+kd59ZNYl5oJzb72FIzL4Q9Ln5cF5gyaoQKvvZbye4xmhnWrdBJDcTB0hbJebdYaf7TJ3yKpeH3gY37rOtuy8PWq3C2zGa51WwynXfj3b0K+XmZvAryYO70GEYcWYje4wB8PE9Qftg6RprrIn13A6P932A+dCSDdW8ztuMyNJceZGG3ysgXjmozE4qAza4yl7cEsP+uCgOXjaWJWjYRxz0Z4ZfIwBljGdBIhTf3k6lgXAllGSkSLs2k6xg53B85oHougBUeUfQNcKZTuXzignYzy+sOlXqNxKFtNhvGLeVpazsWDG2FtpIU6a99sDI9z4h7W2jy1JWRE27Q/9BxRhQaO36haGIQrqMCEAwcxdjupmjKJhKycgzGB1vwLHACqve2M3XCPkzctzLVTI2ctKcc9vDnRmJdhs8ZSM2PPb/QzXTvfYxGnsuY1tIAeal4ntxMo3I9eSKf5FClbkVkEkM56r2JUzENmb66PZHes9hypxwWk6bSqXYZQr2G0+OsDptc5tG6mjIpewajO9uAM8/mohtyHM/pS8gdvAOH3tVQybzHtrmbCC3XARsbLQ7YBZBgORT7Pk0oX0aajDcb6VNlHwMiT2P9k9fRliawpTw9zvJdV9Bq0A7NS6vZKzuYpUXAtjSmITXLSaOo1ojxbs60+0s3u1jv108LKmmw5aVGEug9k2lBTQnYPwZj3nBmhQtHQ/Xp3KkMfjtDaTvJjhGtDVHkNX69m7Df/CLHxxv9NA1ESejHwdb1FRPaO3G/XCXKKwq9yPIRZKYgEDTC+fR66j4PYNuumxjb+dGvptB9dg8j3INpNHAIw5uoE3FpA7OcT/EmL4vaU/awYUBlvgCbjTK7V3uzL7k5SzwGUCDTVx8PEk/MZfiqiySl55CXHkNkjCXbnjsiH7AYhyMGeJyaTD3hfUU/HjSPYOGAORx5J0BFXaFwLiCJVzc1mR96kRFqofyxbTXLNz5Epl5jBtk5M6yR+mdtg3cwcHQgZounMLqN0YevoB8/HlwZh2KgC907e5BY0xCNgt54NslReVTvOo45S2xp8PGwmJtraTQ/Cef1dnTSLcvHGcvczCRu+k/Cfkso5GWRFC1HjS4TWebVlTjvWRyNq4OlzTgaVYS3e8bSLrAZFxZaUUmtDIKjY9C0UeJIrAs1Qo6zadE6NKadY0yBeeZLjjgv5Mz7xgyzVGHV3EAaLpmCbWujwo8pwbjUaUySZzLLWorSlL4dW2rAlhrGobW7uS5bi8HjGhLuMopN+R/BBjEhD3mZmENeTjZPdi7AP3oQ3vtGUvvbRfxlESUNNvIERN07w4o5EziboI0iisgIYqnQ1op+teXZfvot3SbaMaRZVeTJ5tQUA1yrHOWCQ8Gb99uv7wNbyHYG2Jyl7gInxle7xfCmpzE/5kg7xY/jaaGDrApaldWI+fN/gE14JqcgmXevo0kVBOLSdgnV9j/DoWaRHtu4cpxYv5ljb4yZ8ndgkzmFhc1NLNaPpaO6IjlhW5hoK2Dxq5moH/RkcYAKM/8RbIdQs7WkS/0qBadVCS8JCQXK61dBTTqP7LQ43r19wcPL+zhzQRqLJS50/vi5M+IEDtbnMJwzliF/C7a1jLR9y9BD46n7qVqlUVTXpJymGmU+nrciBNvIZ0zYP4+B1bQ+OAnnCYg5tgCLxRk4bBlNvcwIgvac4HpCfex/CtjWcT3HjIGDVfGzO4fhvLEM/QS2S0xSsMfg7h0m/11P9QeaaOkAWxohJ9az51IK9YbMoKtJGqdnWxcBWxHLqvwcooO9mdptO40PBmFXMu9ogeIlDraCZplJQvQrYlOFTxTL9S3ruRJTm04tvwZbJFv7m7Kp0QkuTi0Z0UQHW/xVVk2aySG5AaxeMAyzipF49TDnWLdjnBj/9ZRzBs8vfwNsn16UMFY3rkH44lxczYqAbVpVrm1dzZqAeLosX8Fw/VDWOc5m6Q09lm6ax4Cc7dS1esX82yvoX16F05PKMnzvSPZGOKMTtIG5tqeo5b6NWQ3fc2D1AmbsyGTIsgU49CrLaQcb9miOZcWE7uiq/9N8SjphFzaxddc9TOw30a/g0ANhLd9jneVkzlSbwBqnXhhkHGBgi4nsqjSH51cnofnuAitGTiNj4glWWvyPiWfBVZybjuVmLw92TG2JmvxlZvYOo3ff2/Rdos3uJ/MxCjmH+1R77lZxYsV3gG3JgNHcquaAi9dM6kbuZ6HnWRRbj8bBqgJ/TB/FgpQubF9gQ21tJcK3WGK8rjG3gmZQ8ycfdlU6wBbBRc8lzJmxhWAFpQJPwKyUJDIog1LDKRzY4UAz7UKL93wBcdfXMnzobQaf28VA3R+g+g/eWhrA9kURIoJYuzCAexW7MadnCs7TrlDDfiITu9ZGvXAoGjTkMRv7FBnl/KAGotxeLLDNHevAgXBppCQlIF8Xq8WrmT26E9VUpJCQyCdXEIaXRRMcL2d8yFuuLDWtVnNsQw8y/hfY5I/RdvgK7r+ILxjC5g7ZRZpPL3KTin48aExe0hP2rZrPTNejREg0ZMyctiTHlKX7EEu6mFXk6lwTBq5/RUomNF64kNqrY7CKXEHLjHcEbV/EqAkBvJSsTo+hXdGpooWRcXsGCe3Jc16zx86KGbsfEFP46FLNV/Ho5DDydoyj1ti9BcXJr9KQITPd8BlWv8iZnfnkvjnMJKuZ7Lz7igz64H+xDu7T5NgWOBn9/Gyin55gycABbAwpNH6s0Jwxc5cw36ZxkWP58sh5sYMhHZ04/i6eHBqy4u4fjCwfib+tPvbHpFE3qoZZPUuaKVSjz3eAzXfhfF7pWfBi9Squ5tfEavZ85s/ujr4U5OXcYIX5WNyCQkgQVm/9udy+OAPjAgPNn3uVDrDlk5ebQ44glw/WorGcdB5JAANYaNefRN8xPOnryZhaquQL0tg9QZcFaas4u30YVX62ICLIW7rAFs2ffq6s2ZFC18UuDG8cyaahU7hV3Z5pE7thGLwE/d6vcH3qTj+1gk/vv/36d+48+O0y/VszFBD9lzm2kitL6QDb1+UvArYJfaj+1AWdvmuJT84ESVm0uroRuHc4lUtOtoKcSxxsgkRCji9j0EB3goWLlxr3ZebStYxtJjwYE4g5yyzrGfheCiaFOsw5dxTHplp/Pc7yN+koBttvErpkshGDrWR0//m5ljjYfn6RfmmKYrD9UnlLOvEc4l9cZJ/XdtRG+NPfuGSfp3T22EpWk+LmLgZbcZX6ECcGm2h6iaN/QAEx2L5fPDHYRNPub8HWsGFDNm7cKFpK4mixAt9Q4NKlSzx48AA7OzuxViIqIHSE9fHxEduqF1O30aNHc/PmzS8ddI2MjOjWrVsxkxCHiRUongJCq+bY2FjMzMyKd4M46pMCCQkJ3L17l3bt2olVKYYCx48fJzQ0VGwNXgytxCE/qIB4KPr9AoqHoqJpJ55jE00vcfQPKCAG2/eLJwabaNqJwSaaXv9PouN4cPQEZ5/K0aKvOYapVziTVBsLs6ooywn3+/6aSwy279dVDDbRtBOD7Zt6ffSUe41226E0+MmOF9/M/lcExFxhw9bLPA6JRLVNHxq9XcUJrXkssDKjXIGRwa+5xGD7fl3FYBNNu+KBLeMNgQd3s/Pobd4L06/QktHj+tLCSIsX+x1ZndAD92HNSTi7gNkHDZm2cSifl0xl8fbuaYIeJWFg/m8EQwbPLvmzffdtjCcV2Ssqms7/GJ1wcwvLnlTGvlcztFWLbMD+Sen/XTKpd7bhdj0L4xo6xF06yOHDL2jt7sXYZgYo/+T9oUXzF4Pt+ytVDDbRtPs22N6HcXK7H7tC5GnethFVlCAx+AL31NszqnsbotaZ0jtiOi/cBiIR4cWgBhtpe/kB9nUKHyQhlIPrvTgYb4zD4tHU+0XnJIhWbFGify3YIg5OofMlE/bNHIBR+c/2k6I8oaixgsS3hCfloaqhSX7EY0JeS6HX2JhKymWKfzCOqJkCpRZsCTfwWrSBM8HvyATaO+3GoZUKwq3RpeUqdWBLD+fCrgD89l4jDqjb15ExfdpR9aMdVwkL9w2wJRJyypcNG4IxnLQU6xblUZIG4YvxNlOB8mXVuLOs7iewKckm4WtlwMZGF7gxvcD8i/ePT7B6nRcJDeezysaUzLu7cV23mYtPhKfD6DN4uQsjmlZG8aMRWZ6AhAdbmDzOlzCgvHFzRjqtpHu1VJ6c8GO9105uC5WkIWPc7OnbqCpKRHF42nBCes0m13E6R5FGvVJbHNYvpMNXBoFJDw+yZt0mTj8QbrzXw2rRYmxaG6AqE8l+u0GsvCVs2rJoVBrE0n1jqMNHsJ0krVxzYs4c5inadJrgyOg+Takk/xh/663ItlRi4/YzZGV1xS1oOrXfP8B/yji2CQtBBUw7j2SqswVVP1V4An/6LGLFhp2ciVDAqJIG9Sf6s8HamPxXOxgzeF3BnryyurUZ5rwRq5rpPL90lluvXpMQHc2lg+d5hSmjVw2l7BUvfE8+JT6rBhO2eTPEQK7Awy3mTgBT7QJ4BlSs04ZR05fRxSCFR0c2cCU2l6T7b7l+8yZR6DNkhSvDm+gU1sNbto7sx/onwodVQb+eNXO9BiM0NkkN+wNfL3d2B0UDleg2dSaju5tSvhidzdIJtuccnDaTgPgGDLVqhs4rf4ZukGLBQR8G6f3C7quIL37pAls89w94sy4gDN3eg+lQ5hprdoZR3Xoadt3rFHGZFrGQPzH8f4Mt8w0X/fzYd0sbW29b6vyNfXngApNPYBNOPL8JGEwTdxOO3p1FAxJ5dMwTT68Qmi7ZhHXVYPyd9xGuVwfzziZoIEdZnUpoKsp++nXMSj3NvKb2vLL2ZEF3BV4GP+LZSx3Maofgs/UWeh2GMaCxDnGXfVm8PZsB62bQ3ySHbd3NmHm/MTM3rcRcPZ5ja20IbL6bE+OK+EElP2bH0r0Eqxlh3qsBWsihXrEimsrvOWTXG/vUoZxxak9eVhp3/Oay4V1P1u2zRuGSP4snuxJpascEWwvKhe5k1eZIms5wYJR5Eh71R+D3tj5TTkyno3J5KlZV4tzClqwUOOJn04CMtw85cvQMiQ1G4zysUaGzh/BMhEge7Z3NsGtGuI3pWrANRFfjNgsH3qWDszkqSRFc2rWKU6oOBMxvTOQhD5bOP4ZSn0kM71eZJ+uWsunCAwyGujGhU00yjk9jxANLAveMQDPlIu7TntHaviXyUY85um83L6vbs8quJk995zJ/9UXKWTkxsqcpMbtGszRnFEfn9KeyehxbBrVmgfJsjts3Q5DwjksB6zgn1Q/XFU144bWLizHlMLdpiQ6yqJavgKaaAjLF6N2USrCF7sHa9gS6U6YwxaIuGtkPWNKtM9EzX+PeUWwN/resibvPluVeHMlsxvzlg6kt8ZY9zpMI0hnLxCFdMCgFvbb/Dbb4YPat8WBzbDNW+gzh73wHvwBbGSlSI7cx0dSFWocf42gYypFtG9kW34q1c7pTMfkablPnckNrGDOmDaFOub/KlnJsEsbjJNgUupqO8hLkCLLJjn/GKd+9XE2pyaiF/agpJ0VeVhAruq2HibMY002BvZZmBFo9wGuQNvKCJB7ucGT4zY6c8OrLp/n+hNv4zJrHRbmeTJtpi2n5wvzf7WZA07N0ub6aYdoqkJ9N5OOtLBh4nc5n3aj91J/NW//EcNwGBtVXQCrnHhttvIhpNRQbaxn8mw4ibPgh1o6rjbqsBOmP1jOgxwksTh7Atros+bmRBG7x42igKn1XTqSoEe9fh6JZJL/PRbGsApJZwl9GT1bs0GDG0WFIHFrDjvPvaTzWhe61ZIg8Oo9BJ+WZO3EM7Wtqkn9+KqqWmRxK9qR9fhapSXkoqMkjmRbO+U1+7H9sxBSfbiT4zmXfs0p0GWVPGwM58gKXYOYmg+e6cTTL2od5tT8YG7eJfiqy5OclEnxuM94rounhM5TEzQvY9cKYCUvm0baKaD+xpRFscX8sZ+j6GPrPmMSAhsKjHMMLDnPZ2eU6F+yqiVbAXxhdmnpsac8u4uHhxzODUbhOaoUGsZxeOBq/zO7MnjiYOhWLfSDmL1Psf4Mt7gl7VrsREN+SNcUCmzS5GQlccBvMzPy5nLbMZKuvKykdApjdqQIS+XnkRl1kqd0c1h+7S8VxfuyaZUk14XFVhVfyoXHUCDAl6NAoPvn6RVzHc4k/gepdWLq4Z+FwLpIDU/pzxWQVTgO0ODLAjNtj3uJtIQdZyYTsncPAy805vqE/FT8mLsw/JpDVU+eydt8NtEatZ+vsgdR+vhzd3u9Y+9Kd3krCZ8kl6d1FvOyckJt5me7pX388CCZg+GSu6U7AYXIF9rQfxJvJ51gzuCoKMpB2z5U2DWZzX1am0L9N6AFWlqYDHFm2xp6mhU4vwsf6uzm2J2tbYzrzRoFHXX6uBibtZ7DxpA1Sh9aw52oazce60NkAok/Np/9ZDZaOH0IzA3W4MAOlronsy/DBPDOJy66d6epyryCdvNzKtLWey1rfHiT6zuVwRDV6jJxE00rA9VXUc83BzXMcLZ/MR6ZDGqfyfTAv0C2Ld/cO4L92NzoOBxla6Q4Bi5xZ5H0eRasFrHeeQGuD4s0NlkawxZxbhvXG9wx2nISVWWXkyOecgxYLqlzhypSPrqK/7P0rdsKlCWypYRdwX+fHS6MxLJ/QAnXyubdpKGsiW+NgM4S6FUvGg62omN+YY4vjzr61bPCLpt0Kb/oaSxUMGfPzcsjJl0BaUoqrC4sMRctIQ24mEVfWMGbiDRpN60Dirgi6bllC+78chnGXNe1HEGLpzxKb+mgWapF8cBxGk5TY/Wo5raWEeeWRlxzKIbddXMuqy5jFvTGUlCA/7zZrurghGDuTMRYfemzfBNsXzeg+nt1tedBmNc5dw7HrcIWBj1fRV034dSObmNDdLOp7iXanPDAJ82fbzhvUmLgJq1pSSOQ/wm+EJ5HNBjHCWhb/Zl+B7b4bVj3fMf25K62l/vcYrQBsF2uzd9ZAqgs/HpyegFxvCU6mr6NddjwPDnixYrMKU0UBW/p6zPaMp+4cLfaGLaJp+msubPJj3319Jn0LbJm7aGN4A6fMDXSVkYT8ZJ5e2o7Pktd02b4M80/1GMI2W3uuaI1kin1fahaB9T+9raURbLHnXRjqhZLbOwAAHvBJREFUE8+g6R/A9rHHtq1jEJen/GRv9GJj7K+BpQpszy7g7uHHy2q2uE5sSdnCHptvugVzJgnBVtp7bEDai0A2LFnIaQlzpkwbSj01iL2yHt9YU2wtO5Hg0/DzHJsQbOSRHHkVj4Hd2Z7dBsNOE/BzNkdTWFe5WaSkpJCWKTxDNIbjCycR1sKd6b3rULYQbJkpx5hRdzIxU/ewpo8yYfdv8+CBMnWMH+MRcA+TvvaMbl2FmEvuTDsuz+Q5Y+lolE5A92KArSD/VNIyhYeIxnLadRoh9RYypa8O5yd2YELOdIJXdCEvK5XrAVNZkzicPWs6k3ppM4vGLyWiyWSmOQ6mcnAAzkeT6Go7loFNolhZ/0uwZac/wsvainsdt7Ksh7BLBEjKIK+ojLJwPrFIu406Nh3hiNpp8UhaG+mjdXMe5ftE4/lkKQ3inrPHeShH06fgKSLYGh6eTrNZeaz8YwbVXgbhv3AOTyrNYMW3wKadwKbu9Zmr7c29ha3ITnjNmW2rOSlvg/fMtiimpZCcLjyA9D1XfBZxV2MgIwb1oFrZb7+1pRFsBO9k0JhzGM9yYGKnWqgJQljVrR2vp4fjZi6eY/vbWo25h7+rNyfz27BoxQCq57/j0Hw7rmqPZuzgf8McW2GphF/CvNcsYdOFgpN/QbcHC5fZ0aP+/7V33gE9b/8ff7SF7JGsS2TPZI/skT2ijIubRIRIOymljFIZISNE3GyyImVeq7J1iVQkUaK9fr/Pp7i5l5uPRO73ff6rz3mf9znPcz6Pz3m9x/NVi9trhjI7To9TFlqUUci7i5T1Lo7gdfosvlCBGY5bGff+obbIQJYud2XbafGtQtA0Zp+NDk1qFMhCnJPJq5AN6E1YzX3K0qCDNqYrTeha+RnB6z1wWXUAUR5q6o3A0XkWWi1UkOcZv88YxZ2xQdhqykPGOyKOr2L+NXXW2w38K0Fx9HlcXVzYcEx0vxHoNgsfq4m0rSPKMfUHDurT2ZGSDjKK1OhrzU7XESiTxtOrZzh77CxPslII/P30/9+DbcPkpQvRG96aytxk3YgFxE7ajNmQWvkpBHNIfnUDT72JeN3PF7FSc4bpm2D24eZB/v/jArCa5siR8OeozdnNTv0WBNk0ZdZeKFW5Mm20JtE6QpF+G0chHeDN8RsptNGZT7faEH9uNcYXKzBPdyhtapcTh5Rt9ZNwD1tMh5QEDll3xsoflH75hdZth6IupULfJT1J8nPnzItf6DV6Aq1F1xlvbmH4xmwsbcahXrUs0gRj0WQ6+0VdVKxGi+EWrLHpT9UXYezwdMbBNySv8+0msspcn/5NxT9bhZYSCTbC2W1oQmCFsYwb0Rble+sZtqwsniG29JQV7op+elLjub7bgx0H39BiigGdM07hsD4S9bn6TOmlRvlCV0LxVyj8Obbi74Nwhv8RBUom2IBXF3Axd+PIrShSacT0zauZ1Lis8Bzbv63L5AhOenuyZvs54lBhwOyFTBvZgRIQhYp7LYDtfwQqJWGYJRZsJUGcQvpQkq6x/QRyCWD7GSbpv9JHAWxfP5MC2CTTTtixSaaXULsICghg+3rxBLBJpt0nwdayZUuMjY0la0moLShQiAJhYWE8fvyY4cOHC1pJqMDz5885cuQIIstroRSugIuLi9iGXllZ9Pxsbm5ubGwsAtgKF06oIbkCAtgk1+z9EQLYJNPuk2DT1NTk/v33zylI1qBQW1DgcwoIoejXrw0hFJVMO+Eam2R6CbWLoIAAtq8XTwCbZNoJYJNML6F2ERQQwPb14glgk0y7/zTYMl5FcHLPRgJlhmKl34mKkmnzce24m+w6dIFY5e5MG9yMAu9KFKXVj4695jGIuckWnDfr+q9tPg1a9/+ebyn0H/or/b7wqf9v1skiNCSA7evFE8AmmXaFgC2NyMt+uNk4cCzqr4brDjVl6eyxtKn16bf4xa9U7VrCNjk9tk5+b6UrWcckqX3NfSCGV4eyc7M+qnL5r8GkxBN6aDXWV+thbz6aFlXKFM0dNvoCLl5HiawzjMVTO+R7qknSy0LqXnOnzXZ5ti/UpXlN0Steny/h+y0wPp6E7m8W6Lb/4F3yDTtTPE0JYPt6XQWwSaZdIWBL4c8zXnj7XqXepOVoNchrXFZRifJlSyP3GeeKzDfP8PecjbucKaeN20vWo6+onfEunsSMUlSqWBbZ92YauTlkpiXzNkuOCkqlPnrx/CtOAcUNtox3xKXJUbWcAoV5Ngpg+6oZ/OigxBu+LHZwwveiyAm4Oxa/OzC5awOURLWebmdEFzMuZ+VQuqIyM7eEML9D0c9ZlBZ+FNhyszMJ8RjKKK9XjHQ4wMphoh/SZO6f9MLJ0okT0fmj6jKTbfYz6NukCsTsZeogS07GvSFHSpppvjEs7l6U0Ut+7BeBzWffHVrOXs/Igi4uz49gNNobZZtlGPWuR9moDfRqvpuRl5bxenoXHK5lkYUMyq37YuS0hPZ3jxAUcJOLqRGcO1cZs93LmN3uMWaDF7DnXgzp/7+epu5PZs0AadFb9EQEOKE9YiV3ANUeOti4bkZb+RqeltYs3XKWOGCA7WFWGfQhyq0lY+IsebJqDAqyUqS8voLzIE2WhYkEqUnX0Ra4bZ9KUxK57GXD0XhpEgLvcTI4mCiaseCAH6a9fxHbnn8omW8IP+6EjvYq7lIJjXYaVG3ZlFrq73dscfhbT2HhhjM8ShIdpY3P83WMFNsevS8ZPLt5gG0eq4mu0oW7q1ZxiZoMXuDIYhNtmpZ7wUETHc41W85CbXWqiQ49NYcKK5sQdtyAuhkJ3D3iyPjxIkMAaDxAD1tnD5rc+fuOLYZdUwYwb99D3mSAjJw+h5Pc6CnuRjrRN/ZiP+U3toWL/m6OrrUdiywGIvKJjPW3YozJRq5FiAbRBvtLJ1nQujgC7ZKU8+Ap/luDSZRrSN9RrXjkNR7Dux3YYGaAep0wTGuO4MKc0wQY1uPZHiO6r5DC7eQWRuUbtUj+NSv6ET8GbAEYKo3kodUaOp1eRMzUYDaOqyUyiOf2IXd8A+PRmOZI//oi9xpZ5OVEtmZXcVQfz6lB69lr0pFSZ4xQ1n/J6msHmSShMWlRVPsisO3wC6OJwRqGq4lOJY2snCwyMtI82zeLPhsrs85rOKGTe3JoxA3OzKzPP3ds0QS42mNhEkI7V2csZ/ekJqG4Gd+g/YwhaDSsSvRGLRpu6cP9i7OpGOnDnM7OVPA4hcdIea6eCiLsbgoKb8+w97oKeg5mDG76mNUmN2jz2yDSdnZn9AtbYteMRSbrNo79euPXdz83rbuS8vQKm2ztOCE3jhWeWrzeYIGZ/RkaLFyLjV5v4tZ2Rztcl3POk6ld8b2PVDaJ0YG4TJ/P22nHcB0uwyXv5ZhYh6Bu68jiKRo82TyFWdfq4WBsRI+GlXi6bRxtNrXhYqApjT74EmUQE7oXu/GzudnUGOd1FtS66ojpgcf0n2iDXlc59s8dTVALV8zHaSDO5XLCEEXnptw7o4fCnS2YDPGihtthlg+R4vyhYB7G1qJJ1SPYvw9FNZS54NSNSVGTOec4CZUKCjzw0KSr/1iu+OtR+v5h7OY48krbC1+91iSG7mGRxW4yBhhiOTaL1ROOU9fSgPGaavx7AFyUZZZ3bMkMRXOJOWSB9lYZFi41YuBzN2qOeMXWuDVoyUnx7uUl1k6bTq7pLUw7FbaXLrpGn2vhx4BN1JtcUl7/gYuuLpGTPwc2KWRk5ZCVlYZLy2g1PgKToKXo1K6ITE44rv06EW8Zj2PP76ffF4HNdrY5/nHlENut0Z6Za2yZMbINVbjOyi4TOJBaitAq07h1cia/wGfB9vt1FbSXLKK3qJLIni0tiYS3qWRl54q3/8M6PWRJuhuNd82hh2sddt+wROP9TEcG4rB4D5HNR7HIuA8FfzyDbRoxLB9s3HFh4IAX2D5fTt7u9xXXf9+K34EMBq4yQHafBYdetmDk1JmIL09dXkZzJ/DcMJPO1USWPaKOpRJ9xg1D82wsr1kiDqYLhqJD01itv5YXHXSYOrYjNcQ8vMiixqtpevU0cxq+n8A8sG1ZtYuaxoeYIrrc+Mgfk7WXqag5FqMhlTn1ObAdm0DqNlNGbW/AjuAFtC2w4j8KRWtdxWDIesrPt0W/Rx3KyEB2VgBWLXeieWUn7cPWYLuuNGYB88hLrxPJkcVruZLdlrG/KnPA1JwHLc0x1tWgtnIlKpWRR6qY1l+JAtsHb8DbbJtpx2VVA5aZDkPu6CTaeKtz8eQCGstKkRz/B25TJvF04hk8tUW7lR9TShbYPg5FczKq0NfYHouZg1EKMKLPFmW8ts6jSzUlpHIicO3flou6YfhN+eCJXewifhHYPhmKiruWSryfPb0stqJmdA7vWaqINh2f27F9BLa0RK55WzFnSzDxbzKRzkwk8tEQDma609hvPr33tePkniliUOZ9HwNxWHuCxGYjsZz0PiFK3kcFwZZzcg6qv5XC9wPY3nH/5CZ2HXhIW2M7qp7+ArBlJhPha8YwN2U2fRZsi9h+JZLcj1LWtcT8uC+T6n4jsO22QudMRw5tHS8OG9+Xf4LNmpMJqcgryOZfn5NCsVw3bHyWUOfUYmbsVcXzA9hecX6dHf5xjRiuP5P2soHYGzqx/9YDlPo7ssVam/qVC8bk324NliiwPT2L83JXtgaEk9VyFEum6dKva0MSd09A/QPYpElLeIKPeT+u9hLA9teO7eM18frKeozmnaLePAtGZXsx1rsA2HLT2DNNmd+7/ERge/dsD2aj/Wn3ay2WWt9j5h+bmFOvQh7Y1s5iFcacNO+KHHmh6Edgu7GOXlNCGbnVit/a1CbjkhU9ur5keYY7zY5YMtA8A4fzKxhcSYp3b5JIjrjG9vV+3KrWH3OzETQunUZsZDJlqlXkxtLmDM/fsUk98Ua3bxBDznnway0lctKjCfLZxKGLVZmwUod03y8AW04azy6tY+7MKCYHOjGofA6Jt/xZuiGQtHYTWDxSiq2zfXjbfwx62p2pIf+57OmF7diUCTIdwe8qi3Gc2gMV+Xjurp+J+oGe3Ds+icy9i9BdKYv9qSUMqChF0usk0jLlib+4lIXvQ9H691g4cic1HMzR76xKmYI3dLLe8jBgM/YrXjDGx5LB1cuQlXyLXUu8eVi+B5OMhqD64ZLgVeyaD+WZ7T08RxdPmqESBbYC381XZ53QMQxjwEZHhkba0mFVA05fsKS1LOJQdNXkqbzUP4fbsH/423876hfSUsnasf2ts5lheP5qyq0Wc5lY8wRTtpTBY9dCeimXQyonnJV9OhA27S7bdWp8N72+aMe2YcNxSvUxokv+TryMSmNaVMvloNNMvKtNw9dIgytWw5n8cCohvxuikv2CsxuMMA9SY+HCYbRtXImIbc4fg+3hUQyMfFEa0Y9utasSc9YKp2XqeOWspVNcAK4THLjbfjq/dlXkeXQismXrUDMzGJ9DL2nQpy9t6iZx46IiA6b2I3FzR0blg0029yk+CyawOn44dhObk54QzfXQe8i2m8jcMXW5vf4LwEYWb56dYNWUFYS312OiugwRV06y81wKXabMw3xqYyJ2rWBbqAyt2rSlRoX8vIQV1OjesT5/3T4oDGzNeHbAEIPdpfh1WDeqp4fju3Ytu8uYcO+MPuUij+E23Z3HHaai20me6CfvKFtdg4b4sOjD4x6lCHY3xftZE7Q6N6a0CLJSUshVaUpn9RqkR11kg8NSLsoPxmCQKsnRtwgKT6X1kAmMa63A/TsPiUtMFVuln9y0mdpGh5jXTXxv8JuXEgO2rLfExL1FWqEiNSorkv7Ah+kT9tPQ3pHZ1f3p1usMc+7uY6qyFIn392I1ZwOt3AKY1uSbS/LFDZYksKUnveZ1YiKllOtTUR7e3ffFauFhKuoYM7NZKLqj/Bni58mMllWRfXkSw8ELaOB1E+Pif/Lrg56FgC2d2DuB7NnojTg/bn5R7jaBGerZ7PSLo6vRKHrUrohc3CkWzb1A91W29K6cwvOQ/bisPEJinRZoTdChQVQAlyMq0nHsaJrnp917eNSe1Qfu8uIdqI4bR13fl3TcpUeL7DRe3NzPymWHiKIM9dUHMl5/FE1lHnHSZxf7Au/whhr0MTBkdGdVnu2fx4qk0XhO6YycTC6piZfYMGM1l0X9La1C6wETmTGmNeVIJjzAl+tJdWjfsy+ixE78eRiTg6Cn3xe1cqX+etQiO4VnIftwXXmUaKrSokNH1JpUpJRCQ3ppNqA0b7ixaw3bTt3ihYgLoqI6Dlf7YSh/uEaVxevIKwT5X6DiIBM0RZcYXoSw49RDyjbpxAD1WpTiEQcsV3M4IpYUurFggTxu/nVYad2PqlnviLq2Dze3Y8SghFrnIehOHkK5+75sD0ulS8/hdBEP4jXnVtuz9Y9YUkTpJJCmTOupOJn2pgopPLt9iq0OvtwSfVSxKQO1dRgtGsPTIFZ4+XH9T3EGauhswKbpXSktXzyW2CUGbCl/su/3Y9yLlkJVtSqJIf4cDm/AtGUzGdjwJXt0DfCvM51hLXN5d+MkB1OG4LJ2ND8yGd+PAVssV3zPcj/5IUfd3Xmpacus/o2oqpBD5NUjPKrSiUZlIeZmACGpqkya8RuaakkcnmXMYYUh9FFXQubmAdZFauG5ayLvMwR8Mc2LUPE//eZBEXQRDi0GBUoM2EjlycUj7D90hvA3ooFWp8fkKWip10VJdHkx/hwrF+3iYQ4oKrVgrNkMOnxBsppikOxDkz8GbHfZPsODiwUGplhdFc1+A6gUfQKfwId5n1RpwyidoXRvqow4dnl9BU9nX24mpZIrpYqu3QK6fVlajG8moQC2byal0FBhCpQcsBXW05L3+Y8BW8nT4Ut7JIDtS5US6hVZAQFsXy+hADbJtBPAJpleQu0iKCCA7evFE8AmmXafBJuamhpaWlqStSTUFhQoRIHIyEhevnxJu3btBK0kVCAhIYGQkBB69eol4ZH/m9WPHj1KeHj4x9bgGhoabNy48X9TEWHUxaZAUFCQ2Id+9uzZxXaO/2rDERERrF+/Hmdn5//qEL/puES5Ia5evfox2ARr8G+qsdBYvgJCKPr1S0EIRSXTTrjGJpleQu0iKCCA7evFE8AmmXYC2CTTS6hdBAUEsH29eALYJNNOAJtkegm1i6CAALavF08Am2TaCWCTTK+frnZudhYZmVnk/qPnf3lofdalKDeHrMxMspFBTl62EBfiKLzHdmfW/u7sTN7MkPcW7QXO+yPBlpuTRWZGFjkf+iONjKys2ENMNP6crAwys3PIFQsljayCvNiNWeQgm56ZLT5KSkoaGTk5ZKWLydfpX1bXdwVbThbpojWTv2ik5RSQl5EiNyebzIzMAhoWWEO52eJ1lpOTd5CMnMIHh+2CGiIl8nMsfg0FsP10qJKgw5lJPAxwRW+qJ/ezM0h5+4bkHHmUlJRQlPuFkdZLWTi5F3ULmv5+aD6Ht7HnWDJgFP7lzdgatAD1fz11SQbbW8KD1mHU24rgsuUpryh6b6oF422tMJ7enaopiQS5jGHB9jBik2SQojW2wUfQr5nArT3m9Dc/TE5WOjLVmjDJzhvbYQ3zvQklmIsiVv1uYMtMJv6sC5qzNvMqKZnUN4m0X3KJfbMaEx/qhWFnE86UKUeF0nJAU7TNLDCZ3Y0K133Qs/QgKPQxbxKSGORyi00GTSifk0S4nyk9FhwQ/3hIVayHjv1OHEc1QjwNxVQEsBWTsCWt2XcPz+JhPY3Vsd1Z4rScKR9efkzj9dPnvEpJJ29fokj1+nWpIJvK0xt+2E80IrjsNJbunEHHStVQLidFYnwcL9+kiWvLl6+OSpUKlJKL/mjHNlg2i1eRT0jMUaJ6HRXxO5g/bseWD7Zf96Nsu/7jBEPZyQS76jDXqyyGu5ej26om71MUpZ61Y+D1/pyd35a4u/44TtLmUJmR2LrvYFKr4jEK+Ny6+W5gC93IoBO12WbYiyplX+DZrxHGV5Uw8nuAgZI3hqO2Ucbaiz36ebal4vL6CmuPvKJTxw60KR/Mbz0M8Xmgic+bTYwIXUrniwO4bKbBq0cBOOkMZ4/MAKzX+qHXpvjIJoCtpBGomPrzabCl8OLBMZbrOBGQnYNC6Vxe3stimNcu5veR5ajhSOwOhJMoq4Jqx64MGjONaRrJ+G7YyoEbj0l+9gTazsHDeTaaam/ZUSAUHZh9F8du7ViXOBq3QB9E5rMlEmwx/hhPNuWi8gQWTOhKrfIyULY2rZrVRLFAxJkSE4q31Qjs7rbGbMVm5nQrUjJHiWf5u4Htbz27saQFnZbHorPhMrb1jnwabAWPeXeKuR1+Y0PcEA5FuNBHSeHDp2kv7rPTWguzq2qYuPpgoll8zgIC2CReYj/nAZ8E29vz2GkbsemeBstO2DO8US6HJ7VnzPay2P7xB8Z1rn8ciqZEcT7wOs9lGjFwQE1CXGcwz/kpWpvWMXdgeQ7p/HWNbVBuFLsXzOZIcjcMnBfSvUoJANvYLWSPN2J+33pQrgaNG6mh8mQH2rPseSjXChUlaTKirnAxeyA+h9wYo5rvS5edTvQVPyzmG3CzhgHOLsvp//1crsUL7oeALf4uthObs/JBF1YePE6/VC8MtVbzVncuFgNVQUkZ0VtK9auWJiP+IWH3I3l1zZcZTkEozXTnkllfyry3wMrOIDb0EJZzfuWPClNx9vBAq17xfZcEsBWftiWq5U+BLe3KWkYbOhLZaRn7bUbRoIoCcTvGUH2iH/3W/Ynf8Jh/XGNLjvuTW6HXefIaos5tYJPfM3ov34HN2Oocn1RSbx6k8vxeAFvtdnKTTBKi7nMzsQJjjZ2YVuUcxjYrie7iip+NNlVumNJprCfSxud4YKsBuVkkP7nAJhsrFl+uhMFSO0xHtyr2xDd/XzzfHWzJjwh0mkWfpY8Z7LiWTQu7kPvoDJutthEqMmKNCedmvCJD5yzFdkJPFB7uxX3HMe5GP+X2sWx6OegybugkOtWWE92BITXmCt42ppgHlkFvqQNW49pSvhi/IQLYilHcktT0p8D29rwr2kbORHd1+QC2pL2TKT/aG22fF3j1uvcR2FomRHFmhx2rD4ZAdQ1Kx54l+FouIz1KOtgKzkQa9w67YGliSYSGA4v7yePl7sLj9s5isDVO82VQG0OOj9pFzsbBpL+9wz4LSxx+T6W/lTnzZvXkR6R0+b5ge85lV2ummF5GbboVyzzGUTDzpiilY/iJNdjMm8+dltYst7diQMN8F2kes2l4f+b7/0lPzyj2T61FVuoDDlqaYbP9Db0tLFgwr89HOTyK43sigK04VC2BbX4yFI09xrwJJhwuMxmfNdPRqJVDoHFX+rjK4h5+g6kVwlilrcmOjFl4nlhC26jjrLBeyOlyE3FymEr6lpnMXxlGF9d/gk1L6jWXfLYSktaYPrpDaKz0A0PRjLe8eHyLezIt0WyQS9ieFZjPd+V1fzuWT6zO9sWLOVF2Cjs9ZtD06Qp6Dl4Olte4Pk+GfYsccNv4go52lsyd0eOHQO37hqIxnNu4Ctv5Z6mkb4LDCm3EWTczk3n1OIRQWtNbTYrbB92xnO1IjKYVy4z6oiCvxC91f6Fm+TSOzuvIr+tfM2jrZbzHZHHAdjEr3KJoZ2fNAqNe1P4O3w8BbN9B5JJwik/fPIjjxtZVmLpfp2r7xtSqmMnN3aGo6NtgYzaAWslxBLrrYuSRQLMJExmoUZP0q7vxPZ2MavfaKD15xJHgVAa6uv8jFC1RNw8y3hITdoIdZ+6SmBhH5LVbxCTXZ8yihYxrr8hd76XM3BxOo44tqPrsFLcqj8XSyoZWT43p32ctUVU6MEyva17Kx9IqtOoxiKHdVQvktij+Gf5eO7Y3N1czcegijkXWYOj8QaiJnkeUlqdioz4Ma/6SgwF3SEiIIyr0Nk9f1WTEIjPGt5Yh5HIQl27FkJ6ewJ3DZ8npMQNza33U/jSnV/dVPC7fnhHvfxgUlWnWbRAjejYUZ7UrjiKArThULYFtijKH3b4axO2UGrTv2IlG1fLvVqVEcv74RR7EvSFT3O9GDDLomRcq5GTyJuo6J46F8rpUJeq1aEUDhTjCzt8hDlBRUeHdO1lqt9OgnaoiTwMPcj6iBn30elI7N4GQg3u5k16fLkN7o1rmB+7YgKzkeMKvnSb4XgJQhtrN29FBowlVRDLE3+XI2etExyfnKdB3Mpr1S5EQtp89lwsk+xB9qFiVhq070qVVTd6n1/4e0/29wJb8KIiDF/4kKS95Rl6Rkadcva5oda5K7PVTBN55LSI8NZuo06FjM0RLKTXqOgGXbhLzOl3kFU67YVq0VVbk7a0D7LoY+7FEpSpTv2UnurcV5fwoniKArXh0FVr9hAI/7nGPn386vhfYfn6l8kYggO2/MpM/wTgEsH39JAlgk0w7AWyS6SXULoICAti+XjwBbJJp90mw1a1bl/r160vWklBbUKAQBZKSkkhJSRG7mgpFMgXS0tKIi4ujTh3x1U+hFKKAyHFYZEUvWmtSubm5uTk5OWIBhSIoICggKPAzK1CtWjWkpaXzwPYzD0Tou6CAoICgwN8V+D90+2y44OMQkQAAAABJRU5ErkJggg=="/>
        <xdr:cNvSpPr>
          <a:spLocks noChangeAspect="1" noChangeArrowheads="1"/>
        </xdr:cNvSpPr>
      </xdr:nvSpPr>
      <xdr:spPr bwMode="auto">
        <a:xfrm>
          <a:off x="10007600" y="2456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114300</xdr:colOff>
      <xdr:row>40</xdr:row>
      <xdr:rowOff>568325</xdr:rowOff>
    </xdr:from>
    <xdr:to>
      <xdr:col>23</xdr:col>
      <xdr:colOff>180557</xdr:colOff>
      <xdr:row>40</xdr:row>
      <xdr:rowOff>2636844</xdr:rowOff>
    </xdr:to>
    <xdr:pic>
      <xdr:nvPicPr>
        <xdr:cNvPr id="17" name="Imagen 1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337300" y="22469475"/>
          <a:ext cx="2352257" cy="2068519"/>
        </a:xfrm>
        <a:prstGeom prst="rect">
          <a:avLst/>
        </a:prstGeom>
      </xdr:spPr>
    </xdr:pic>
    <xdr:clientData/>
  </xdr:twoCellAnchor>
  <xdr:twoCellAnchor editAs="oneCell">
    <xdr:from>
      <xdr:col>14</xdr:col>
      <xdr:colOff>208643</xdr:colOff>
      <xdr:row>41</xdr:row>
      <xdr:rowOff>635001</xdr:rowOff>
    </xdr:from>
    <xdr:to>
      <xdr:col>23</xdr:col>
      <xdr:colOff>271883</xdr:colOff>
      <xdr:row>41</xdr:row>
      <xdr:rowOff>3115971</xdr:rowOff>
    </xdr:to>
    <xdr:pic>
      <xdr:nvPicPr>
        <xdr:cNvPr id="26" name="Imagen 25">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5969000" y="24302358"/>
          <a:ext cx="2793740" cy="2480970"/>
        </a:xfrm>
        <a:prstGeom prst="rect">
          <a:avLst/>
        </a:prstGeom>
      </xdr:spPr>
    </xdr:pic>
    <xdr:clientData/>
  </xdr:twoCellAnchor>
  <xdr:twoCellAnchor editAs="oneCell">
    <xdr:from>
      <xdr:col>14</xdr:col>
      <xdr:colOff>199571</xdr:colOff>
      <xdr:row>42</xdr:row>
      <xdr:rowOff>607786</xdr:rowOff>
    </xdr:from>
    <xdr:to>
      <xdr:col>23</xdr:col>
      <xdr:colOff>275582</xdr:colOff>
      <xdr:row>42</xdr:row>
      <xdr:rowOff>3116363</xdr:rowOff>
    </xdr:to>
    <xdr:pic>
      <xdr:nvPicPr>
        <xdr:cNvPr id="27" name="Imagen 26">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5959928" y="27450143"/>
          <a:ext cx="2806511" cy="2508577"/>
        </a:xfrm>
        <a:prstGeom prst="rect">
          <a:avLst/>
        </a:prstGeom>
      </xdr:spPr>
    </xdr:pic>
    <xdr:clientData/>
  </xdr:twoCellAnchor>
  <xdr:twoCellAnchor>
    <xdr:from>
      <xdr:col>2</xdr:col>
      <xdr:colOff>54428</xdr:colOff>
      <xdr:row>54</xdr:row>
      <xdr:rowOff>45357</xdr:rowOff>
    </xdr:from>
    <xdr:to>
      <xdr:col>26</xdr:col>
      <xdr:colOff>291934</xdr:colOff>
      <xdr:row>66</xdr:row>
      <xdr:rowOff>64200</xdr:rowOff>
    </xdr:to>
    <xdr:graphicFrame macro="">
      <xdr:nvGraphicFramePr>
        <xdr:cNvPr id="28" name="Gráfico 27">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120650</xdr:colOff>
      <xdr:row>1</xdr:row>
      <xdr:rowOff>66674</xdr:rowOff>
    </xdr:from>
    <xdr:to>
      <xdr:col>6</xdr:col>
      <xdr:colOff>264584</xdr:colOff>
      <xdr:row>3</xdr:row>
      <xdr:rowOff>152400</xdr:rowOff>
    </xdr:to>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xdr:from>
      <xdr:col>2</xdr:col>
      <xdr:colOff>0</xdr:colOff>
      <xdr:row>54</xdr:row>
      <xdr:rowOff>0</xdr:rowOff>
    </xdr:from>
    <xdr:to>
      <xdr:col>26</xdr:col>
      <xdr:colOff>190500</xdr:colOff>
      <xdr:row>66</xdr:row>
      <xdr:rowOff>66675</xdr:rowOff>
    </xdr:to>
    <xdr:graphicFrame macro="">
      <xdr:nvGraphicFramePr>
        <xdr:cNvPr id="25" name="Gráfico 2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29" name="Imagen 28">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30" name="CuadroTexto 29">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31" name="Imagen 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3295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180976</xdr:colOff>
      <xdr:row>38</xdr:row>
      <xdr:rowOff>793622</xdr:rowOff>
    </xdr:from>
    <xdr:to>
      <xdr:col>23</xdr:col>
      <xdr:colOff>295275</xdr:colOff>
      <xdr:row>39</xdr:row>
      <xdr:rowOff>238532</xdr:rowOff>
    </xdr:to>
    <xdr:pic>
      <xdr:nvPicPr>
        <xdr:cNvPr id="33" name="Imagen 3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5718176" y="15582772"/>
          <a:ext cx="3086099" cy="2721510"/>
        </a:xfrm>
        <a:prstGeom prst="rect">
          <a:avLst/>
        </a:prstGeom>
      </xdr:spPr>
    </xdr:pic>
    <xdr:clientData/>
  </xdr:twoCellAnchor>
  <xdr:twoCellAnchor editAs="oneCell">
    <xdr:from>
      <xdr:col>14</xdr:col>
      <xdr:colOff>19049</xdr:colOff>
      <xdr:row>41</xdr:row>
      <xdr:rowOff>762000</xdr:rowOff>
    </xdr:from>
    <xdr:to>
      <xdr:col>24</xdr:col>
      <xdr:colOff>25356</xdr:colOff>
      <xdr:row>42</xdr:row>
      <xdr:rowOff>330199</xdr:rowOff>
    </xdr:to>
    <xdr:pic>
      <xdr:nvPicPr>
        <xdr:cNvPr id="36" name="Imagen 35">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5784849" y="26219150"/>
          <a:ext cx="3098757" cy="274319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6</xdr:col>
      <xdr:colOff>31750</xdr:colOff>
      <xdr:row>3</xdr:row>
      <xdr:rowOff>114300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219074"/>
          <a:ext cx="835025" cy="815976"/>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885825</xdr:colOff>
      <xdr:row>25</xdr:row>
      <xdr:rowOff>47625</xdr:rowOff>
    </xdr:from>
    <xdr:ext cx="56769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b="0" i="1">
                              <a:latin typeface="Cambria Math" panose="02040503050406030204" pitchFamily="18" charset="0"/>
                            </a:rPr>
                            <m:t>𝑡𝑜𝑡𝑎𝑙</m:t>
                          </m:r>
                          <m:r>
                            <a:rPr lang="es-CO" sz="1800" b="0" i="1">
                              <a:latin typeface="Cambria Math" panose="02040503050406030204" pitchFamily="18" charset="0"/>
                            </a:rPr>
                            <m:t> </m:t>
                          </m:r>
                          <m:r>
                            <a:rPr lang="es-CO" sz="1800" i="1">
                              <a:latin typeface="Cambria Math" panose="02040503050406030204" pitchFamily="18" charset="0"/>
                            </a:rPr>
                            <m:t>𝑑𝑒</m:t>
                          </m:r>
                          <m:r>
                            <a:rPr lang="es-MX" sz="1800" b="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MX" sz="1800" b="0" i="1">
                              <a:latin typeface="Cambria Math" panose="02040503050406030204" pitchFamily="18" charset="0"/>
                            </a:rPr>
                            <m:t>𝑒𝑚𝑖𝑡𝑖𝑑𝑜𝑠</m:t>
                          </m:r>
                          <m:r>
                            <a:rPr lang="es-CO" sz="1800" b="0" i="1">
                              <a:latin typeface="Cambria Math" panose="02040503050406030204" pitchFamily="18" charset="0"/>
                            </a:rPr>
                            <m:t> </m:t>
                          </m:r>
                          <m:r>
                            <a:rPr lang="es-CO" sz="1800" b="0" i="1">
                              <a:latin typeface="Cambria Math" panose="02040503050406030204" pitchFamily="18" charset="0"/>
                            </a:rPr>
                            <m:t>𝑐𝑜𝑛</m:t>
                          </m:r>
                          <m:r>
                            <a:rPr lang="es-CO" sz="1800" b="0" i="1">
                              <a:latin typeface="Cambria Math" panose="02040503050406030204" pitchFamily="18" charset="0"/>
                            </a:rPr>
                            <m:t> </m:t>
                          </m:r>
                          <m:r>
                            <a:rPr lang="es-CO" sz="1800" b="0" i="1">
                              <a:latin typeface="Cambria Math" panose="02040503050406030204" pitchFamily="18" charset="0"/>
                            </a:rPr>
                            <m:t>𝑐𝑜𝑟𝑟𝑒𝑐𝑐𝑖𝑜𝑛𝑒𝑠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a:t>
              </a:r>
              <a:r>
                <a:rPr lang="es-CO" sz="1800" b="0" i="0">
                  <a:latin typeface="Cambria Math" panose="02040503050406030204" pitchFamily="18" charset="0"/>
                </a:rPr>
                <a:t>𝑡𝑜𝑡𝑎𝑙 </a:t>
              </a:r>
              <a:r>
                <a:rPr lang="es-CO" sz="1800" i="0">
                  <a:latin typeface="Cambria Math" panose="02040503050406030204" pitchFamily="18" charset="0"/>
                </a:rPr>
                <a:t>𝑑𝑒</a:t>
              </a:r>
              <a:r>
                <a:rPr lang="es-MX" sz="1800" b="0" i="0">
                  <a:latin typeface="Cambria Math" panose="02040503050406030204" pitchFamily="18" charset="0"/>
                </a:rPr>
                <a:t> </a:t>
              </a:r>
              <a:r>
                <a:rPr lang="es-CO" sz="1800" b="0" i="0">
                  <a:latin typeface="Cambria Math" panose="02040503050406030204" pitchFamily="18" charset="0"/>
                </a:rPr>
                <a:t>𝑖𝑛𝑓𝑜𝑟𝑚𝑒𝑠 </a:t>
              </a:r>
              <a:r>
                <a:rPr lang="es-MX" sz="1800" b="0" i="0">
                  <a:latin typeface="Cambria Math" panose="02040503050406030204" pitchFamily="18" charset="0"/>
                </a:rPr>
                <a:t>𝑒𝑚𝑖𝑡𝑖𝑑𝑜𝑠</a:t>
              </a:r>
              <a:r>
                <a:rPr lang="es-CO" sz="1800" b="0" i="0">
                  <a:latin typeface="Cambria Math" panose="02040503050406030204" pitchFamily="18" charset="0"/>
                </a:rPr>
                <a:t> 𝑐𝑜𝑛 𝑐𝑜𝑟𝑟𝑒𝑐𝑐𝑖𝑜𝑛𝑒𝑠)/(</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13</xdr:col>
      <xdr:colOff>148358</xdr:colOff>
      <xdr:row>37</xdr:row>
      <xdr:rowOff>395432</xdr:rowOff>
    </xdr:from>
    <xdr:to>
      <xdr:col>23</xdr:col>
      <xdr:colOff>69272</xdr:colOff>
      <xdr:row>37</xdr:row>
      <xdr:rowOff>2653322</xdr:rowOff>
    </xdr:to>
    <xdr:pic>
      <xdr:nvPicPr>
        <xdr:cNvPr id="5" name="Imagen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6463722" y="11121159"/>
          <a:ext cx="3269095" cy="2257890"/>
        </a:xfrm>
        <a:prstGeom prst="rect">
          <a:avLst/>
        </a:prstGeom>
      </xdr:spPr>
    </xdr:pic>
    <xdr:clientData/>
  </xdr:twoCellAnchor>
  <xdr:twoCellAnchor editAs="oneCell">
    <xdr:from>
      <xdr:col>13</xdr:col>
      <xdr:colOff>137391</xdr:colOff>
      <xdr:row>38</xdr:row>
      <xdr:rowOff>370120</xdr:rowOff>
    </xdr:from>
    <xdr:to>
      <xdr:col>23</xdr:col>
      <xdr:colOff>57728</xdr:colOff>
      <xdr:row>39</xdr:row>
      <xdr:rowOff>46653</xdr:rowOff>
    </xdr:to>
    <xdr:pic>
      <xdr:nvPicPr>
        <xdr:cNvPr id="6" name="Imagen 5">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a:srcRect r="313"/>
        <a:stretch/>
      </xdr:blipFill>
      <xdr:spPr>
        <a:xfrm>
          <a:off x="6452755" y="13866756"/>
          <a:ext cx="3268518" cy="24474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19050</xdr:colOff>
      <xdr:row>1</xdr:row>
      <xdr:rowOff>83608</xdr:rowOff>
    </xdr:from>
    <xdr:to>
      <xdr:col>4</xdr:col>
      <xdr:colOff>27518</xdr:colOff>
      <xdr:row>3</xdr:row>
      <xdr:rowOff>160514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36008"/>
          <a:ext cx="891118" cy="845256"/>
        </a:xfrm>
        <a:prstGeom prst="rect">
          <a:avLst/>
        </a:prstGeom>
      </xdr:spPr>
    </xdr:pic>
    <xdr:clientData/>
  </xdr:twoCellAnchor>
  <xdr:twoCellAnchor>
    <xdr:from>
      <xdr:col>2</xdr:col>
      <xdr:colOff>0</xdr:colOff>
      <xdr:row>47</xdr:row>
      <xdr:rowOff>1</xdr:rowOff>
    </xdr:from>
    <xdr:to>
      <xdr:col>26</xdr:col>
      <xdr:colOff>209550</xdr:colOff>
      <xdr:row>59</xdr:row>
      <xdr:rowOff>152401</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4" name="Imagen 3">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17450" y="105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238124</xdr:colOff>
      <xdr:row>25</xdr:row>
      <xdr:rowOff>85725</xdr:rowOff>
    </xdr:from>
    <xdr:ext cx="5429251"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𝑒𝑛𝑡𝑟𝑒𝑔𝑎𝑑𝑜𝑠</m:t>
                          </m:r>
                          <m:r>
                            <a:rPr lang="es-CO" sz="1800" b="0" i="1">
                              <a:latin typeface="Cambria Math" panose="02040503050406030204" pitchFamily="18" charset="0"/>
                            </a:rPr>
                            <m:t> </m:t>
                          </m:r>
                          <m:r>
                            <a:rPr lang="es-CO" sz="1800" b="0" i="1">
                              <a:latin typeface="Cambria Math" panose="02040503050406030204" pitchFamily="18" charset="0"/>
                            </a:rPr>
                            <m:t>𝑜𝑝𝑜𝑟𝑡𝑢𝑛𝑎𝑚𝑒𝑛𝑡𝑒</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b="0" i="1">
                              <a:latin typeface="Cambria Math" panose="02040503050406030204" pitchFamily="18" charset="0"/>
                            </a:rPr>
                            <m:t>𝑒𝑛𝑣𝑖𝑎𝑑𝑜𝑠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𝑒𝑛𝑡𝑟𝑒𝑔𝑎𝑑𝑜𝑠 𝑜𝑝𝑜𝑟𝑡𝑢𝑛𝑎𝑚𝑒𝑛𝑡𝑒)/(</a:t>
              </a:r>
              <a:r>
                <a:rPr lang="es-CO" sz="1800" i="0">
                  <a:latin typeface="Cambria Math" panose="02040503050406030204" pitchFamily="18" charset="0"/>
                </a:rPr>
                <a:t>𝑁𝑢𝑚𝑒𝑟𝑜 𝑡𝑜𝑡𝑎𝑙 𝑑𝑒 𝑒𝑛𝑠𝑎𝑦𝑜𝑠 </a:t>
              </a:r>
              <a:r>
                <a:rPr lang="es-CO" sz="1800" b="0" i="0">
                  <a:latin typeface="Cambria Math" panose="02040503050406030204" pitchFamily="18" charset="0"/>
                </a:rPr>
                <a:t>𝑒𝑛𝑣𝑖𝑎𝑑𝑜𝑠))</a:t>
              </a:r>
              <a:r>
                <a:rPr lang="es-CO" sz="1800">
                  <a:latin typeface="+mn-lt"/>
                </a:rPr>
                <a:t>*100%</a:t>
              </a:r>
            </a:p>
          </xdr:txBody>
        </xdr:sp>
      </mc:Fallback>
    </mc:AlternateContent>
    <xdr:clientData/>
  </xdr:oneCellAnchor>
  <xdr:twoCellAnchor editAs="oneCell">
    <xdr:from>
      <xdr:col>10</xdr:col>
      <xdr:colOff>76201</xdr:colOff>
      <xdr:row>38</xdr:row>
      <xdr:rowOff>581025</xdr:rowOff>
    </xdr:from>
    <xdr:to>
      <xdr:col>16</xdr:col>
      <xdr:colOff>15783</xdr:colOff>
      <xdr:row>38</xdr:row>
      <xdr:rowOff>2667441</xdr:rowOff>
    </xdr:to>
    <xdr:pic>
      <xdr:nvPicPr>
        <xdr:cNvPr id="6"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5391151" y="11172825"/>
          <a:ext cx="5432332" cy="2086416"/>
        </a:xfrm>
        <a:prstGeom prst="rect">
          <a:avLst/>
        </a:prstGeom>
      </xdr:spPr>
    </xdr:pic>
    <xdr:clientData/>
  </xdr:twoCellAnchor>
  <xdr:twoCellAnchor editAs="oneCell">
    <xdr:from>
      <xdr:col>10</xdr:col>
      <xdr:colOff>123826</xdr:colOff>
      <xdr:row>39</xdr:row>
      <xdr:rowOff>485776</xdr:rowOff>
    </xdr:from>
    <xdr:to>
      <xdr:col>16</xdr:col>
      <xdr:colOff>66675</xdr:colOff>
      <xdr:row>39</xdr:row>
      <xdr:rowOff>2579796</xdr:rowOff>
    </xdr:to>
    <xdr:pic>
      <xdr:nvPicPr>
        <xdr:cNvPr id="7" name="Imagen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5438776" y="13820776"/>
          <a:ext cx="5435599" cy="20940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oneCellAnchor>
    <xdr:from>
      <xdr:col>0</xdr:col>
      <xdr:colOff>114300</xdr:colOff>
      <xdr:row>0</xdr:row>
      <xdr:rowOff>0</xdr:rowOff>
    </xdr:from>
    <xdr:ext cx="942975" cy="923925"/>
    <xdr:pic>
      <xdr:nvPicPr>
        <xdr:cNvPr id="4"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7</xdr:col>
      <xdr:colOff>345517</xdr:colOff>
      <xdr:row>44</xdr:row>
      <xdr:rowOff>72466</xdr:rowOff>
    </xdr:from>
    <xdr:to>
      <xdr:col>18</xdr:col>
      <xdr:colOff>367928</xdr:colOff>
      <xdr:row>50</xdr:row>
      <xdr:rowOff>1245289</xdr:rowOff>
    </xdr:to>
    <xdr:pic>
      <xdr:nvPicPr>
        <xdr:cNvPr id="5" name="Imagen 4">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758517" y="13413816"/>
          <a:ext cx="4391211" cy="2239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28</xdr:col>
      <xdr:colOff>0</xdr:colOff>
      <xdr:row>50</xdr:row>
      <xdr:rowOff>0</xdr:rowOff>
    </xdr:from>
    <xdr:to>
      <xdr:col>29</xdr:col>
      <xdr:colOff>44450</xdr:colOff>
      <xdr:row>51</xdr:row>
      <xdr:rowOff>146050</xdr:rowOff>
    </xdr:to>
    <xdr:sp macro="" textlink="">
      <xdr:nvSpPr>
        <xdr:cNvPr id="170009" name="AutoShape 25" descr="data:image/png;base64,iVBORw0KGgoAAAANSUhEUgAAArwAAAEVCAYAAAACQTb4AAAAAXNSR0IArs4c6QAAIABJREFUeF7t3TFsHMe9x/FxkIJWFVPsKFeySSCIGDeEDBWRZeDBj1TFyAISO6okyAhAUlFFqwmINAQrQiKBxLTdWIZTCHxsIvsZASIpBWFBjSAHCSibRWCxo6iOYhHYD/99+B/mhrP7nz0uj3t3XzaWybnd2c/M7v52dnbvBccPAggggAACCCCAAAJdLPCCbNu///3vH3Z3d7t4M9k0BBBAAAEEEEAAgV4U+P777+9lgXd9ff2HoaGhXjRgmxFAAAEEEEAAAQS6WODx48eOwNvFDcymIYAAAggggAACvS5A4O31HsD2I4AAAggggAACXS5A4O3yBmbzEEAAAQQQQACBXhcg8PZ6D2D7EUAAAQQQQACBLhcg8HZ5A7N5CCCAAAIIIIBArwsQeHu9B7D9CCCAAAIIIIBAlwsQeLu8gdk8BBBAAAEEEECg1wUIvL3eA9h+BBBAAAEEEECgywUIvF3ewGweAggggAACCCDQ6wIE3l7vAWw/AggggAACCCDQ5QIE3i5vYDbv/wV2d3fd/Py8e/r0qZudnXX9/f3QIIAAAggggECPCBB4e6She30zV1dX3Z07dwi7vd4R2H4EEEAAgZ4UIPD2ZLP31kY/ePDAffDBB+7atWvu+PHjvbXxbC0CCCCAAAIIOAIvnQABBBBAAAEEEECgqwUIvB3UvDoPdX19vanWw8PDbmZmxvX19WW/397ezm7db21t7dm68+fPu4mJicac1nBZAwMDubf9ZaR0YWGhaZm6PPmlTBu4devWnnX6y8yr26lTp9zk5OSez25sbLi5uTm3s7PT+Jtftmj0NvbZ2Pb5rrF6tDJCnLedR44ciY40x2xlg/PKy9+03kePHo3aKVhev7l69aobHR3dY760tOTW1tYav/fbuGh3sfqHfjZWLuzDYT+O1cGfpiJtHfbNsK66jJR+qnWM+cfctb3PnDmT7V9F+2FRm8rnUn1i67CWnXoM0X3n7Nmzje3xPaWPyMlD58PnLTe2v1nTi4r+HvbNvO3165PXf/P6Qd6xSLc/rIP8PnUd1rJTjgP+scXaL6xnFVL3WdlG3e68bSi7z/j9ST+bd/6J7V/+51POeVI+PCcUne9a2YdT2q+DIkfXVZXA20FNWnSilc3Qk491cMgLS7r87777bk8ok4Pdw4cPm36v5cfHx7PgZJ3I/AOIHwz0IPTyyy83BXc9IYXBTOoyODiYnYjzwmjRZyXM+cv0T46xE+h+Aq+/nf5FQXjSaGUdKYFXbV977bWmUKwHZr8esQf75Hc3btxw586dK5wOktI/9KSZ14/CfuefxMoGJ6mPPKDoXwjqrp7ST/0TV9hWZQNvah8o6xNrW/ndysqKm56eblwA+4e41GNIq4HXv/jKe1DU8o/9XfuCLN9vU6nn8vJy9js/3Mnvr1+/nm16+JmifqDrkQvscApUUR3kojw8fsX2CfndyZMnoxeaerFjTb/az34RXrRYx3Qtr+t88cUX3fPnz6ODImX3mdgFlLi/9957e3ysc5r1d/9C0r9IkDrfv38/d8Agb7l6fqniON5BEaTjq0rg7aAmzAs4eqDREJey8+ctS090/kEnXH4emXUiywu8GgRv377dOMlYJ1ytQywoWvXNG52SZUpICk+QrYTRojbQ+oUHXutEF7pbgVfrMDQ0FD2gh06p5mE9LG8/YPhtHAti8jsNNFr/Y8eOZaOJYWi3RgL3G3ilPcROQkHsAskPd0UjvGHgzTv5yvaU8Skqn7ePph5DrL6Qtw+FdxtifcM6TsT+Hq7POmzLMh49euTE/pNPPoneVcmrR96Fn7zlxe+ffh1CL2vfy6t/yrFmP/uFf9yUOyJ5d3li+/jNmzfdhQsXsuchYqFU6566z4Rh+u23384eLI7dsbLOadbfZV1l+1DR+aooQJc9jlt9mb9XJ0Dgrc7ywJdkhVS9/Ziy86ee+LRc3oHe32jrRFZ0AAlPjKkHp9gJwvpsuC7fQkaOZVqGfyJIOQmFjV/UBjHTVtZhBV4riIYnZSvkxDp4av9IKRcGON9wc3Nzzx2GdgReObHLid6/CNrvCK84hh7yu6JAJX8PfaoMvGHbW32hTOANA4B1nAj/btWlaN87ffp0NhoZu+goqkfZi8GwPWWkUtabd7FZReCVbSq7X8T6nk6FS7lIunTpUtZPY6FUj2Gp+4yuz2+He/fuRd+mY53TrL8fROCt6jh+4MGBFTQECLwd1BlSQ2rKzh9bVmxko8zJxjqRFQVe/+T90ksvJZ8swqCYMrISlvEt9IDuB/xWwqjVBmFYaWUdVuC1gn94EpDpHHIyk3ndqfN2U/tHSrm8UTI5sWtw8QNEOwKv3NaWtvRHw6oIvGGAlf+X2+J5c2bl73mhVP6W+gaS1GOI1V4pgTdvCoB1nAj/XjbYh/tS3n5QVI/wGJFSh7CMNec1dupJOQ74x5ay+0WsH1mnwPCuX56FX/eUfcYP3xqg8/qddTy1/i7r0osYa96u72Ett4rjuOXP36sTIPBWZ3ngSyo60fojUP4cL79S/oNB/rxVv0wYdKwTn/9ZndcUQvijpbEDSDgXMSW06jqqDrzy4Fw4upNyEgq3uZUDZeyhq6LgWXXglTmQYd+xgm9q/0gpVxR4Zb52bIQz793K1hze2MOVeaP6Murvj75KW4ejXGWnNFQReP2TuPzbemAtFjD8i1D/GGK1V+pDa7L88Lb5QQfesO3z7nQcdOANj7HWA2the+Ydl8O+Vma/aCXwpo64+8fJlH3Gr4tOkci7E2QdT1POebrP6b6fEnyt9cYCb9nj+IEHB1bQECDwdlBnSA2p1k4aO/HlPWBinfjCwGt9uUPegSkWilNuBx5E4A0txKDsvCyrDaoYGTiIwKvt6bdT0YkhtX+klLMCbzhi+MUXX+R+mYgVeK1+GvYrf9712NhYbQKvf+GnJ9qiYJV6DLHaK2WE1w8Y4dtcivz3M8Ibu1gOL6jV7KADr67HN7cuSlIursNjS5n9omzgjQXQvJH7svtMeNGn70iPPexnHU+tv4eneX9wpuii3lpuFcfxDoogHV9VAm8HNaEVcMKwEpu3Fh6EYw/e+EHTOvG1GniL6tauEV6tQ8zVDzjy0NRBBF7/pJ9yogu7qtUfUqc05D3c5Y84Wa+NK7oVn3qSDW+dxk42eqKSC6QnT560LfD6F0Hvv/+++/DDD5vmMbY6wqt94NmzZ8lTGmIPDGnf0NvoeQ8jWX1Gl2Pt96mBV5YXlj3IEd7YaG7exXxK4NVjROqUhqIgr6bh2xz8/TrlOLCf/SJ1X7T6QSyUhnW39pm80Vz/2Bu+4i/vvGEF09hpXtcfeytR6rk07EMp7ddBkaPrqkrg7aAmTT1Zpez8ecsKT055V/MxNutEJp8pUzcJYvqqtbxmyjvISvnYK6n8EKehwLKQMCe3wVLnSVrbWdXDDlZ/sE7SKRcWeSel8ISQ9+qnsFzRqH1Y31hf8evz6quvuq+++iraR6oe4fWDwptvvum++eabfQXe0DXlISerPVPCjNVnUk/0oW/RcmMjtmVGeGMBKO94oIE/7+/+hUDR8So2ranorQbWfuJfkPjvLw7rmRKY9rNf+Mcma5+VsnnT1LTe1ptmNOTH9hn9m/+Odd/Dn4JnnTesvxedP4ratWi5VR3HOyiCdHxVCbwd1IRVnaxkk/OWFRshSTnR6sHRulWcemCy3jCgzRY7QfijgOEXK8QOUnkWekCWE4OE76oCb2zbUk50YVe1+kPerVxdTkq7ppzIU5Yj64yNChUF4ry+on4yUpb3TtCDCLz+NsitaT+8lx3hjfWBsj6xQ5c1Mmv1GV1mUbvHLpSKlrvfEd6UPugHudhFVazOeYG3zG18/ziU8pov665LynFgP/tFVft+mbCn/TrcZ4qOGykXv37/Tz2vxC4wWg28VR3HOyiCdHxVCbwd1ISpJ6uUnT9vWbER3bxbP/r7kZGR7Esgqhrh9UdDwi+J0NAh/9UHzMLpBlovedtA7P2p4S0s62QtdbDm3oXdKK8NNIxX8cLylP6Qtz79fTi3Ut5d6o+MF108hOEoz1X7h5qEL/XX38vy/BH9PEO/ffPmFx9U4PVHpfw2LBN489qkjE+47/kXsUV3RlL6jLZr3gVTLLRZF9D7mcMr9cmbDiC/ly+YuHLlSvbe3bz3GMcuuGLHq7w2kM9rwAm/FVB/H34DpLzOzu/PKSPV+wm8KftFmX1WpnIVhcHw2JBX99g+Y91dynuQudUpDbo+eY+wDoKk3L1sx3G8gyJIx1eVwNtBTZh6stKdNPbVwnpQtkJe+A08whS7vZXy1cJ+WEwJ436T6EnC/13qVwvHPhv7Ctsii6ITYFHXyWuDvIAWq6su35qPGX49tHwu9hCg3x/yAnx4S7hM0Lf6hz+6FL4lITZHuKiv6AlR6heb9mIF3thbGvxtLQoescBaFHjD/dB6OjzmWOTjLz/Wv/1+mnoM0c/E+nHRPmT1xbzjiPxet9EaefXXoW0WvhUg9m7ZMHDm3a5PeTNKuJ2xfTS2fOuLHlKOA/vZL8JjVtE+a41Gh6G0zD5j3cHTfqoXb3oxHO5L2v76Ksuic15sCoX15ox2HMc7KIJ0fFUJvB3fhGwAAggggAACCCCAQJEAgZf+gQACCCCAAAIIINDVAgTerm5eNg4BBBBAAAEEEECAwEsfQAABBBBAAAEEEOhqAQJvVzcvG4cAAggggAACCCBA4KUPIIAAAggggAACCHS1AIG3q5uXjUMAAQQQQAABBBAg8NIHEEAAgX0KpHypwD5XwccRQAABBPYhQODdBx4fRQABBMp+mQpiCCCAAALtFyDwtt+cNSKAQJcIlP3msi7ZbDYDAQQQ6DgBAm/HNRkVRgABBBBAAAEEECgjQOAto0VZBNooIN9lv7a21lijfm/88ePHm2oRlpM/nj9/3k1MTDSV03mmeX/Xwv73x/vfNa/fRX/27Nk9y5bPSj3kgDI7O+v6+/udjn6ur6+72HfWS30++OADd+3aNafbtLq66u7cudNYhr8BqR7+emMOZZZZpj6We6z9UkeIpR63bt3a0/tirn77hR8o8oi1R15317aIrT/2mZQ6lekvL730UtZHtra2cvfI4eFhNzMz477++utoP0v19Feg+9DAwEC0j+ZtZ96+28bDCatCoOcFCLw93wUAqJuAnjSPHj2anbD7+vqyKkrgXF5ezn4ngbKo3NzcnHv55ZebPq+BRk6+4bJ9AwlXt2/fdlJuaGjITU5ONtYvy20l8MZO+KmBN9VDt0Gcrl+/nv1v3namLjMWeFtxX1hYyOoTBsQygTe8ENB67OzsNF00tDqnODXw6vJffPFF9/z582jwC/eplDr5gTe1v+h6iupetp+FnuEFkpw0pcx7773nRkdHmzY1bzv1giX1AqFuxyTqg0A3CBB4u6EV2YauEghHSmMbp+FA/uaHYj/0heFUT/xvvvmm+8tf/uKuXr2654Sty9UwI4Fxv4FX6vT06dM94TM1iKR4hIH90aNH7syZM+6TTz5pCoNaLnWZYeDdj7tcPDx8+LDJfT+BV7ZFPy++OrKeEi5jfSo18Eq5mzdvugsXLmQjp7Hgt5/AW6a/VBl48zx1Her69ttvZ3ch/H0jLCN9L+8Oi3XXoasOZmwMAjUSIPDWqDGoCgLWtIGiQOvrxYKZBhoJKBJY/NHbMDj87ne/cysrK00ndatueVMaJBgMDg5mt+T9kJ0SeK11FgWr06dPZyEwDB9llhkGXuuzKe7+qPN+A69sv95mV9uDDLx+fS9duuTm5+ejwW8/gbdMf6k68MY8dR1+X7h371506k2RvXWxxNEPAQQOVoDAe7C+LB2BUgI6ncCf1xpbQEq5sIwfMGUENDZXVkKrjBZOTU25xcXFygKvhiPZFh2RTgm8Kdvp+4TLjI3klllmGHhTPlvkLoFIpjdoOK0i8GrI0guYgwy8Gvh1VDfFQ9onpU6xMG31l4MIvKGnrCNsp7wLH2s7U71KHTQojAACSQIE3iQmCiHQHoHUE2JKuaLgJVsTTnnww8yJEyf2jN5Zo5tFI7wyLSIciTyIwKuB3Q/VfsCU7U6xi43qybzplM8WuctIt4yKapCT/6aMkhY9PJcXeMMHuvQhLp0THvbolCkNZUe8dR15D3P5dQpDZUp/aVfgDYN+3mgtgbc9x0nWgkArAgTeVtT4DAIHJJASqFJDW5ngJSHIDzPy0FAYxPYbeMP5prI86y0NqR7+KGLsQbvXXnutMRe5zDKrHuGVt1H438o2NjZ2YIE3No+0qNtagTcW8vIe4AvXYwXB2ChqSn9pV+CN9Rm5uJI52f7dGGs7y/S9AzrEsFgEelaAwNuzTc+G11Eg9YSYUi4Ma2Gg8UfQJIj5811jt9r3G3jF2w97x44dqzTwhiOCfojyH+pKsdvvCK8/XSR094Pc+++/7z788ENzHmzKCK8GXCt05fV7K/DmtX8s+FUReFP6y0EGXvXMG82NfZ20ZV/UjnU8HlEnBLpJgMDbTa3JtnS8QOwkGtuoWLjzyxU9PKUjUv6t8JMnTzaFz1jgtU7m4XSCvPmpOvVBXm8mD7IVvYc31UO2PfY+Yt9E582WWWbsoiGcIlHWXcpreJQ3ZnzzzTf7CrztemhNLGLvrtXtL3r7gNV3YiO8utyi/nIQgTf01LaSV5HFfvxpGTy01vGHYDagiwUIvF3cuGxa5wmkPslt3UqOBeLYCJ6OzoXv5o2F1aK6pTzoo62hAUKexpeR16LAW9Yj9uaJsG6py5T6hoG3KncN6HJLPHzfcazX5o0MFk0zqHJKQ5FZiud+Am9Rf6k68Ma2peiOQPi3ou20LlI772hFjRHoLAECb2e1F7XtAQE9wYdfHKFfqHDlypXsm8n0BBo+jKS/D19yHwu8/uiV/8qwvNFZLe/PidXw5n/LWtGInT8aG37BQCzYpXjIWyfkyzLy3m4R3nZPWaYYx+pThbs/yisjh9YXEsTqoeGqHV88YYU1Hf2NvdtZtnU/gbeov1QZeGOesQs5/xAU7g9526k+Vjv3wOGNTUTg0AQIvIdGz4oRyBfQwClfy6s/RV9N65eT8rHgEQu8sS8usMJq7In72BsAil65lRfWrJHMmEf45oPYWwhi0xhSjMvUp4y7tmlqEMqbThCbRpD3RgRZZ1HgUqOwV0rb/uQnP8mmYeiXW4Rl8i6EtFxKnVrpL/sJvLHpGaGnFfTD/UfqE/vK47yvIuYYiAAC7RMg8LbPmjUhgAACCCCAAAIIHIIAgfcQ0FklAggggAACCCCAQPsECLzts2ZNCCCAAAIIIIAAAocgQOA9BHRWiQACCCCAAAIIINA+AQJv+6xZEwIIIIAAAggggMAhCBB4DwGdVSKAAAIIIIAAAgi0T4DA2z5r1oQAAggggAACCCBwCAIE3kNAZ5UIIIAAAggggAAC7RMg8LbPmjUhgAACCCCAAAIIHIIAgfcQ0FklAggggAACCCCAQPsECLzts2ZNCCCAAAIIIIAAAocgQOA9BHRWiQACCCCAAAIIINA+AQJv+6xZEwIIIIAAAggggMAhCBB4DwGdVSKAAAIIIIAAAgi0T4DA2z5r1oQAAggggAACCCBwCAK5gXdpack9ffrUzczMuL6+vqxq8ru1tbXs3+fPn3cTExPZvzc2Ntzc3Jzb2dlxAwMDbnZ21vX39x/C5rBKBBBAAAEEEEAAAQSaBfYE3u3t7Sywvv766+7Jkydueno6C7wSau/evesuXryY/Xt5eTkLw0eOHHHz8/NufHzcjY6OutXVVbe5uekmJyexRgABBBBAAAEEEEDg0AVyR3gl1K6srDQCr19TCcUSci9fvpz92i9X9LlD31oqgAACCCCAAAIIINBzAi0FXj/UymhuGHh19JdpDT3Xn9hgBBBAAAEEEECgdgKlA+/u7q67ceOGO3funDt+/Hg2vcEPvDL6u7i46KamppjHW7vmpkIIIIAAAggggEDvCZQOvPLg2uDgYNMDa0xp6L2OwxYjgAACCCCAAAKdIpAceGVkV+btjoyMNMKubKT+Xh9aCwNxCsTW1paTkWF+EEAAAQQQQAABBBBoRUCm0srbwmI/uW9pkBCqP/IKsmPHjrmFhYWmZeiryfzXkg0PDze9yqyVCvMZBBBAAAEEEEAAAQSqEuCLJ6qSZDkIIIAAAggggAACtRQg8NayWagUAggggAACCCCAQFUCBN6qJFkOAggggAACCCCAQC0FCLy1bBYqhQACCCCAAAIIIFCVAIG3KkmWgwACCCCAAAIIIFBLAQJvLZuFSiGAAAIIIIAAAghUJUDgrUqS5SCAAAIIIIAAAgjUUoDAW8tmoVIIIIAAAggggAACVQkQeKuSZDkIIIAAAggggAACtRQg8NayWagUAggggAACCCCAQFUCBN6qJFkOAggggAACCCCAQC0FCLy1bBYqhQACCCCAAAIIIFCVAIG3KkmWgwACCCCAAAIIIFBLAQJvLZuFSiGAAAIIIIAAAghUJUDgrUqS5SCAAAIIIIAAAgjUUoDAW8tmoVIIIIAAAggggAACVQnkBt6lpSX39OlTNzMz4/r6+rL1ra6uulu3bmX/PnXqlJucnMz+vbGx4ebm5tzOzo4bGBhws7Ozrr+/v6o6shwEEEAAAQQQQAABBFoW2BN4t7e3s8D6+uuvuydPnrjp6eks8EqoXV5ezgLwkSNH3Pz8vBsfH3cnTpxo/Ht0dDQLxZubm40w3HLN+CACCCCAAAIIIIAAAhUI5I7wSsBdWVlpBF4JsvIzMTHRGO2Vf4yMjDSVCz9XQR1ZBAIIIIAAAggggAACLQvsK/DKSO7Y2NiewKsjwUxraLld+CACCCCAAAIIIIBARQItB94HDx64+/fv7wm8MiVicXHRTU1NMY+3okZiMQgggAACCCCAAAKtC7QceHWKA1MaWsfnkwgggAACCCCAAAIHL5AceP2H1qRa8tDa5cuX3eDgYNNDa/J2B/mdzvVN2YStrS0nI8P8IBAT+OM/pnsC5rc/u9ET28lGIoAAAgggcBACMpVW3hYW+8l9S4OEUP05f/58FmD915Lp76SM/1qy4eHhpleZHcQGddMyf/PRP7tpc3K35dNLP215O6/+z3+3/NlO+uDCL/+3k6pLXRFAAAEEEOgYAb544pCbisBrNwCB1zaiBAIIIIAAAgjkCxB4D7l3EHjtBiD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igLv0tKSW1tby5Y2PDzsZmZmXF9fn9vY2HBzc3NuZ2fHDQwMuNnZWdff3497ggCB10Yi8NpGlEAAAQQQQACBCgKvhNqVlRU3PT2dhVwJvydPnnQnTpxw8/Pzbnx83I2OjrrV1VW3ubnpJicncU8QIPDaSARe24gSCCCAAAIIIHAAgffjjz92b7zxRrZkPwiHwRj8YgECr91DCLy2ESUQQAABBBBAoILAK4uQ0dtbt25lS7t69Wo2ohsGXPn/5eXlbLoD0xrsrkfgtY0IvLYRJRBAAAEEEECgosAr0xj05/Hjx9lc3WfPnjWN8G5vb7vFxUU3NTVF4E3oeQReG4nAaxtRAgEEEEAAAQQqCLzh3Fz5f/kZGRlhSsM+ehiB18Yj8NpGlEAAAQQQQACBAwi8Mto7ODjoxsbGmh5a099PTEwku29tbTkZGe7Fnz/8/T89sdm//8WPW97OP/5juuXPdtIHf/uzG51UXeqKAAIIIIBArQRkKq28LSz2IzMTXpA/rK+v/zA0NJRb8d3d3SzYrq+vZ2XyXkvm/75WCjWtDCO8dsMwwmsbUQIBBBBAAAEE8gWSAy+IByNA4LVdCby2ESUQQAABBBBAgMBb2z5A4LWbhsBrG1ECAQQQQAABBAi8te0DBF67aQi8thElEEAAAQQQQIDAW9s+QOC1m4bAaxtRAgEEEEAAAQQIvLXtAwReu2kIvLYRJRBAAAEEEECAwFvbPkDgtZuGwGsbUQIBBBBAAAEECLy17QMEXrtpCLy2ESUQQAABBBBAgMBb2z5A4LWbhsBrG1ECAQQQQAABBAi8te0DBF67aQi8thElEEAAAQQQQIDAW9s+QOC1m4bAaxtRAgEEEEAAAQQIvLXtAwReu2kIvLYRJRBAAAEEEECAwFvbPkDgtZuGwGsbUQIBBBBAAAEECLy17QMEXrtpCLy2ESUQQAABBBBAgMBb2z5A4LWbhsBrG1ECAQQQQAABBAi8te0DBF67aQi8thElEEAAAQQQQIDAW9s+QOC1m4bAaxtRAgEEEEAAAQQqCrzb29tudnbWbW1tuSNHjrhr166548ePu42NDTc3N+d2dnbcwMBAVqa/vx/3BAECr41E4LWNKIEAAggggAACFQTe3d1dNz8/78bHx93o6GhjieHvV1dX3ebmppucnMQ9QYDAayMReG0jSiCAAAIIIIBABYFXRnFXVlbc9PS06+vraywx/H1eORohLkDgtXsGgdc2ogQCCCCAAAIIVBB4Hzx44BYWFhpL0qkLz549awrCEniXl5fdzMwM0xoSeh6B10Yi8NpGlEAAAQQQQACBigLv/fv3G1MVlpaW3ODgoBtrFkqNAAAZ3UlEQVQZGWkKvDLPd3Fx0U1NTRF4E3oegddGIvDaRpRAAAEEEEAAgQMIvDLiKwF4bGxszwhvbOoDjRAXIPDaPYPAaxtRAgEEEEAAAQQqCLz+VAV5Q4M+wHbixImmh9l05HdiYiLZXd76ICPDvfjzh7//pyc2+/e/+HHL2/nHf0y3/NlO+uBvf3ajk6pLXRFAAAEEEKiVgLwhTKbcxn4eP37sXpA/rK+v/zA0NFRYcXkDw61bt7Iyp06dakxv8F9LNjw8nM3f9R9sq5VGzSrDCK/dIIzw2kaUQAABBBBAAIF8gVKBF8jqBQi8timB1zaiBAIIIIAAAggQeGvbBwi8dtMQeG0jSiCAAAIIIIAAgbe2fYDAazcNgdc2ogQCCCCAAAIIEHhr2wcIvHbTEHhtI0oggAACCCCAAIG3tn2AwGs3DYHXNqIEAggggAACCBB4a9sHCLx20xB4bSNKIIAAAggggACBt7Z9gMBrNw2B1zaiBAIIIIAAAggQeGvbBwi8dtMQeG0jSiCAAAIIIIAAgbe2fYDAazcNgdc2ogQCCCCAAAIIEHhr2wcIvHbTEHhtI0oggAACCCCAAIG3tn2AwGs3DYHXNqIEAggggAACCBB4a9sHCLx20xB4bSNKIIAAAggggACBt7Z9gMBrNw2B1zaiBAIIIIAAAggQeGvbBwi8dtMQeG0jSiCAAAIIIIAAgbe2fYDAazcNgdc2ogQCCCCAAAIIEHhr2wcIvHbTEHhtI0oggAACCCCAQIWBd3t7283OzrqhoSE3OTmZLXljY8PNzc25nZ0dNzAwkP29v78f9wQBAq+NROC1jSiBAAIIIIAAAhUG3qWlpcbSJPDu7u66+fl5Nz4+7kZHR93q6qrb3NxshGHwiwUIvHYPIfDaRpRAAAEEEEAAgYoC74MHD9z9+/fdyZMns/9K4JXR3ZWVFTc9Pe36+vr2/D/4BF4R+PTST1vuCgTelun4IAIIIIAAAgg45x4/fuxeEIn19fUfZJpC3o+M5H700UfunXfeyUJtUeBdXl52MzMzTGtI6GKM8NpIBF7biBIIIIAAAgggUMEIr0xVkJ+JiQmnI72xEV6Z47u4uOimpqYIvAk9j8BrIxF4bSNKIIAAAggggEAFgVfm7q6trTUt6dSpU25sbIwpDfvoYQReG4/AaxtRAgEEEEAAAQQqCLz+IvwR3vChNQnGg4OD2Uhw6s/W1paTkeFe/PnD3//TE5v9+1/8uOXt/OM/plv+bCd98Lc/u9FJ1aWuCCCAAAII1EpA3hAmbwuL/STP4c0LvPJ7/7Vkw8PD2fxdeYCNH1uAEV7biBFe24gSCCCAAAIIIJAv0FLgBbQ6AQKvbUn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hUF3qWlJbe2tpYt7fz5825iYiL798bGhpubm3M7OztuYGDAzc7Ouv7+ftwTBAi8NhKB1zaiBAIIIIAAAghUEHgl1N69e9ddvHgxC7jLy8tuZmbGHTlyxM3Pz7vx8XE3OjrqVldX3ebmppucnMQ9QYDAayMReG0jSiCAAAIIIIBABYHXX8T29nYWci9fvpz9emVlxU1PT7u+vr4sDPv/D36xAIHX7iEEXtuIEggggAACCCBQceD1Q62M5oaBV0d/mdZgdz0Cr21E4LWNKIEAAggggAACFQbe3d1dd+PGDXfu3Dl3/PjxPSO6Mvq7uLjopqammMeb0PMIvDYSgdc2ogQCCCCAAAIIVBh45cG1wcHBpgfW9julYWtry0lQ7sWfP/z9Pz2x2b//xY9b3s4//mO65c920gd/+7MbnVRd6ooAAggggECtBGRmgbw8Ifbz+PFj94L8YX19/YehoaHcisvIrszbHRkZaYRdKay/14fWwkBcK4kaVoYRXrtRGOG1jSiBAAIIIIAAAhWM8D548MAtLCw0LUlfTea/lmx4eDh7e4M8wMaPLUDgtY0IvLYRJRBAAAEEEECggsAL4sEIEHhtVwKvbUQJBBBAAAEEECDw1rYPEHjtpiH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Aw68Gxsbbm5uzu3s7LiBgQE3Ozvr+vv7cU8QIPDaSARe24gSCCCAAAIIIHCAgXd3d9fNz8+78fFxNzo66lZXV93m5qabnJzEPUGAwGsjEXhtI0oggAACCCCAwAEGXhndXVlZcdPT066vr8+F/w9+sQCB1+4hBF7biBIIIIAAAggg0ObAu7y87GZmZpjWkNDzCLw2EoHXNqIEAggggAACCLQx8G5vb7vFxUU3NTVF4E3oeQReG4nAaxsN/9c1u1AXlFj/61wXbAWbgAACCCDQboHHjx+7F2Sl6+vrPwwNDZVefxVTGra2tpwEZX4QQAABBBBAAAEEEGhFQF6YIC9PiP3sO/CGD60tLS25wcFBNzEx0Upd+QwCCCCAAAIIIIAAApUK7DvwSm3815INDw9n83flATZ+EEAAAQQQQAABBBA4bIFKAu9hbwTrRwABBBBAAAEEEEAgT4DAS99AAAEEEEAAAQQQ6GoBAm9XNy8bhwACCCCAAAIIIEDgpQ8ggAACCCCAAAIIdLUAgberm5eNQwABBBBAAAEEECDw0gcQQAABBBBAAAEEulqAwNvVzcvGIYAAAggggAACCBB46QMIIIAAAggggAACXS1A4O3q5u2ujdNv9VtfX8++OnB2dtbJ1wh22s+DBw/cBx984K5du+aOHz/eadWnvgggUGMB/4ugTp065SYnJ2tc271V84/z8terV6+60dHRjtoGKltPAQJvPduFWkUEVldX3ebmZnYAl4P6t99+69566622WUlQvX///r5OIPLV2zs7O1mdz507R+BtW+uxIgS6X0DD4vj4eBYSv/zyS/fKK6+07Tgj679x48a+jm1ynH3y5ImbmJhw8u/PP/+cb2/t/q7bli0k8LaFmZVUIeAHXn95/oiGjvweOXIkO/DKz8OHD538/3vvvedu3rzptra23Pnz57MDqvzIcm/dupX9W0dEwtFkKfvhhx9mZWRZMjr7xRdfZP+/traWLe/06dPZqLMsX8vERnCrOClU4ckyEECguwTCwOtvXew4J8fOTz/9NLsI/+6779zw8LA7c+aM+9Of/tR0DNve3o4e2ySQLiwsZKuRY+Q///lPJ3fg9Fg6NjbWWP7z58+zZTx79szNzc1l67Tu1En9lpeXs8DbiXfzuqt3df7WEHg7vw17Zgv0oCsHSp0OIAf4jz76yL3zzjvZAVFHYS9duuTm5+fd0aNHsxFZOdjfvn07+5z86EFUDr537951Fy9ezH4vI7AnT57M/q2jDAocjvBK2adPnzZGHz7++GP3xhtvZKMpcqBeWVlx09PTrq+vr6mNCLw902XZUATaLqAhVMKrBEU5/sjxKHack2OmhE8ZDDhx4kR2zJQf+Zxc0Osdtdix7fLly1mY1WOvfC48tulghCxfRpzzjtd50y6quKvW9gZghbUVIPDWtmmoWJ6AHkTPnj3bNKqq5eVAf+XKlSzU6rQB/8ApwXlxcdFNTU1lJwIdodDPy2jtyMhIdiKQdehIcCzwSjjWA7mcLHR0Q5aVN3pB4KVvI4DAQQv4F/lyzMs7zvkX5nrBL8e0cPAgdmz77LPPnIQIfZ4iFnj95fsjxf7xWoO5b+IfpxndPeje0hvLJ/D2Rjt33Vbqra5f/epX7q9//euekdTwwJsXeO/du5fZaKgNoeSkcefOneyALuv05/D6J4cyB2cCb9d1RzYIgVoK6DSwwcHB6HEuvBMVC7wygqsDBLHgqSFWpkLIFAZ/Dm+4/KI7Xz5g0dSMWkJTqY4QIPB2RDNRSRHwb6vpwwwyknv9+nWnD2moVGrglSkN1hwxXa8c2PMCr6xXThZyYskLz3l1o3URQACBKgTkGCWjrjKlS6Yy6DFJ7ljFjnMpgVemG1jHNp0y8e677xYG3pQgqwH6woULvJ2hik7BMhoCBF46Q8cI+A+n+Q+F+b+XjZEpCeFIQ94Ir4xY+A9z6HIfPXq050G2cA6xzHHTKQ2y3vB2XeyVQHLikIfc9MefZ9cxDUFFEUCgtgL+8cw/vsSOc7IR1pQGCbyxY5uM/MYe0tX1yPFPjsPhswyx47U/SODXU5F5NVltu1tHVYzA21HNRWURQAABBBBAAAEEygoQeMuKUR4BBBBAAAEEEECgowQIvB3VXFQWAQQQQAABBBBAoKwAgbesGOURQAABBBBAAAEEOkqAwNtRzUVlEUAAAQQQQAABBMoKEHjLilEeAQQQQAABBBBAoKMECLwd1VxUFgEEEEAAAQQQQKCsAIG3rBjlEUAAAQQQQAABBDpKgMDbUc1FZRFAAAEEEEAAAQTKChB4y4pRHgEEEEAAAQQQQKCjBAi8HdVcVBYBBBBAAAEEEECgrACBt6wY5RFAAAEEEEAAAQQ6SoDA21HNRWUPQuDBgwfu888/dzMzM66vr+8gVsEyEehZgaWlJTc4OOgmJiZ61oANRwCBwxcg8B5+G1CDQxTY2NhwKysrbnp6mrB7iO3AqrtTYHV1Ndswwm53ti9bhUAnCRB4O6m1qCsCCCCAAAIIIIBAaQECb2kyPtAJAjKydPv2bXft2jV3/PjxrMpya/XkyZNudHS06d/yt93dXXfjxg137tw599JLL7nZ2Vl39OjRPdMcZLm3bt1yV69ebSxnbW2tQXL+/Hl3+vTp7PNbW1vZ74eHh5uWI1MoFhYWmj4TjoBtb283LePIkSNN26L10IWcOnXKTU5ONpYZft6vQ95n/XrJdkidZAR8bm7O7ezsZMvW9cjyFxcX3dTUlOvv78/+5o+Wb25uNn1uYGAg255nz541fi/LunTpkpufn3fr6+tN3UrXI3W9c+dO9lldj7SVfkaXq3+ThRRtu/w93H5tS/lbnoHcBbhw4UJWd21XrbBY6c/IyMieOwahVSvbVLd9TvYlOXlou4T7T0rfeO2115r6rO6jDx8+zPq67ofqrfuAlIv1STUqal8tY+1fsn3hfu3vo+F+Efbvs2fPNka1pU/dv3+/sa1+H/M/F95p8j+Xus+Gxx6/j0r9Y33POpb4+5ssL9zn1Co8RtWtz1IfBAi89IGuFJCD+FdffeVefvnlxommTOCVQCU/ly9fbgRmDS7y+/Hx8Whw1sDln/D9OYxyErt582YjKOiJV8KUBHH/hOwvQ06w169fd1euXMnqY90qDkOWX4fYZ6W8bLNu75///Gf31ltvZQFVT8RSNykj2y51sEJNeALXE6faffnll+6VV15p+Ib10hAl63311VcbAULKSaCWgC8u3377bVbXPLtw2x89etS4APFdJWBZBjrH2+9LGqLlv2NjY40LJ73Q8oNLq9tUt51Utv+7775zr7/+etYuZQPv8vJytkkyb96/YPr000+z3//mN7/JAm/Yx+Rv/oWV3ydl/5G+kde+2h6xfTTcv8L2Df3zpkLJ78Nt89s/3P+1/8p+YAVeqYMfuvP2WfUMt6Go7/nLls/Jj+xfus/KhZyu2zf++uuvG88/yEWx7NO//vWv69ZdqQ8CmQCBl47QUQK/+eifufX99NJPG3+Tg/Lz58/dN998Ew2neScDHeGVE62czOXzOnKqJy5ZSd5Icexkqp/T0UwNfFrZcAQotgwNVRr0ygbecLTIOnlq3cITu65XRpL2G3jDhgy3SdctXvJQoc6z9gNvrDOEYV+3/Z133mkKtPpZf5v8wJtnIL/PC7w6ihYGCO0vrW5Tu3bSq//z39FVLfzyf5t+L9svFyF/+9vfsoskeSjNv0OS0jeOHTvmXnzxxaYgJfvskydPGndarMArFyBW++Vd4IXL9vvVfgKvBFfZNumHcuzw97285cYCdKv7rDZUuK6ivuf3Vz9Iy7/DB3r9i5vY39vVV1kPAmUFCLxlxSh/qAJlAq9UVE48esD+6KOPkqc0yMlQRplkxElv23/88cfujTfecF988UXTcvTWp97SC0em9MQjI0ypgcqaMiB1kKkV+uPflo8FZv/kl3fLV3/vT4/IG01LGeGN3XbW27nhNA8N9P6JV4NKOGqqo+IyouRPWVGLvNFtGaWS0Td/VFE+E7t1nGdgjfDqNBAdrZM6+sGq1W1q105XJvBKiJdwKhdhcjFXNvD6FzKyfbJ//vKXv8z2OX9qUTg1SNbn33XQ9coyrPbN6yPye7+vS13C/dofIc6b6qPLkGOH3JGRiwHpjzKlwTfylxWuW/tY0ZQG3d9j+2xe4M3re7ELAj1eaPv606X8C74TJ040pheFx6B29VnWg0CqAIE3VYpytRAoG3glLOlteDnppM7h1ZDy2WefZZ+R24R6ki0Kzho2/Tm8Oh82vAWpoLHRnZTA64fDsHHCOYpah1iwDD/rz8/059xKOX9bUkbx8t5+ISfZcI61f+L1R5HypnBo6PDnS8b8Nbzq7eaiwOuHBZ2j6k/rSAm84QiYzt/czza1a+crG3j1Ik6m5MiFpX+HpGh+t+xLEgBlX5LPxEJh0ZQG/2JKg1aZ9rX2L38fj9kXTWnQ44RclEo4l+OH9IG8Owypgbdofw/nVPuhVKZ6FPW9/QRenYalx5uhoaE987Lb1XdZDwKWAIHXEuLvtRIoG3hlxE3fsyu3T8+cOROde+ufAGWDNczJiU1OVnLLVk84RXOBNXDp5yUs6aiTjABr+Pbn6x70lAa/DhLcrekQerKUbY49hBVuo84Z9Lcj5XVv4dQEv17hCJqsMzYqHAs5sTCjdY6NsOd56NzfmEHRlAb/okIDj7T3frapXTth2cCr82Zl6o/85AXevL4hoVB+1ElGDItGisNwGM4hTW3fWB+pckqDXOjJ6L7U5+c//3kW6POmNOUFXr9fltlnda6t30eL+p62gX6uzJSGcF50zL9dfZf1IGAJEHgtIf5eK4FWAq//lLGOBoVfNuE/iOHfhpaNl9Fa/a+EuzKBV8vri/fDh2rq8tCanBDv3r3rLl682HhQRW45+yPb4Zdy+A+DhQ+35I1ay4i5nPhlWeEXEhSd4P2TsNRTppbIyTb2pSF5gVeDvPxXb9H6DyvJ71MNrMAbe3gpDC1ltqldO2ErgTc2xSS1b+jbPOThUhl5l58ygVfK+xeR/gNXGiT9hz3VMewjVT605j98Fk45iD20Jn3u3XffbdqO8LgQC7x5+6xeTIfTmGTbY6FWHvLz/+Ybxo5P/jFMwrJMG9MLutiUknb1XdaDgCVA4LWE+HutBFoJvLIBOnfUn2cmB3adp+e/aic8GYYjkWHg9V9fJLfP5dZl+IYF/0SQN4fWhw6nJFivJQtHP2MndK3DvXv3mub/6mf9eYv+NIC8L+YI6xjOe/VvO2v95eSqc4/DOufNMVQXf8RVlx17FVJR4NXQmzc/0+8TRQZW4NULAHm1nT7trkHOHxVL3aZ27YStBF6pWzhFxeobfp8Kw3H4ekD/NXCy/4YXYeFFj9+Gea/KsvYvfxmyfeFr/8IRU/+Vaf62xW71+/u/f9wJlxlOQ/Ln7Bfts/7+ItMp/FHzWN+T8v6yy7ziMHRkHm+79lTW04oAgbcVNT5zaAKpgffQKsiKEehggdTA28GbSNURQKBHBQi8PdrwbDYCCCCAAAIIINArAgTeXmlpthMBBBBAAAEEEOhRAQJvjzY8m40AAggggAACCPSKAIG3V1qa7UQAAQQQQAABBHpUgMDbow3PZiOAAAIIIIAAAr0iQODtlZZmOxFAAAEEEEAAgR4VIPD2aMOz2QgggAACCCCAQK8IEHh7paXZTgQQQAABBBBAoEcFCLw92vBsNgIIIIAAAggg0CsCBN5eaWm2EwEEEEAAAQQQ6FEBAm+PNjybjQACCCCAAAII9IoAgbdXWprtRAABBBBAAAEEelSAwNujDc9mI4AAAggggAACvSJA4O2VlmY7EUAAAQQQQACBHhUg8PZow7PZCCCAAAIIIIBArwg0Au+//vWvuz/60Y9O98qGs50IIIAAAggggAACvSHw/fff33uhNzaVrUQAAQQQQAABBBDoVYH/A5dcOD+goHs/AAAAAElFTkSuQmCC"/>
        <xdr:cNvSpPr>
          <a:spLocks noChangeAspect="1" noChangeArrowheads="1"/>
        </xdr:cNvSpPr>
      </xdr:nvSpPr>
      <xdr:spPr bwMode="auto">
        <a:xfrm>
          <a:off x="9512300" y="1152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133350</xdr:colOff>
      <xdr:row>45</xdr:row>
      <xdr:rowOff>133350</xdr:rowOff>
    </xdr:from>
    <xdr:to>
      <xdr:col>24</xdr:col>
      <xdr:colOff>53975</xdr:colOff>
      <xdr:row>51</xdr:row>
      <xdr:rowOff>1858963</xdr:rowOff>
    </xdr:to>
    <xdr:graphicFrame macro="">
      <xdr:nvGraphicFramePr>
        <xdr:cNvPr id="4" name="Gráfico 3">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28576</xdr:colOff>
      <xdr:row>42</xdr:row>
      <xdr:rowOff>33337</xdr:rowOff>
    </xdr:from>
    <xdr:to>
      <xdr:col>24</xdr:col>
      <xdr:colOff>247651</xdr:colOff>
      <xdr:row>48</xdr:row>
      <xdr:rowOff>1790700</xdr:rowOff>
    </xdr:to>
    <xdr:graphicFrame macro="">
      <xdr:nvGraphicFramePr>
        <xdr:cNvPr id="5" name="Gráfico 4">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59871</xdr:colOff>
      <xdr:row>60</xdr:row>
      <xdr:rowOff>111578</xdr:rowOff>
    </xdr:to>
    <xdr:sp macro="" textlink="">
      <xdr:nvSpPr>
        <xdr:cNvPr id="262145" name="AutoShape 1"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1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111578</xdr:rowOff>
    </xdr:to>
    <xdr:sp macro="" textlink="">
      <xdr:nvSpPr>
        <xdr:cNvPr id="262146" name="AutoShape 2"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2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111578</xdr:rowOff>
    </xdr:to>
    <xdr:sp macro="" textlink="">
      <xdr:nvSpPr>
        <xdr:cNvPr id="262147" name="AutoShape 3"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3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85726</xdr:colOff>
      <xdr:row>1</xdr:row>
      <xdr:rowOff>57150</xdr:rowOff>
    </xdr:from>
    <xdr:ext cx="933450" cy="866775"/>
    <xdr:pic>
      <xdr:nvPicPr>
        <xdr:cNvPr id="6"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33376" y="234950"/>
          <a:ext cx="933450" cy="866775"/>
        </a:xfrm>
        <a:prstGeom prst="rect">
          <a:avLst/>
        </a:prstGeom>
        <a:noFill/>
      </xdr:spPr>
    </xdr:pic>
    <xdr:clientData fLocksWithSheet="0"/>
  </xdr:oneCellAnchor>
  <xdr:twoCellAnchor>
    <xdr:from>
      <xdr:col>3</xdr:col>
      <xdr:colOff>146504</xdr:colOff>
      <xdr:row>49</xdr:row>
      <xdr:rowOff>115659</xdr:rowOff>
    </xdr:from>
    <xdr:to>
      <xdr:col>26</xdr:col>
      <xdr:colOff>483054</xdr:colOff>
      <xdr:row>57</xdr:row>
      <xdr:rowOff>190499</xdr:rowOff>
    </xdr:to>
    <xdr:graphicFrame macro="">
      <xdr:nvGraphicFramePr>
        <xdr:cNvPr id="7" name="Gráfico 6">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5" name="image1.jp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6" name="Gráfico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178593</xdr:colOff>
      <xdr:row>45</xdr:row>
      <xdr:rowOff>71438</xdr:rowOff>
    </xdr:from>
    <xdr:to>
      <xdr:col>22</xdr:col>
      <xdr:colOff>333374</xdr:colOff>
      <xdr:row>50</xdr:row>
      <xdr:rowOff>357188</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xdr:col>
      <xdr:colOff>59871</xdr:colOff>
      <xdr:row>48</xdr:row>
      <xdr:rowOff>302078</xdr:rowOff>
    </xdr:to>
    <xdr:sp macro="" textlink="">
      <xdr:nvSpPr>
        <xdr:cNvPr id="93185" name="AutoShape 1" descr="data:image/png;base64,iVBORw0KGgoAAAANSUhEUgAAAiMAAAFaCAYAAADM710lAAAAAXNSR0IArs4c6QAAIABJREFUeF7tnV9sZkXdx+c1XMB6ZbeRi2q8aGAJsuCfNCUksKImuos3BYsJvpsQWIvEsljFdEnIum5IdhuMm/2TIHUhxCVr4mbphdI1MSgLsUnTqMiSVypp1Li9UEu9kdoL4vvmd3znyXT2nOeZ8/RMz2/O83kSQvfpPDO/+XznzHzPb+Y8/S/DCwIQgAAEIAABCNRI4L+k7T//+c//u76+XmMYNA0BCEAAAhCAQC8S+Pe//30xMyOLi4v/e/311/ciA/oMAQhAAAIQgECNBP7whz8YzEiNAtA0BCAAAQhAoNcJYEZ6fQTQfwhAAAIQgEDNBDAjNQtA8xCAAAQgAIFeJ4AZ6fURQP8hAAEIQAACNRPAjNQsAM1DAAIQgAAEep0AZqTXRwD9hwAEIAABCNRMADNSswA0DwEIQAACEOh1ApiRXh8B9B8CEIAABCBQMwHMSM0C0DwEIAABCECg1wlgRnp9BNB/CEAAAhCAQM0EMCM1C0DzEIAABCAAgV4ngBnp9RFA/yEAAQhAAAI1E8CM1CwAzUMAAhCAAAR6nQBmpNdHQI/0f2lpyRw5csQ89NBDZmhoqPZel4lndXXVHDp0yMhf1R4fH68s9lOnTpl33nnHTE5OmquvvrqyelOvSLjIxCjM+/r6tqw7dbW7ZR30Guq1/tbFOZV2MSOpKOXFubCwYI4dO3ZF9Nu2bTOPP/64GRwcTLRnccIus/jHiWBjrWXimZmZMW+88UblpgEzkq90XYtkXe1uxXjPa6PX+lsX51TaxYykolSOGXnmmWcqMR5lFsZEcRltfQyNR8odP37cPProo5UbTMxIqqOZuCHQPAKYkUQ1lcwIZiRcvNDFP7zGzZXUEA9mZHMa8mkIQKA6ApiR6lhuaU0hZsS9q75w4YKZm5vLYrzttttaZw9kQbLv2w7s2LEj2xJYW1vL9s337t1r5ufns3L2d3LGwN8qcuu1dRVtJ7n1+DGMjo6akZGRFk97ZmJlZeWK+Iugy9bGuXPnsl/39/dnfRDz5p8ZCemDbcMaiLvuumtDfOvr62ZqaiorZs9fdKrXNSOWra+N/DvPtNj2FhcXszbdrbm8WIrqyTMjtj3R3r4mJiY2nLMpq4e0I6/h4eHW1qKNeWBgIGNn++JrL59ztcxjJO+5vKXur3/96+b8+fPm5ptvbmmVty1g+3LnnXe2ykl7v/zlL1tnRkKuI3+MWH4y9tyzJ7a9vGtKrlG3XanTZ91uG7ZIe8vQr9u/djqN2bx4RC95uduIth5/3Pjjzefssrl8+fKG6zfv/I4/b7hziu2bO3bYwi6aLXW8jxnRoUPpKELNiBzalInRTgx5C2rRXbo7EfqLhL3Ibb227Pbt269YkIvatpPnnj17WoudX68tI/Xaw5syCcnCVnQQVep46aWXWltY7iTrTpAhfXCF6bTQW5MSUq+76JfRJi8GqUsW3v3792fh+sYo1IxYTq7W/nvd6GEXDbtY2BitAbH9z1vE5LNiWKw5bRejz1HGvduXzZiRkOtIYpudnW2N/7xrotM15Zug6enprD45SGvZy6HjosO1/tgX1nma+RNOyJj1D1K7pjjvJqVbMyI3HfbGJq/Poe/5c6R7nXBgu/SSE/0DmJHoiOM0UJRxcCffojt5/w6lkxlxDYZ7d+TeTdq7U3frKO/Ou9PWgH+n6t4thTwFk3en6945++apUx/y7h797TH3Dk/Ky0LRqd5utelkQjsZJjcz5GphDYJr+mzf3XJutixED6kjzwTkGY8i7fIMoY2zaKHN47tZM+JnxDqN5byMRJ5Bce/iQ7IX7bZn8xh22hJsd824bfmZDNfoyM9+VrBbM+LPN378RdeAXy7Wwe84Mzq1YkYSHQOdFqWiu+G8xaGTGfEX1qLy/vubMSP2MVb37suf3PKkC40ttJzfRt7EbbchJHMTWm9ROX/BzGPa7rHTbs3I8vJy9uizv+DaBdVmmtxtlRA97HjzHyHOMyMhd/B+/6w58sdokU4+u9BtmrzHwkOeBvEzFe0MV95in2eG5Sm6duz9uDrVGzpmi8yX//5mt2k6aVnE3c/c2Djytm8SnfYbHTZmJFF56zQjRVkZi7Io7Z53t+qff7B1uOdP/DJ5Z1Ps54omwry7q7xHo/0+5A2PdpmCUDabMSPtvhtks2Yk73tY/LFWRo8qzEi7c01FJqouM5Knv3tWoawZyTvDI0zbmRH3Gti5c2e2bZeX8fKvmaKpUNqy9bgZkLzMmXuWrNvMSJEZsTcoRaYoz8z6Z4n42gO9Cx5mRK82bSOr04x0Svu6aWd7iNS+524jtdtTL/qCL7u3nXfQsV02yI85tA95Igj7M2fOZNsxUo/9Wfb1Q+vdjBmpMzPif39NJz02Y0banQ2wi6KmzIh/7sLPKgm7MmYk5HxM3vh0MwS7d+/u+GV/oWM2tcyIy8Yykfe2+svsEl1itjxszMiWI6+mwTrNSJm9ffdpBr/n7c4NFJmRTqn8otiKDuj5d2Eh6vhPRMhn7OHaEDbtTFOnbZq8A4p+zHmLRtHhUJtlkTqK7qDbnY3opMdmzEi7TJo1I0Vx5y3kedsVeW3kPU3TaZtGsh95B4c3s00TetYmb8zaz95yyy3md7/7XdsFOHTM5vHLu6HIMzd5Gbuip2n8a98fu6FnRvLmm6q+DiFknqBMOQKYkXK81JSu0oz4e622k53u4twnVuwC657+L9qysNss/kLgpv9tGf8JhaKDn64wMhG//vrrQU/TdOpDkeB2gZbFXB7TdA9z5hkGidtl021mpGjyz+Pub5dJX9zUuW8yiu7sJbvl1uU+MRKqRzdnRvLGpf9kjmwL+HG7WxvtDnQXlevGjEhWzDcPdvx3u03jjyM33k7nddyy7bY17fguM2Y/9rGPZea76Gka33hYwyhPT7nnN4rMSN7TNNZ8it7tMqr28Ktt031SL+SMj5oJvgcDwYwkKnq7swn+I47+OYB2d1yCw/+ekaLsgR+D/50KeXfU/uLl1/GFL3zBvP322xv2uN3vCpD4irZofENivz9F+vOVr3zFHD169Arj0KkPRcPDfs7vsy3fqd5uzYjU7z4eKv/O+/4E95xFUf/bZVBsP/LqLqtHaKYmL8vin5mQhVVevrlxYxJN5Btr5Ztr/bHrlztw4ID5wQ9+sOH7SLo1I/5ZGolDDgSLmbNnFToZfP9pGldH0ULGvtTX6W8s2Vj+8pe/BH9Lc6cxa2847GPO1tzK9+T4evi6yZwk3x3ifh9JkRkRzeQskHv9+n8/Ke+smW+6/Ouk6FpNdAloXNiYkcZJqqNDRYttSFpfRw+IImUCoVsPKfexXexFB5lj9DfkEeeQdntdsxBGTS6DGWmyujX2rWjrJ28roMYwabqhBHp9YQvZPqtKesxIVSR7ux7MSG/rH7X3fpq0aEshahBU3pMEet2MbOX5CMxIT15ilXcaM1I5UiqEAAQgAAEIQKAMAcxIGVqUhQAEIAABCECgcgKYkcqRUiEEIAABCEAAAmUIYEbK0KIsBCAAAQhAAAKVE8CMVI6UCiEAAQhAAAIQKEMAM1KGFmUhAAEIQAACEKicAGakcqRUCAEIQAACEIBAGQKYkTK0KAsBCEAAAhCAQOUEMCOVI6VCCEAAAhCAAATKEMCMlKFFWQhAAAIQgAAEKieAGakcKRVCAAIQgAAEIFCGAGakDC3KQgACEIAABCBQOQHMSOVIqTBFAmtra+bAgQPmgx/8oHniiSeyLrz11lvmscceM++++27278985jPZ72zZS5cuZe8fPnzY3H777Sl2m5ghAAEIqCBQ2oysr6+bqakps337djM+Pt7qhP2T1TJR9/f3m0OHDpm+vj4jf9Fxbm4uKzc6OmpGRkZUdJwgIGAJiOn49re/bT796U+bv//97xvMyPPPP28OHjxotm3b1gL22muvmT/96U9m7969Rn4+d+6cOXr06IYy0IUABCAAgXACpcyIGI7jx4+bW2+91cif6LZmRH4WgzI2NmYGBwdbrS8sLJjZ2VkzOTmZ3U3mlQkPlZIQiEtAjMXFixc7mhE3CjEyTz31VDa2xYTzggAEIACB8gRKmRFbvZiM+fn5lhnx/23LSVZkeHjYDA0NZW/5/y4fLp+AQDwCeWbE3abJ247xPxMvOmqGAAQg0FwClZiRmZmZLFVtXzt27MiyIadPn77CjAwMDLBV09zxlHTP2hkLu5Xzne98x9xwww1ZP1dWVrLzIrKNQ1YkaekJHgIQqJlAZWZE+iHnQeyZkj179mTZEzczIqbFlqu53zQPgSsItDMjss0oxuP+++/PzIg9xCrnoDi8ymCCAAQgsDkClZsRCceajuXl5U1v08jdp5xJ4QWB2AR++9vfmt/85jfmwQcfvKIpObD6wx/+0Ozfvz/7nZwRuffee83HP/7x2GFRPwQgAIEkCMhDK91miSsxI0UHVcVE2AOsYkymp6ez7RsJmBcEtBDwH+GVuCQLIodZX3755SzM97///ea73/1ulhU5c+aMee655zaEz+O9WtQkDghAIEUCpcyI+/iu7ezExER2QLXoEV73fVs2RVDEDAEIQAACEIBAHAKlzEicEKgVAhCAAAQgAIFeJoAZ6WX16TsEIAABCEBAAQHMiAIRCAECEIAABCDQywQwI72sPn2HAAQgAAEIKCCAGVEgAiFAAAIQgAAEepkAZqSX1afvEIAABCAAAQUEMCMKRCCEKwnY7/6Q76Xxv+HU/u5LX/pS9pdz7behXrp0KauI7/xgREEAAhBIiwBmJC29eiJa+VIx+SK9bdu2mbvuumuDGbFfyy4gPvrRj2ZmRL7GXb4h1f4sfyfp6NGj2ed5QQACEICAfgKYEf0a9WyETz75pNm1a9cGMyJGxX2JAXFfkjV56qmnsq9r7/ZriXsWOB2HAAQgUBMBzEhN4Gm2MwHfjMjfKfr+979vvvGNb5jz589nFfhmpN0fu/NbnHjx852D6KLEsbt/1sWn+AgEIACB3iWAGeld7dX33Dcj7r9thsQ1I2JW5LzIwYMHg7IimBH1Q4AAIQCBHiGAGekRoVPspms+/EOqtj8PPPDAhkOso6OjVxx4Leo7ZiTFUUHMEIBAEwlgRpqoakP6lHdmxHbNzYxIRmR8fNx87WtfCzYiUg9mpCEDhW5AAALJE8CMJC9h8zogRuO5555rdezaa6/N/iq0eyDVNSN+eflgyOO9mJHmjR16BAEIpEkAM5KmbkRdAQHMSAUQqQICEIBABQQwIxVApIo0CWBG0tSNqCEAgeYRwIw0T1N6FEgAMxIIimIQgAAEIhPAjEQGTPV6CWBG9GpDZBCAQG8RwIz0lt701iGAGWE4QAACENBBADOiQweiqIEAZqQG6DQJAQhAIIcAZoRh0bMEMCM9Kz0dhwAElBEobUbW19ezP0K2ffv27Ium3NfS0pI5cuRI9pdWR0ZGsl/J90PMzc1lP8u3Y9r3lXEgnB4kgBnpQdHpMgQgoJJAKTMiZuP48ePm1ltvNaurqxvMiJiUEydOZJ287rrrMtMhfwZ+dnbWTE5OGvk6bzExY2NjZnBwUCUMguotApiR3tKb3kIAAnoJlDIjthtiMubn5zeYkZmZmQ29FDMiWZHh4WEzNDTUypK4/9aLhch6gQBmpBdUpo8QgEAKBCoxI5IlOXv2rNm3b5+5cOFC1u8iMzIwMMBWTQojo4YY//v0/0Rp9YV9N+bWixmJgptKIQABCJQmUIkZcTMgNkOSZ0bc35WOlA80ngBmpPES00EIQAACuQQ2bUbsgdbFxcUNDchh1eXlZbZpGHjBBDAjwagoCAEIQKBRBDZtRnwabvbDPcAqxmR6ejo7zNrX1xcMUf48vGwD8Wo+gcOvvhelkwfvuCq33qff3B+lvYdv+s9Bbl4QgAAEeomArO3uX1cv0/dSZsQ+uitPxtjXxMRE64CqvOdvxbiP9vplywRK2eYTIDPSfI3pIQQgAIE8AqXMCAghEJMAZiQmXeqGAAQgoJcAZkSvNj0XGWak5ySnwxCAAAQyApgRBoIaApgRNVIQCAQgAIEtJYAZ2VLcNNaOAGaE8QEBCECgNwlgRnpTd5W9xoyolIWgIAABCEQngBmJjpgGQglgRkJJUQ4CEIBAswhgRpqlZ9K9wYwkLV9lwT/55JPmb3/7mzl69KjZtm1bVu9rr71mDh48mP28c+fO1u+K3q8sGCqCAAS2hABmZEsw00gIAcxICKXmlpEvOBwfHzd33nmn+eMf/5iZDzEj8r1G3/ve98xXv/rV7N8HDhww8g3Pn/zkJ3Pfv/3225sLiZ5BoKEEMCMNFTbFbmFGUlSt+pjfeust8/zzz7fMiN+CZE4+8pGPmL179274VdH71UdIjRCAQNUEMCNVE6W+rglgRrpG16gPtjMjkiU5fPiwuf/++80NN9zQ6nfR+40CQ2cg0GACmJEGi5ta1zAjqSkWJ952ZuTMmTNZo35WpOj9OBFSKwQgUDUBzEjVRKmvawKYka7RNeqDRWZEDqueO3duw8FW6XjR+42CQmcg0HACmJGGC5xS9zAjKakVL9Y8MyKZD/kr4O4TNhJB0fvxoqNmCEAgBgHMSAyq1NkVAcxIV9iifyjvUVubkZiamjLf/e53s/MbYiIee+wx8+6777Zich/D7RSofZrmr3/9a6voAw88YHbv3p09ZeO+L/V+61vfyv7z3/cNS6d2+T0EIFA/AcxI/RoQwf8TwIzoGgpFj9pKlGJQ/vnPf2YB+4dJbS84x6FLT6KBgGYCmBHN6vRYbJgRnYIXneFo9wQLT7fo1JKoIKCVAGZEqzI9GBdmRKfo3ZgROVR68eJF88QTT+jsFFFBAAKqCGBGVMnR28FgRnTq340ZkW2cXbt2Gb4NVaemRAUBbQQwI9oU6eF4MCM6xS9rRjp9g6rOXhIVBCBQJwHMSJ30aXsDAcyIzgFR1ozwtew6dSQqCGgmgBnRrE6PxYYZ0SV40aO28u2nYjhefvnlVsD2EV45uDo5OZk9cut+XbuunhENBCCgjUBpM7K+vm7kuwW2b9+ePfsvL/ve4uJi9u+JiQkzNDSU/Xzq1CkzNzeX/Sx/aXNkZEQbA+JRQgAzokQIwoAABCCwxQRKmZGlpSVz/Phxc+utt5rV1dWWGZFvRrx8+XJmNOTn2dnZ7O7o0qVLrZ/ljklMzNjYmBkcHNzibtJcCgQwIymoRIwQgAAEqidQyozY5sVwzM/Pt8yIG5YYlunp6cyMnD171gwPD2/Ikrj/rr471JgyAcxIyuoROwQgAIHuCVRuRlyjIls0vhkZGBhgq6Z7vRr9ScxIo+Ut7NzEi5+P0vFjd/8sSr1UCgEIVE+gUjMiWzcnT540jzzyiOnr68vOi7hmZGZmJusB50aqF7IJNWJGmqBi+T5gRsoz4xMQaBqBysyIPcS6Z8+ewm0Z35w0DSb92RwBzMjm+KX6acxIqsoRNwSqI1CJGZGMyKFDh4w88mefopEQ3cOsy8vLrbMkkjUJfcnjhVI/r+YTOPzqe1E6efCOq3LrffrN/VHae/imE1HqbWql6NBUZelXrxGQtb2/v7+rbpcyI3I49ciRI0aejLEveYxXnqQ5d+7chgDs473uo73uI79dRcuHGk2AzEij5S3sHJmR3tSdXkPAJVDKjIAOAjEJYEZi0tVbN2ZErzZEBoGtIoAZ2SrStNORAGakI6JGFsCMNFJWOgWBUgQwI6VwUTgmAcxITLrhdaNDOCtKQgAC1RDAjFTDkVoqIMAiWAHECqpAhwogUgUEIFCKAGakFC4KxyTAIhiTbnjd6BDOipIQgEA1BDAj1XCklgoIsAhWALGCKtChAohUAQEIlCKAGSmFi8IxCbAIxqQbXjc6hLOiJAQgUA0BzEg1HKmlAgIsghVArKAKdKgAIlVAAAKlCGBGSuGicEwCLIIx6YbXjQ7hrCgJAQhUQwAzUg1HaqmAAItgBRArqAIdKoBIFRCAQCkCmJFSuCgckwCLYEy64XWjQzgrSkIAAtUQwIxUw5FaKiDAIlgBxAqqQIcKIFIFBCBQigBmpBQuCsckwCIYk2543egQzoqSEIBANQQwI9VwpJYKCLAIVgCxgirQoQKIVAEBCJQigBkphYvCMQmwCMakG143OoSzoiQEIFANAcxINRyppQICLIIVQKygCnSoACJVQAACpQhgRkrhonBMAiyCMemG140O4awoCQEIVEMAM1INR2qpgACLYAUQK6gCHSqASBUQgEApApiRUrgoHJMAi2BMuuF1o0M4K0pCAALVEMCMVMORWiogwCJYAcQKqkCHCiBSBQQgUIoAZqQULgrHJMAiGJNueN3oEM6KkhCAQDUESpuR9fV1MzU1ZbZv327Gx8dbUZw6dcrMzc1l/x4dHTUjIyPZz0XvVxM+tTSJAIugDjXRQYcORAGBXiJQyowsLS2Z48ePm1tvvdWsrq62zMjCwoKZnZ01k5OTZm1tLTMrY2NjWZm89wcHB3uJMX0NJMAiGAgqcjF0iAyY6iEAgSsIlDIj9tNiPubn51tmRLIfw8PDZmhoqJUNkX9Lmbz3bTn0gIBLgEVQx3hABx06EAUEeolANDMyMDBglpeXrzAj8r7dwukl0PS1MwEWwc6MtqIEOmwFZdqAAARcAlHMyMzMTNaGb0bs+5gRBmEeARZBHeMCHXTooCWKt956yzz22GPm3XffzUI6fPiwuf3227Ofn3zySfPyyy9f8b6W2IkjHQJRzIjdtmGbJp2BoCFSFkENKhiDDjp00BKFGI5du3ZlBkSMyfPPP28OHjxozp8/b/785z+bJ554Inv/qaeeys4L9vf3awmdOBIiUIkZcQ+wSjZkeno6O8wqB17tAVb3/b6+vmBEKysr2UFYXs0ncPjV96J08uAdV+XW+/Sb+6O09/BNJ6LUu1WVosNWkU6jnWeffdZ84hOfMB//+MfNn/70J/OrX/3KfPnLXzbu+/KU5cmTJ81nP/vZrByv3iQga3u3ZrSUGRFzceTIkeyJGfuamJjIDq66j/Da96RM0fu9KRW9bkeAO3Id4wMddOigJQq5IZSvcfjrX/9qdu7caY4ePWq2bdtmzpw508qMSKxuBkVL7MSRDoFSZiSdbhFpigRYBHWohg46dNAShWzBfPvb3zZf+tKXzHPPPZf9f+/evcY1KTZW9zyJlviJIw0CmJE0dOqJKFkEdciMDjp00BCFGA7Zcv/Wt75lbrjhhsyAiOGQMyNuOl6y5fL+/fffn5XjBYGyBDAjZYlRPhoBFsFoaEtVjA6lcDW6sG9Gig6qypaNnB20WziNhkLnohDAjETBSqXdEGAR7IZa9Z9Bh+qZplzja6+9lmVC/K0Y9333LEnKfSX2+ghgRupjT8seARZBHUMCHXToQBQQ6CUCmJFeUlt5X1kEdQiEDjp0KIqi6EvI5NzGgQMHzKVLl7KPcphUt45Et5EAZoQRoYYAi6AOKdBBhw5FURR9Cdmvf/3r7CP+l5PJY7i8IKCdAGZEu0I9FB+LoA6x0UGHDqFmRL5Y8hvf+MaG4nKe4+LFi9m3o/KCQAoEMCMpqNQjMbII6hAaHXToUBRF0ZeQuds01157bfaFk91+G6ZuAkTXRAKYkSaqmmifWAR1CIcOOnQoiqLoS8jc8vytGN0aEt2VBDAjjAo1BFgEdUiBDjp0yIuCLyHTqw2RbY4AZmRz/Ph0hQRYBCuEuYmq0GET8CJ/tN2XkL366qvmxhtvzL4BlcxIZCGovnICmJHKkVJhtwRYBLslV+3n0KFanlXXVvQlZEWP/FbdPvVBIAYBzEgMqtTZFQEWwa6wVf4hdKgcKRVCAAIdCGBGGCJqCLAI6pACHXToUEcUEy9+Pkqzx+7+WZR6qbQ5BDAjzdEy+Z6wCOqQEB106FBHFJiROqjTphDAjDAO1BBgEdQhBTro0KGOKDAjdVCnTcwIY0AVARZBHXKggw4d6ogCM1IHddrEjDAGVBFgEdQhBzro0KGOKDAjdVCnTcwIY0AVARZBHXKggw4d6ogCM1IHddrEjDAGVBFgEdQhBzro0KGOKDAjdVCnTcwIY0AVARZBHXKggw4d6ogCM1IHddqszIysr6+bqakps7i4mFG97bbbzPj4ePaz/OXIubm57OfR0VEzMjICeQjkEmAR1DEw0EGHDnVEgRmpgzptVmZGFhYWzPz8fGZAxJicOHHC3HPPPWZ1ddXMzs6ayclJI3/eWgzL2NiYGRwchD4EriDAIqhjUKCDDh0kCrTQowWRxCVQyfeM+Gbk9OnT5r777jNnz541w8PDZmhoqJUlcf8dt2vUnhoBJl4diqGDDh0wI3p0IJL4BCoxI+52zLZt28zjjz+eZT9ki8Y3IwMDA2zVxNc1yRZYBHXIhg46dMCM6NGBSOITqMSM2DMj1113nXn77bezqGVrRjIkrhmZmZnJfse5kfjCptgCi6AO1dBBhw6YET06EEl8ApWYEcmAuBkPmxGRcySb3aZZWVnJzp7waj6Bw6++F6WTB++4Krfep9/cH6W9h286EaXeraoUHbaKdOd20KIzI0roIdDX12f6+/u7CqhyM2KzJHv27MkCsgdYl5eXzfT0dJYxkYB5QcAnwB25jjGBDjp0IDOiRwciiU+gEjMimYtDhw4ZyWLIq+jR3omJidZh1vhdo4XUCLAI6lAMHXTogBnRowORxCdQiRmJHyYt9AIBFkEdKqODDh0wI3p0IJL4BDAj8RnTQiABFsFAUJGLoUNkwCWqR4sSsCiaNAHMSNLyNSt4Jl4deqKDDh3IjOjRgUjiE8CMxGdMC4EEWAQDQUUuhg6RAZeoHi1KwKJo0gQwI0nL16zgmXh16IkOOnQgM6JHByKJTwAzEp8xLQQSYBEMBBW5GDpEBlyierQoAYuiSRPAjCQtX7OCZ+LVoSc66NCBzIgeHYgkPgHMSHzGtBBIgEUwEFTkYugQGXCJ6tGiBCyKJk0AM5KI/BEiAAAdJklEQVS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oDIzsrS0ZI4cOWLW1tZMf3+/OXTokOnr6zOnTp0yc3NzWU9GR0fNyMhI/F7RQpIEWAR1yIYOOnTAjOjRgUjiE6jEjKyurpqpqSkzNjZmBgcHW1EvLCyY2dlZMzk5mZmUvDLxu0gLqRBgEdShFDro0AEzokcHIolPoBIzIqZjfn7ejI+Pb4hYsiLDw8NmaGgoe9//d/zu0UJKBFgEdaiFDjp0wIzo0YFI4hOoxIzMzMyYc+fOtaLdsWNHlg05ffr0FWZkYGCArZr4uibZAougDtnQQYcOmBE9OhBJfAKVmREJVc6DrK+vZ9sxe/bsybIlbmZETIstF79rtJAaARZBHYqhgw4dMCN6dCCS+AQqNyMSsjUdy8vLm96mWVlZMXImhVfzCRx+9b0onTx4x1W59T795v4o7T1804ko9W5VpeiwVaQ7t4MWnRlRQg8BeWhFHmDp5lWJGSk6qComwh5gFWMyPT2dbd9IwLwg4BPgjlzHmEAHHTqQGdGjA5HEJ1CJGZEwix7hdd+fmJhoHWaN3zVaSI0Ai6AOxdBBhw6YET06EEl8ApWZkfih0kLTCbAI6lAYHXTog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piR+IxpIZAAi2AgqMjF0CEy4BLVo0UJWBRNmgBmJGn5mhU8E68OPdFBhw5kRvToQCTxCWBG4jOmhUACLIKBoCIXQ4fIgEtUjxYlYFE0aQKYkaTla1bwTLw69EQHHTqQGdGjA5HEJ4AZic+YFgIJsAgGgopcDB0iAy5RPVqUgEXRpAlgRpKWr1nBM/Hq0BMddOhAZkSPDkQSnwBmJD5jWggkwCIYCCpyMXSIDLhE9WhRAhZFkyaAGUlavmYFz8SrQ0900KEDmRE9OhBJfAKVmpGlpSVz5MgRc9ddd5mRkZEs+lOnTpm5ubns59HR0db78btGC6kRYBHUoRg66NABM6JHByKJT6AyM7K+vm5OnDiRRXzddddlpmNhYcHMzs6ayclJs7a2ZqampszY2JgZHByM3zNaSI4Ai6AOydBBhw6YET06EEl8ApWZkZmZmQ3RihmRrMjw8LAZGhpqZUncf8fvHi2kRIBFUIda6KBDB8yIHh2IJD6BSszI6uqqOXv2rNm3b5+5cOFCFnWRGRkYGGCrJr6uSbbAIqhDNnTQoQNmRI8ORBKfQCVmxM2A2AxJnhlxfxe/a7SQGgEWQR2KoYMOHTAjenQgkvgENm1G5KyInAVZXFzcEK0cVl1eXt70Ns3KyoqRzAuv5hM4/Op7UTp58I6rcut9+s39Udp7+Kb/nJ1K9YUOepRDCz1aEElnAn19faa/v79zwZwSmzYjfp1u9sM9wCrGZHp6OjvMKgHzgoBPgDtyHWMCHXToQGZEjw5EEp9AVDMi4buP9k5MTLQOs8bvGi2kRoBFUIdi6KBDB8yIHh2IJD6Bys1I/JBpoakEWAR1KIsOOnTAjOjRgUjiE8CMxGdMC4EEWAQDQUUuhg6RAZeoHi1KwKJo0gQwI0nL16zgmXh16IkOOnQgM6JHByKJTwAzEp8xLQQSYBEMBBW5GDpEBlyierQoAYuiSRPAjCQtX7OCZ+LVoSc66NCBzIgeHYgkPgHMSHzGtBBIgEUwEFTkYugQGXCJ6tGiBCyKJk0AM5K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ADMSnzEtBBJgEQwEFbkYOkQGXKJ6tCgBi6JJE8CMJC1fs4Jn4tWhJzro0IHMiB4diCQ+gUrMyPr6upmamjKLi4tZxBMTE2ZoaCj7+dSpU2Zubi77eXR01IyMjMTvFS0kSYBFUIds6KBDB8yIHh2IJD6BSszIwsKCuXz5cmY05OfZ2VkzOTlpLl261Pp5bW0tMyxjY2NmcHAwfs9oITkCLII6JEMHHTpgRvToQCTxCVRiRtwwl5aWzPT0dGZGzp49a4aHhzdkSdx/x+8eLaREgEVQh1rooEMHzIgeHYgkPoHKzYhkRubn5834+Hi2ReObkYGBAbZq4uuaZAssgjpkQwcdOmBG9OhAJPEJVGpGVldXzcmTJ80jjzxi+vr6rjAjMzMzWY84NxJf2BRbYBHUoRo66NABM6JHByKJT6AyM2IPse7Zs6dwW8bPlIR0b2VlxYjJ4dV8AodffS9KJw/ecVVuvU+/uT9Kew/fdCJKvVtVKTpsFenO7aBFZ0aU0ENAkhD9/f1dBVSJGRGzcOjQIbN3796WEZFo3MOsy8vLrbMkEjAvCPgEuCPXMSbQQYcOZEb06EAk8QlUYkZk++XcuXMborWP97qP9rqP/MbvGi2kRoBFUIdi6KBDB8yIHh2IJD6BSsxI/DBpoRcIsAjqUBkddOiAGdGjA5HEJ4AZic+YFgIJsAgGgopcDB0iAy5RPVqUgEXRpAlgRpKWr1nBM/Hq0BMddOhAZkSPDkQSnwBmJD5jWggkwCIYCCpyMXSIDLhE9WhRAhZFkyaAGUlavmYFz8SrQ0900KEDmRE9OhBJfAKYkfiMaSGQAItgIKjIxdAhMuAS1aNFCVgUTZoAZiRp+ZoVPBOvDj3RQYcOZEb06EAk8QlgRuIzpoVAAiyCgaAiF0OHyIBLVI8WJWBRNGkCmJGk5WtW8Ey8OvREBx06k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tHNyKlTp8zc3FzWk9HRUTMyMhK/V7SQJAEWQR2yoYMOHTAjenQgkvgEopqRhYUFMzs7ayYnJ83a2pqZmpoyY2NjZnBwMH7PaCE5AiyCOiRDBx06YEb06EAk8QlENSOSFRkeHjZDQ0NZT/x/x+8eLaREgEVQh1rooEMHzIgeHYgkPoEtNyMDAwNs1cTXNckWWAR1yIYOOnTAjOjRgUjiE9hSMzIzM5P1iHMj8YVNsQUWQR2qoYMOHTAjenQgkvgEttSMsE0TX9CUW2AR1KEeOujQATOiRwciiU8gqhlxD7AuLy+b6enp7DBrX19fcM9WVlbM6upqcHkKQgACEIAABCCw9QRkbe/v7++q4ahmRCJyH+2dmJhoHWbtKlo+BAEIQAACEIBA4whENyONI0aHIAABCEAAAhColABmpFKcVAYBCEAAAhCAQFkCmJGyxCgPAQhAAAIQgEClBDAjleKkMghAAAIQgAAEyhLAjJQlRnkIQAACEIAABColgBmpFCeVQQACEIAABCBQlgBmpCwxykMAAhCAAAQgUCkBzEilOKkMAhCAAAQgAIGyBDAjZYlRvjIC8s26hw4dMvItu+5rdHR0w98vkm/yPXPmTFa2zLf3VhZoQEVLS0vmyJEj5qGHHkryi/3k70adO3duQ0/lmxRd5uvr62ZqasrcfPPNav++lPsli/44CpCx9iJNuSbs9bC2tpZ9I6fmazdPdDvWFxcXN/z6tttuM+Pj4633UrgmJFg7rq6//voN8dc+4J0AMCOa1OjhWOr6u0UymZw4ccLcc889ZnBwsCsFZCF/4403zDXXXGPuvPPOJM2I7bgsIufPnzf79+83V199dVc8uv3QZv+QpsT+yiuvmAcffNDIz938+YluY4/xubquCVm4Tp48aR555JGuzf+PfvQj87nPfS77/GZ1jcG2TJ11xl9V2zKW7Ms1U2U4xC6LGYlNmPqDCLgTr/2bRu+8847Zvn27uffee81PfvKTbIG8dOmSmZ2dNfI7yajIncrAwEB2V+/egRXdmbkZALkof/7znxt79yN17d6927zwwgtG7uj+9a9/ZXd0Fy9ebGUN/Dsjt3N1LR5BgAMLuWZEPiJGTV6vv/66kT/nMD8/b4aHh83OnTs3/G7btm1ZVkgyWKKLm5XIy1a4GYAdO3aYG2+8sbVoiY6PP/54VpfbtphFm0mT9qRMkYGU+iWLMzY21rXJDEQWrVgd18RXvvKVTAebrRQdP/ShD7WuObke5e+LnT592szNzWV975SBSv26cA2BvXnRck2I2ZOMbLsMlMyn9rqV/2NGol2yVNwEAv7E+8wzz7QWG3eBFDNif/eBD3wgW5xs6lHqEGMihkImy/vuuy+7M7MXo/z77NmzZt++fa27fj8z4m+3uHfbwrndxJr6pCv9882ILOiyANkJzPZRzIj7O5mwX3rppUwzedmshNR3+fLlbFvHZS2ZJFnkhoaGWsPXn/T9tp999lnzqU99KjMXnTI4nX6fwjVT1zXhZ0bk+nGvR/l3nqauMXRvBtoZ+BR06DQu67om5HrKm+f8bSRbRjTBjKQw4oixVgL+xOteNL4Zsb/zjYSdNHbt2nXFWRS5+3700UfN8ePHs37K3Z1sQ+SZEXebQibeY8eObWBTdCfYRDPib2G5E6/7O2v4ZCJ0FzM3q2QhSoZFXsLV/eOZeXegdvssbw+/6CxCFVtvtV4M/994XddEnhlxr8e880Xt/giqlJe/2q71jryT1u3GpXuDYrOFdszGvibyzhfJPGfnNonNjd2Np1Of6/g92zR1UKfNKwhUOfHKAct25x7c7Ic/gfh31GX2bDEj/0kBu4uZZKJkW8fNgLjiCzPZcpMJ9MKFC9mv/CyK3HGXOcdgM2RST8qvuq4J4e2eGfEXsbLjPPUsVdVmpKprIoSru0VqrwWtmSrMSMqzVYNir3LilW0aSfHv2bOncBG0qWYp697h+xd4mYOQZSdpjfLlnRlxD/eWzYxIfXLGx71bc/vtppoli1JkRuwdqGzDFZmMVJ5sCNW9rmtCMovtzIg909VO0xdffNHcfffdWfaRzMhGg17VNWHHe7t5zh1rZEZCrzzK9TSBKideWazcPWsBK1srkjHJO+xl0872AKufVXHT0nkHJ/20dYqPMtrBV7UZkTM77t2ZZSN3h/4BSKuZZSwHWF0j5Kel/Tu8MltqKVxsdV4TVjN7gNU/a5CnqfvYvXtNpHw9+FsdeVuAZQ16lddE3jxXZNYxIylc9cQIAQhAAAIQgEBtBNimqQ09DUMAAhCAAAQgIAQwI4wDCEAAAhCAAARqJYAZqRU/jUMAAhCAAAQggBlhDEAAAhCAAAQgUCsBzEit+GkcAhCAAAQgAAHMCGMAAhCAAAQgAIFaCWBGasVP4xCAAAQgAAEIYEYYAxCAAAQgAAEI1EoAM1IrfhqHAAQgAAEIQAAzwhiAAAQgAAEIQKBWApiRWvHTOAQgAAEIQAACmBHGAAQgAAEIQAACtRLAjNSKn8YhAAEIQAACEMCMMAYgAAEIQAACEKiVAGakVvw0DgEIQAACEIAAZoQxAAEIQAACEIBArQQwI7Xip3EIQAACEIAABDAjDR0DCwsL5tixY1nvRkdHzcjIiLqezszMmDfeeMNMTk6aq6++urL4lpaWzPnz583+/fvNhQsXCttYX183U1NT5uabb94Un1OnTpnh4WEzNDRUWR+oKG0C7hjsdmzbcTU4OGgOHTpk9u7dmzvG5Fo/c+ZMVqavr68rcHItyquOecKdB06fPp17LbXrI9dfV5Kr+xBmRJ0kmw9odXU1W2THxsaMTGQ/+tGPzOc+97muJ6pOEclEMT8/b8bHxzsV3ZLfd7sQdDshpz4Zyng5efKkeeSRR6KNkS0RfhONiDE9ceKEueeee7Jrpt0rZJx0OwbddrsZV91qGdKnTeAN/mg3fe7mM8EBUXDLCGBGtgx1NQ399+n/KazohX03Zr/zzYj9gG8a7EW8c+fObCKW1+uvv262bdtmHnrooexua2VlpZVZcbMtUubxxx/P2rIZGPveBz7wgewuTT5r35MJXtqT19zcXFbnhz70oZaJkd/J+/LasWPHFdkSm8VYXFw0/f39rbtAmUTPnTuXfe62227LDJG7EFy6dKnVhsTqxyWZE8lqXL58uVWPrf/s2bOtuzR/krfxStnt27ebPXv2ZHetefEUxW51kXiPHDli1tbWWn2T3+UxFA1mZ2fNO++8k/G1ffYHhcvTZsbyPnvfffe12pE6rC62DembZK6Ek8/Z5SmfFa2/+c1vmh//+MdGdHI16cSgmqsjv5aJFz+f+4tjd/8se9+NzY3ZHe92TLocRHu5Bqanp6/ob5EZyctY5rUj2RT/+rRGyR9ju3fvzjKBkjmRcSTjwtXSvVFwF25bj+h2/fXXm+uuuy7LjORdJ3L9tsu2umPLjhnJcthr2s3O+mPTnwcku/OLX/wiux7s53yeedeffM5eR9L/iYmJ7Jp0+5M3t8Qce9QdTgAzEs5KRckQMyKB2onGXazamRHJpMgkIou5fPall17KJlp5yWQrC5KbAnbrcn+2E7tdnO0kJZ+XyUkWUbstU5RRybvTkbJiGNw0slu3xCl9kHYlTrtN45oRqXdgYGBDHf7kLPXYNtzfuWZEJkZZrKUfy8vL2QQo5k3afeWVV8yDDz6YcbOfl5/92O1g8nm5i2MeQ+nPM888k2kjps/NgNk6XVbuHb/0Ie+zUo+bGZHP23KyCEl/8/olfbK88u6s/baLGMS+sDqZEcvczYxIn91x746doiyC21+p045Bu00jv5drQAygvZbatZNnRvKuR3ehlgXc1zLPjEj7tn9SpxjfO++8Mxv7zz77rPnUpz6VZYhs3ZJlfeGFFzbE7urmj5l2Y9BeO5aLOw9In+0cIdeWjfEf//jHhms67/pzt0n9rVoxPGyjxr7SNlc/ZmRz/Lb806FmxAYmF7eILJONXKB5E5PNjNg7L3dycBdhuYOSxc+/6/XLS0Zh37592TkQd4K2WQg7Kbifc7MD7l2N7Yf9/V133dUyC7IouJOMrc/eKcqZEWtGJB5/IXANg81qhJiRixcvbmjXNR02S2Tjljs7OZMihsWN3f5e+Lq85H3/PX9RL7rTtXW6d872PblLlFfeZ2XRabeAuXfEbr/sz7KAuQt0XgZNyhYxiH0RdWNGfPPrL27uOCnqr29G7Hiz16MYgnbt2PMT7vUpY8M3dd2YEYnFrcfqJ9eOe41LOTdT6MbumxF3bBWNQWnTNwa+GbHnr4rMncwjbh3uTUNehlXmALkubaYk9nij/u4IYEa641bbp8qaETsBSkbATYe6C3GoGZFF2E7CRZkRP50aYkbEKLh3pe32gGWS++Uvf5mZK3cbReJqZ0bkbjTvXEQ3mRG/XVuHmynIGyBu7O6dsb9otWMoi1EnM1LErygz1smMFGUC3EXYLljSb8tZzKt/DiOPQeyLqRsz4ve5yIz4Zt32V/qUZ0as2bSZCNfQyc9uO3lmRA58u0bI/0xoZsQfq7a/u3btant+yG552CyKjb9obPnZiKKspx3T7u+LzIh/yNW9GbD15G2TuVmXbg8Vxx6rvVw/ZiQx9UPMiJtWd7cB3O0Ld3uhGzMik5fUIds6ZbZp3KdO7OdcMyKmyW63FKVVbRpZJkabrhUZq96mcRckdxF1M0w2Y2O3afK2tNwh5qbA5f1utmk6mRF3+8qddLs1I/5Wgu2P3xe70FozYjWxB6nbfS7mZdiNGQndpnHNiNvfdmbEGgjZ+pLtkKLtoCq2adxF2d9StGZJDIy7TZO3nenq42/buTcC9hB7uzHYaZtG6rNnv4q2aVzTYbdJ5XP2/bz287bJYo476i5HADNSjlftpUPMiATppivdcyN5B79CzYjs27oHLW+55ZbsfIS9W5JJzZ4zseX8A6x5ZsSeU7EHJD/84Q+bL37xixv2ePMOhhb1s5sDrGJ8rLGQmGVylpc9RCoH3+QlT5y421Xy/jXXXJPtt/sHWG3f5W7WP/zpT+7+AVaXtcuwzB2oPTxosxZF23QStx0X/sFiG6fLP69fUs6OM1uXlJNzSGJGOjGIeWGFmBFp3z9n5fbZPfjojxPJlAlrt795ZqToYGhRO2UPsMq2pD34ag+JyxZa3jXvai7jQ65luVnxD7BaXd2Dzu54tLrlnf9y5yD30Hm7A6xicOV6+ulPf5pVbbdW3Gvamj7ZLnavP/sItBzglfYkEyxMig7Sxhxz1F2eAGakPLNaPxFqRmoNksYbT8B/FLbbR0q3AlSoGdmKWGgDAhDIJ4AZYWRAAAJdEfAPtmr9cr2uOseHIACBLSWAGdlS3DQGAQhAAAIQgIBPADPCmIAABCAAAQhAoFYCmJFa8dM4BCAAAQhAAAKYEcYABCAAAQhAAAK1EsCM1IqfxiEAAQhAAAIQwIwwBiAAAQhAAAIQqJUAZqRW/DQOAQhAAAIQgABmhDEAAQhAAAIQgECtBDAjteKncQhAAAIQgAAEMCOMAQhAAAIQgAAEaiWAGakVP41DAAIQgAAEIIAZYQxAAAIQgAAEIFArAcxIrfhpHAIQgAAEIAABzAhjAAIQgAAEIACBWglgRmrFT+MQgAAEIAABCLTMyO9///tX3ve+9+0CCQQgAAEIQAACENhKAv/+978v/h93aBExAk0y1AAAAABJRU5ErkJggg==">
          <a:extLst>
            <a:ext uri="{FF2B5EF4-FFF2-40B4-BE49-F238E27FC236}">
              <a16:creationId xmlns:a16="http://schemas.microsoft.com/office/drawing/2014/main" id="{00000000-0008-0000-1500-0000016C0100}"/>
            </a:ext>
          </a:extLst>
        </xdr:cNvPr>
        <xdr:cNvSpPr>
          <a:spLocks noChangeAspect="1" noChangeArrowheads="1"/>
        </xdr:cNvSpPr>
      </xdr:nvSpPr>
      <xdr:spPr bwMode="auto">
        <a:xfrm>
          <a:off x="7200900" y="1139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114300</xdr:colOff>
      <xdr:row>1</xdr:row>
      <xdr:rowOff>0</xdr:rowOff>
    </xdr:from>
    <xdr:ext cx="942975" cy="923925"/>
    <xdr:pic>
      <xdr:nvPicPr>
        <xdr:cNvPr id="3" name="image1.jp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114300</xdr:colOff>
      <xdr:row>1</xdr:row>
      <xdr:rowOff>0</xdr:rowOff>
    </xdr:from>
    <xdr:ext cx="942975" cy="923925"/>
    <xdr:pic>
      <xdr:nvPicPr>
        <xdr:cNvPr id="5"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6" name="Gráfico 5">
          <a:extLst>
            <a:ext uri="{FF2B5EF4-FFF2-40B4-BE49-F238E27FC236}">
              <a16:creationId xmlns:a16="http://schemas.microsoft.com/office/drawing/2014/main" id="{62B8578C-E378-4EB6-8ACC-D1DED054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177582</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22410</xdr:colOff>
      <xdr:row>54</xdr:row>
      <xdr:rowOff>8966</xdr:rowOff>
    </xdr:from>
    <xdr:to>
      <xdr:col>8</xdr:col>
      <xdr:colOff>918882</xdr:colOff>
      <xdr:row>55</xdr:row>
      <xdr:rowOff>930090</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155202</xdr:colOff>
      <xdr:row>52</xdr:row>
      <xdr:rowOff>142876</xdr:rowOff>
    </xdr:from>
    <xdr:to>
      <xdr:col>8</xdr:col>
      <xdr:colOff>326652</xdr:colOff>
      <xdr:row>54</xdr:row>
      <xdr:rowOff>11206</xdr:rowOff>
    </xdr:to>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155202</xdr:colOff>
      <xdr:row>52</xdr:row>
      <xdr:rowOff>142876</xdr:rowOff>
    </xdr:from>
    <xdr:to>
      <xdr:col>8</xdr:col>
      <xdr:colOff>326652</xdr:colOff>
      <xdr:row>54</xdr:row>
      <xdr:rowOff>11206</xdr:rowOff>
    </xdr:to>
    <xdr:sp macro="" textlink="">
      <xdr:nvSpPr>
        <xdr:cNvPr id="6" name="CuadroTexto 5">
          <a:extLst>
            <a:ext uri="{FF2B5EF4-FFF2-40B4-BE49-F238E27FC236}">
              <a16:creationId xmlns:a16="http://schemas.microsoft.com/office/drawing/2014/main" id="{00000000-0008-0000-0000-000002000000}"/>
            </a:ext>
          </a:extLst>
        </xdr:cNvPr>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737909</xdr:colOff>
      <xdr:row>52</xdr:row>
      <xdr:rowOff>134338</xdr:rowOff>
    </xdr:from>
    <xdr:to>
      <xdr:col>14</xdr:col>
      <xdr:colOff>183644</xdr:colOff>
      <xdr:row>54</xdr:row>
      <xdr:rowOff>2668</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4268509" y="22321238"/>
          <a:ext cx="1465035"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twoCellAnchor>
    <xdr:from>
      <xdr:col>3</xdr:col>
      <xdr:colOff>72572</xdr:colOff>
      <xdr:row>53</xdr:row>
      <xdr:rowOff>281214</xdr:rowOff>
    </xdr:from>
    <xdr:to>
      <xdr:col>8</xdr:col>
      <xdr:colOff>928699</xdr:colOff>
      <xdr:row>55</xdr:row>
      <xdr:rowOff>808957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54429</xdr:colOff>
      <xdr:row>53</xdr:row>
      <xdr:rowOff>281215</xdr:rowOff>
    </xdr:from>
    <xdr:to>
      <xdr:col>17</xdr:col>
      <xdr:colOff>75984</xdr:colOff>
      <xdr:row>55</xdr:row>
      <xdr:rowOff>808958</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44824</xdr:colOff>
      <xdr:row>3</xdr:row>
      <xdr:rowOff>177582</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771" y="203759"/>
          <a:ext cx="901700" cy="93005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00000000-0008-0000-1700-000003000000}"/>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6" name="Conector recto 5">
          <a:extLst>
            <a:ext uri="{FF2B5EF4-FFF2-40B4-BE49-F238E27FC236}">
              <a16:creationId xmlns:a16="http://schemas.microsoft.com/office/drawing/2014/main" id="{1A8CB3BE-65F3-4B6F-9033-715C8B47FFB7}"/>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7" name="Gráfico 6">
          <a:extLst>
            <a:ext uri="{FF2B5EF4-FFF2-40B4-BE49-F238E27FC236}">
              <a16:creationId xmlns:a16="http://schemas.microsoft.com/office/drawing/2014/main" id="{D30085AF-7457-9ABF-996F-86F57356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139700</xdr:colOff>
      <xdr:row>1</xdr:row>
      <xdr:rowOff>3174</xdr:rowOff>
    </xdr:from>
    <xdr:to>
      <xdr:col>6</xdr:col>
      <xdr:colOff>82550</xdr:colOff>
      <xdr:row>3</xdr:row>
      <xdr:rowOff>170112</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93674"/>
          <a:ext cx="901700"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1239931" y="2033176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6" name="Gráfico 5">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7" name="CuadroTexto 6">
          <a:extLst>
            <a:ext uri="{FF2B5EF4-FFF2-40B4-BE49-F238E27FC236}">
              <a16:creationId xmlns:a16="http://schemas.microsoft.com/office/drawing/2014/main" id="{00000000-0008-0000-0000-000002000000}"/>
            </a:ext>
          </a:extLst>
        </xdr:cNvPr>
        <xdr:cNvSpPr txBox="1"/>
      </xdr:nvSpPr>
      <xdr:spPr>
        <a:xfrm>
          <a:off x="1239931" y="2111281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63500</xdr:colOff>
      <xdr:row>53</xdr:row>
      <xdr:rowOff>190500</xdr:rowOff>
    </xdr:from>
    <xdr:to>
      <xdr:col>17</xdr:col>
      <xdr:colOff>105227</xdr:colOff>
      <xdr:row>54</xdr:row>
      <xdr:rowOff>1196009</xdr:rowOff>
    </xdr:to>
    <xdr:graphicFrame macro="">
      <xdr:nvGraphicFramePr>
        <xdr:cNvPr id="8"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821152</xdr:colOff>
      <xdr:row>52</xdr:row>
      <xdr:rowOff>43622</xdr:rowOff>
    </xdr:from>
    <xdr:to>
      <xdr:col>15</xdr:col>
      <xdr:colOff>76387</xdr:colOff>
      <xdr:row>53</xdr:row>
      <xdr:rowOff>192100</xdr:rowOff>
    </xdr:to>
    <xdr:sp macro="" textlink="">
      <xdr:nvSpPr>
        <xdr:cNvPr id="9" name="CuadroTexto 8">
          <a:extLst>
            <a:ext uri="{FF2B5EF4-FFF2-40B4-BE49-F238E27FC236}">
              <a16:creationId xmlns:a16="http://schemas.microsoft.com/office/drawing/2014/main" id="{00000000-0008-0000-0000-000007000000}"/>
            </a:ext>
          </a:extLst>
        </xdr:cNvPr>
        <xdr:cNvSpPr txBox="1"/>
      </xdr:nvSpPr>
      <xdr:spPr>
        <a:xfrm>
          <a:off x="4351752" y="21125622"/>
          <a:ext cx="1465035"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120650</xdr:colOff>
      <xdr:row>3</xdr:row>
      <xdr:rowOff>176462</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65200" cy="928938"/>
        </a:xfrm>
        <a:prstGeom prst="rect">
          <a:avLst/>
        </a:prstGeom>
      </xdr:spPr>
    </xdr:pic>
    <xdr:clientData/>
  </xdr:twoCellAnchor>
  <xdr:twoCellAnchor>
    <xdr:from>
      <xdr:col>2</xdr:col>
      <xdr:colOff>152402</xdr:colOff>
      <xdr:row>54</xdr:row>
      <xdr:rowOff>190500</xdr:rowOff>
    </xdr:from>
    <xdr:to>
      <xdr:col>8</xdr:col>
      <xdr:colOff>818029</xdr:colOff>
      <xdr:row>55</xdr:row>
      <xdr:rowOff>1008529</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2</xdr:col>
      <xdr:colOff>152401</xdr:colOff>
      <xdr:row>54</xdr:row>
      <xdr:rowOff>190500</xdr:rowOff>
    </xdr:from>
    <xdr:to>
      <xdr:col>20</xdr:col>
      <xdr:colOff>136072</xdr:colOff>
      <xdr:row>55</xdr:row>
      <xdr:rowOff>1008529</xdr:rowOff>
    </xdr:to>
    <xdr:graphicFrame macro="">
      <xdr:nvGraphicFramePr>
        <xdr:cNvPr id="6" name="Gráfico 5">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780597</xdr:colOff>
      <xdr:row>52</xdr:row>
      <xdr:rowOff>247063</xdr:rowOff>
    </xdr:from>
    <xdr:to>
      <xdr:col>10</xdr:col>
      <xdr:colOff>81189</xdr:colOff>
      <xdr:row>54</xdr:row>
      <xdr:rowOff>161151</xdr:rowOff>
    </xdr:to>
    <xdr:sp macro="" textlink="">
      <xdr:nvSpPr>
        <xdr:cNvPr id="7" name="CuadroTexto 6">
          <a:extLst>
            <a:ext uri="{FF2B5EF4-FFF2-40B4-BE49-F238E27FC236}">
              <a16:creationId xmlns:a16="http://schemas.microsoft.com/office/drawing/2014/main" id="{00000000-0008-0000-0000-000002000000}"/>
            </a:ext>
          </a:extLst>
        </xdr:cNvPr>
        <xdr:cNvSpPr txBox="1"/>
      </xdr:nvSpPr>
      <xdr:spPr>
        <a:xfrm>
          <a:off x="3295197" y="18446163"/>
          <a:ext cx="1472292"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21</xdr:col>
      <xdr:colOff>199571</xdr:colOff>
      <xdr:row>54</xdr:row>
      <xdr:rowOff>172357</xdr:rowOff>
    </xdr:from>
    <xdr:to>
      <xdr:col>26</xdr:col>
      <xdr:colOff>4923971</xdr:colOff>
      <xdr:row>55</xdr:row>
      <xdr:rowOff>990386</xdr:rowOff>
    </xdr:to>
    <xdr:graphicFrame macro="">
      <xdr:nvGraphicFramePr>
        <xdr:cNvPr id="8"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129588</xdr:colOff>
      <xdr:row>68</xdr:row>
      <xdr:rowOff>13874</xdr:rowOff>
    </xdr:from>
    <xdr:to>
      <xdr:col>8</xdr:col>
      <xdr:colOff>110538</xdr:colOff>
      <xdr:row>70</xdr:row>
      <xdr:rowOff>109391</xdr:rowOff>
    </xdr:to>
    <xdr:sp macro="" textlink="">
      <xdr:nvSpPr>
        <xdr:cNvPr id="9" name="CuadroTexto 8">
          <a:extLst>
            <a:ext uri="{FF2B5EF4-FFF2-40B4-BE49-F238E27FC236}">
              <a16:creationId xmlns:a16="http://schemas.microsoft.com/office/drawing/2014/main" id="{00000000-0008-0000-0000-000007000000}"/>
            </a:ext>
          </a:extLst>
        </xdr:cNvPr>
        <xdr:cNvSpPr txBox="1"/>
      </xdr:nvSpPr>
      <xdr:spPr>
        <a:xfrm>
          <a:off x="1158288" y="23108824"/>
          <a:ext cx="1466850" cy="463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6</xdr:col>
      <xdr:colOff>91488</xdr:colOff>
      <xdr:row>68</xdr:row>
      <xdr:rowOff>166274</xdr:rowOff>
    </xdr:from>
    <xdr:to>
      <xdr:col>8</xdr:col>
      <xdr:colOff>262938</xdr:colOff>
      <xdr:row>71</xdr:row>
      <xdr:rowOff>80362</xdr:rowOff>
    </xdr:to>
    <xdr:sp macro="" textlink="">
      <xdr:nvSpPr>
        <xdr:cNvPr id="10" name="CuadroTexto 9">
          <a:extLst>
            <a:ext uri="{FF2B5EF4-FFF2-40B4-BE49-F238E27FC236}">
              <a16:creationId xmlns:a16="http://schemas.microsoft.com/office/drawing/2014/main" id="{00000000-0008-0000-0000-000008000000}"/>
            </a:ext>
          </a:extLst>
        </xdr:cNvPr>
        <xdr:cNvSpPr txBox="1"/>
      </xdr:nvSpPr>
      <xdr:spPr>
        <a:xfrm>
          <a:off x="1310688" y="23261224"/>
          <a:ext cx="1466850" cy="466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26</xdr:col>
      <xdr:colOff>1550306</xdr:colOff>
      <xdr:row>53</xdr:row>
      <xdr:rowOff>10887</xdr:rowOff>
    </xdr:from>
    <xdr:to>
      <xdr:col>26</xdr:col>
      <xdr:colOff>3009898</xdr:colOff>
      <xdr:row>54</xdr:row>
      <xdr:rowOff>178975</xdr:rowOff>
    </xdr:to>
    <xdr:sp macro="" textlink="">
      <xdr:nvSpPr>
        <xdr:cNvPr id="11" name="CuadroTexto 10">
          <a:extLst>
            <a:ext uri="{FF2B5EF4-FFF2-40B4-BE49-F238E27FC236}">
              <a16:creationId xmlns:a16="http://schemas.microsoft.com/office/drawing/2014/main" id="{00000000-0008-0000-0000-000009000000}"/>
            </a:ext>
          </a:extLst>
        </xdr:cNvPr>
        <xdr:cNvSpPr txBox="1"/>
      </xdr:nvSpPr>
      <xdr:spPr>
        <a:xfrm>
          <a:off x="10814956" y="18463987"/>
          <a:ext cx="1459592"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SEGUNDO TRIMESTRE</a:t>
          </a:r>
        </a:p>
        <a:p>
          <a:pPr algn="ctr"/>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0</xdr:col>
      <xdr:colOff>9525</xdr:colOff>
      <xdr:row>40</xdr:row>
      <xdr:rowOff>9525</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40</xdr:row>
      <xdr:rowOff>0</xdr:rowOff>
    </xdr:from>
    <xdr:ext cx="9525" cy="9525"/>
    <xdr:pic>
      <xdr:nvPicPr>
        <xdr:cNvPr id="5" name="Imagen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9525" cy="9525"/>
    <xdr:pic>
      <xdr:nvPicPr>
        <xdr:cNvPr id="6" name="Imagen 5">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268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0</xdr:rowOff>
    </xdr:from>
    <xdr:ext cx="9525" cy="9525"/>
    <xdr:pic>
      <xdr:nvPicPr>
        <xdr:cNvPr id="7" name="Imagen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9525" cy="9525"/>
    <xdr:pic>
      <xdr:nvPicPr>
        <xdr:cNvPr id="8" name="Imagen 7">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789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73025</xdr:colOff>
      <xdr:row>1</xdr:row>
      <xdr:rowOff>57149</xdr:rowOff>
    </xdr:from>
    <xdr:to>
      <xdr:col>6</xdr:col>
      <xdr:colOff>209455</xdr:colOff>
      <xdr:row>3</xdr:row>
      <xdr:rowOff>131329</xdr:rowOff>
    </xdr:to>
    <xdr:pic>
      <xdr:nvPicPr>
        <xdr:cNvPr id="9" name="Imagen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975" y="215899"/>
          <a:ext cx="905934" cy="854076"/>
        </a:xfrm>
        <a:prstGeom prst="rect">
          <a:avLst/>
        </a:prstGeom>
      </xdr:spPr>
    </xdr:pic>
    <xdr:clientData/>
  </xdr:twoCellAnchor>
  <xdr:twoCellAnchor editAs="oneCell">
    <xdr:from>
      <xdr:col>34</xdr:col>
      <xdr:colOff>0</xdr:colOff>
      <xdr:row>40</xdr:row>
      <xdr:rowOff>0</xdr:rowOff>
    </xdr:from>
    <xdr:to>
      <xdr:col>34</xdr:col>
      <xdr:colOff>9525</xdr:colOff>
      <xdr:row>40</xdr:row>
      <xdr:rowOff>9525</xdr:rowOff>
    </xdr:to>
    <xdr:pic>
      <xdr:nvPicPr>
        <xdr:cNvPr id="10" name="Imagen 9">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34</xdr:col>
      <xdr:colOff>0</xdr:colOff>
      <xdr:row>40</xdr:row>
      <xdr:rowOff>0</xdr:rowOff>
    </xdr:from>
    <xdr:ext cx="9525" cy="9525"/>
    <xdr:pic>
      <xdr:nvPicPr>
        <xdr:cNvPr id="11" name="Imagen 10">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37</xdr:row>
      <xdr:rowOff>0</xdr:rowOff>
    </xdr:from>
    <xdr:ext cx="9525" cy="9525"/>
    <xdr:pic>
      <xdr:nvPicPr>
        <xdr:cNvPr id="12" name="Imagen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657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40</xdr:row>
      <xdr:rowOff>0</xdr:rowOff>
    </xdr:from>
    <xdr:ext cx="9525" cy="9525"/>
    <xdr:pic>
      <xdr:nvPicPr>
        <xdr:cNvPr id="13" name="Imagen 12">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39</xdr:row>
      <xdr:rowOff>0</xdr:rowOff>
    </xdr:from>
    <xdr:ext cx="9525" cy="9525"/>
    <xdr:pic>
      <xdr:nvPicPr>
        <xdr:cNvPr id="14" name="Imagen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34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114299</xdr:colOff>
      <xdr:row>45</xdr:row>
      <xdr:rowOff>104776</xdr:rowOff>
    </xdr:from>
    <xdr:to>
      <xdr:col>26</xdr:col>
      <xdr:colOff>209549</xdr:colOff>
      <xdr:row>57</xdr:row>
      <xdr:rowOff>95250</xdr:rowOff>
    </xdr:to>
    <xdr:graphicFrame macro="">
      <xdr:nvGraphicFramePr>
        <xdr:cNvPr id="15" name="Gráfico 14">
          <a:extLst>
            <a:ext uri="{FF2B5EF4-FFF2-40B4-BE49-F238E27FC236}">
              <a16:creationId xmlns:a16="http://schemas.microsoft.com/office/drawing/2014/main"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8</xdr:col>
      <xdr:colOff>238124</xdr:colOff>
      <xdr:row>25</xdr:row>
      <xdr:rowOff>295275</xdr:rowOff>
    </xdr:from>
    <xdr:ext cx="6667501" cy="53022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m:rPr>
                                <m:nor/>
                              </m:rPr>
                              <a:rPr lang="es-ES" sz="1400" b="0" i="0">
                                <a:solidFill>
                                  <a:schemeClr val="tx1"/>
                                </a:solidFill>
                                <a:effectLst/>
                                <a:latin typeface="Cambria Math" panose="02040503050406030204" pitchFamily="18" charset="0"/>
                                <a:ea typeface="+mn-ea"/>
                                <a:cs typeface="+mn-cs"/>
                              </a:rPr>
                              <m:t>(</m:t>
                            </m:r>
                            <m:r>
                              <m:rPr>
                                <m:nor/>
                              </m:rPr>
                              <a:rPr lang="es-CO" sz="1400"/>
                              <m:t>fase</m:t>
                            </m:r>
                            <m:r>
                              <m:rPr>
                                <m:nor/>
                              </m:rPr>
                              <a:rPr lang="es-CO" sz="1400"/>
                              <m:t> </m:t>
                            </m:r>
                            <m:r>
                              <m:rPr>
                                <m:nor/>
                              </m:rPr>
                              <a:rPr lang="es-ES" sz="1400" b="0" i="0"/>
                              <m:t>1∗</m:t>
                            </m:r>
                            <m:r>
                              <m:rPr>
                                <m:nor/>
                              </m:rPr>
                              <a:rPr lang="es-CO" sz="1400"/>
                              <m:t>(</m:t>
                            </m:r>
                            <m:r>
                              <m:rPr>
                                <m:nor/>
                              </m:rPr>
                              <a:rPr lang="es-CO" sz="1400"/>
                              <m:t>Cantidad</m:t>
                            </m:r>
                            <m:r>
                              <m:rPr>
                                <m:nor/>
                              </m:rPr>
                              <a:rPr lang="es-CO" sz="1400"/>
                              <m:t>) +</m:t>
                            </m:r>
                            <m:r>
                              <m:rPr>
                                <m:nor/>
                              </m:rPr>
                              <a:rPr lang="es-ES" sz="1400" b="0" i="0"/>
                              <m:t> </m:t>
                            </m:r>
                            <m:r>
                              <m:rPr>
                                <m:nor/>
                              </m:rPr>
                              <a:rPr lang="es-CO" sz="1400"/>
                              <m:t>fase</m:t>
                            </m:r>
                            <m:r>
                              <m:rPr>
                                <m:nor/>
                              </m:rPr>
                              <a:rPr lang="es-CO" sz="1400"/>
                              <m:t> </m:t>
                            </m:r>
                            <m:r>
                              <m:rPr>
                                <m:nor/>
                              </m:rPr>
                              <a:rPr lang="es-ES" sz="1400" i="1"/>
                              <m:t>2</m:t>
                            </m:r>
                            <m:r>
                              <m:rPr>
                                <m:nor/>
                              </m:rPr>
                              <a:rPr lang="es-ES" sz="1400" b="0" i="0"/>
                              <m:t>∗</m:t>
                            </m:r>
                            <m:r>
                              <m:rPr>
                                <m:nor/>
                              </m:rPr>
                              <a:rPr lang="es-CO" sz="1400"/>
                              <m:t>(</m:t>
                            </m:r>
                            <m:r>
                              <m:rPr>
                                <m:nor/>
                              </m:rPr>
                              <a:rPr lang="es-CO" sz="1400"/>
                              <m:t>cantidad</m:t>
                            </m:r>
                            <m:r>
                              <m:rPr>
                                <m:nor/>
                              </m:rPr>
                              <a:rPr lang="es-CO" sz="1400"/>
                              <m:t>)</m:t>
                            </m:r>
                            <m:r>
                              <m:rPr>
                                <m:nor/>
                              </m:rPr>
                              <a:rPr lang="es-ES" sz="1400" b="0" i="0"/>
                              <m:t> </m:t>
                            </m:r>
                            <m:r>
                              <m:rPr>
                                <m:nor/>
                              </m:rPr>
                              <a:rPr lang="es-CO" sz="1400"/>
                              <m:t>+ </m:t>
                            </m:r>
                            <m:r>
                              <m:rPr>
                                <m:nor/>
                              </m:rPr>
                              <a:rPr lang="es-ES" sz="1400" b="0" i="0"/>
                              <m:t>fase</m:t>
                            </m:r>
                            <m:r>
                              <m:rPr>
                                <m:nor/>
                              </m:rPr>
                              <a:rPr lang="es-ES" sz="1400" b="0" i="0"/>
                              <m:t> 3∗(</m:t>
                            </m:r>
                            <m:r>
                              <m:rPr>
                                <m:nor/>
                              </m:rPr>
                              <a:rPr lang="es-ES" sz="1400" b="0" i="0"/>
                              <m:t>cantidad</m:t>
                            </m:r>
                            <m:r>
                              <m:rPr>
                                <m:nor/>
                              </m:rPr>
                              <a:rPr lang="es-ES" sz="1400" b="0" i="0"/>
                              <m:t>) + </m:t>
                            </m:r>
                            <m:r>
                              <m:rPr>
                                <m:nor/>
                              </m:rPr>
                              <a:rPr lang="es-CO" sz="1400"/>
                              <m:t>fase</m:t>
                            </m:r>
                            <m:r>
                              <m:rPr>
                                <m:nor/>
                              </m:rPr>
                              <a:rPr lang="es-ES" sz="1400" b="0" i="0"/>
                              <m:t> 4</m:t>
                            </m:r>
                            <m:r>
                              <m:rPr>
                                <m:nor/>
                              </m:rPr>
                              <a:rPr lang="es-CO" sz="1400"/>
                              <m:t>∗ (</m:t>
                            </m:r>
                            <m:r>
                              <m:rPr>
                                <m:nor/>
                              </m:rPr>
                              <a:rPr lang="es-CO" sz="1400"/>
                              <m:t>cantidad</m:t>
                            </m:r>
                            <m:r>
                              <m:rPr>
                                <m:nor/>
                              </m:rPr>
                              <a:rPr lang="es-CO" sz="1400"/>
                              <m:t>)</m:t>
                            </m:r>
                            <m:r>
                              <m:rPr>
                                <m:nor/>
                              </m:rPr>
                              <a:rPr lang="es-ES" sz="1400" b="0" i="0"/>
                              <m:t>)</m:t>
                            </m:r>
                          </m:e>
                        </m:nary>
                      </m:num>
                      <m:den>
                        <m:r>
                          <a:rPr lang="es-ES" sz="1400" b="0" i="1">
                            <a:solidFill>
                              <a:schemeClr val="tx1"/>
                            </a:solidFill>
                            <a:effectLst/>
                            <a:latin typeface="Cambria Math" panose="02040503050406030204" pitchFamily="18" charset="0"/>
                            <a:ea typeface="+mn-ea"/>
                            <a:cs typeface="+mn-cs"/>
                          </a:rPr>
                          <m:t>𝑃𝑢𝑛𝑡𝑜𝑠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𝑎𝑣𝑎𝑛𝑐𝑒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𝑝𝑙𝑎𝑛𝑒𝑎𝑑𝑜𝑠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𝑝𝑎𝑟𝑎</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𝑡𝑟𝑖𝑚𝑒𝑠𝑡𝑟𝑒</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mlns="">
        <xdr:sp macro="" textlink="">
          <xdr:nvSpPr>
            <xdr:cNvPr id="16" name="CuadroTexto 15">
              <a:extLst>
                <a:ext uri="{FF2B5EF4-FFF2-40B4-BE49-F238E27FC236}">
                  <a16:creationId xmlns:a16="http://schemas.microsoft.com/office/drawing/2014/main" id="{00000000-0008-0000-0100-00000A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a:t>
              </a:r>
              <a:r>
                <a:rPr lang="es-CO" sz="1400" i="0"/>
                <a:t>fase </a:t>
              </a:r>
              <a:r>
                <a:rPr lang="es-ES" sz="1400" b="0" i="0"/>
                <a:t>1∗</a:t>
              </a:r>
              <a:r>
                <a:rPr lang="es-CO" sz="1400" i="0"/>
                <a:t>(Cantidad) +</a:t>
              </a:r>
              <a:r>
                <a:rPr lang="es-ES" sz="1400" b="0" i="0"/>
                <a:t> </a:t>
              </a:r>
              <a:r>
                <a:rPr lang="es-CO" sz="1400" i="0"/>
                <a:t>fase </a:t>
              </a:r>
              <a:r>
                <a:rPr lang="es-ES" sz="1400" i="0"/>
                <a:t>2</a:t>
              </a:r>
              <a:r>
                <a:rPr lang="es-ES" sz="1400" b="0" i="0"/>
                <a:t>∗</a:t>
              </a:r>
              <a:r>
                <a:rPr lang="es-CO" sz="1400" i="0"/>
                <a:t>(cantidad)</a:t>
              </a:r>
              <a:r>
                <a:rPr lang="es-ES" sz="1400" b="0" i="0"/>
                <a:t> </a:t>
              </a:r>
              <a:r>
                <a:rPr lang="es-CO" sz="1400" i="0"/>
                <a:t>+ </a:t>
              </a:r>
              <a:r>
                <a:rPr lang="es-ES" sz="1400" b="0" i="0"/>
                <a:t>fase 3∗(cantidad) + </a:t>
              </a:r>
              <a:r>
                <a:rPr lang="es-CO" sz="1400" i="0"/>
                <a:t>fase</a:t>
              </a:r>
              <a:r>
                <a:rPr lang="es-ES" sz="1400" b="0" i="0"/>
                <a:t> 4</a:t>
              </a:r>
              <a:r>
                <a:rPr lang="es-CO" sz="1400" i="0"/>
                <a:t>∗ (cantidad)</a:t>
              </a:r>
              <a:r>
                <a:rPr lang="es-ES" sz="1400" b="0" i="0"/>
                <a:t>)</a:t>
              </a:r>
              <a:r>
                <a:rPr lang="es-ES" sz="1400" b="0" i="0">
                  <a:latin typeface="Cambria Math" panose="02040503050406030204" pitchFamily="18" charset="0"/>
                </a:rPr>
                <a:t>" </a:t>
              </a: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𝑃𝑢𝑛𝑡𝑜𝑠 𝑑𝑒 𝑎𝑣𝑎𝑛𝑐𝑒 𝑝𝑙𝑎𝑛𝑒𝑎𝑑𝑜𝑠 𝑝𝑎𝑟𝑎 𝑒𝑙 𝑡𝑟𝑖𝑚𝑒𝑠𝑡𝑟𝑒</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twoCellAnchor editAs="oneCell">
    <xdr:from>
      <xdr:col>10</xdr:col>
      <xdr:colOff>9525</xdr:colOff>
      <xdr:row>36</xdr:row>
      <xdr:rowOff>790576</xdr:rowOff>
    </xdr:from>
    <xdr:to>
      <xdr:col>27</xdr:col>
      <xdr:colOff>14690</xdr:colOff>
      <xdr:row>36</xdr:row>
      <xdr:rowOff>3267364</xdr:rowOff>
    </xdr:to>
    <xdr:pic>
      <xdr:nvPicPr>
        <xdr:cNvPr id="17" name="Imagen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4"/>
        <a:stretch>
          <a:fillRect/>
        </a:stretch>
      </xdr:blipFill>
      <xdr:spPr>
        <a:xfrm>
          <a:off x="4881707" y="13744576"/>
          <a:ext cx="5085165" cy="2476788"/>
        </a:xfrm>
        <a:prstGeom prst="rect">
          <a:avLst/>
        </a:prstGeom>
      </xdr:spPr>
    </xdr:pic>
    <xdr:clientData/>
  </xdr:twoCellAnchor>
  <xdr:twoCellAnchor editAs="oneCell">
    <xdr:from>
      <xdr:col>2</xdr:col>
      <xdr:colOff>73025</xdr:colOff>
      <xdr:row>1</xdr:row>
      <xdr:rowOff>57149</xdr:rowOff>
    </xdr:from>
    <xdr:to>
      <xdr:col>6</xdr:col>
      <xdr:colOff>216959</xdr:colOff>
      <xdr:row>3</xdr:row>
      <xdr:rowOff>142875</xdr:rowOff>
    </xdr:to>
    <xdr:pic>
      <xdr:nvPicPr>
        <xdr:cNvPr id="18" name="Imagen 1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975" y="215899"/>
          <a:ext cx="905934" cy="854076"/>
        </a:xfrm>
        <a:prstGeom prst="rect">
          <a:avLst/>
        </a:prstGeom>
      </xdr:spPr>
    </xdr:pic>
    <xdr:clientData/>
  </xdr:twoCellAnchor>
  <xdr:twoCellAnchor editAs="oneCell">
    <xdr:from>
      <xdr:col>34</xdr:col>
      <xdr:colOff>0</xdr:colOff>
      <xdr:row>40</xdr:row>
      <xdr:rowOff>0</xdr:rowOff>
    </xdr:from>
    <xdr:to>
      <xdr:col>34</xdr:col>
      <xdr:colOff>9525</xdr:colOff>
      <xdr:row>40</xdr:row>
      <xdr:rowOff>9525</xdr:rowOff>
    </xdr:to>
    <xdr:pic>
      <xdr:nvPicPr>
        <xdr:cNvPr id="19" name="Imagen 18">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2128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34</xdr:col>
      <xdr:colOff>0</xdr:colOff>
      <xdr:row>40</xdr:row>
      <xdr:rowOff>0</xdr:rowOff>
    </xdr:from>
    <xdr:ext cx="9525" cy="9525"/>
    <xdr:pic>
      <xdr:nvPicPr>
        <xdr:cNvPr id="20" name="Imagen 19">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2128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37</xdr:row>
      <xdr:rowOff>0</xdr:rowOff>
    </xdr:from>
    <xdr:ext cx="9525" cy="9525"/>
    <xdr:pic>
      <xdr:nvPicPr>
        <xdr:cNvPr id="21" name="Imagen 2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657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40</xdr:row>
      <xdr:rowOff>0</xdr:rowOff>
    </xdr:from>
    <xdr:ext cx="9525" cy="9525"/>
    <xdr:pic>
      <xdr:nvPicPr>
        <xdr:cNvPr id="22" name="Imagen 2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2128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39</xdr:row>
      <xdr:rowOff>0</xdr:rowOff>
    </xdr:from>
    <xdr:ext cx="9525" cy="9525"/>
    <xdr:pic>
      <xdr:nvPicPr>
        <xdr:cNvPr id="23" name="Imagen 2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2090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238124</xdr:colOff>
      <xdr:row>25</xdr:row>
      <xdr:rowOff>295275</xdr:rowOff>
    </xdr:from>
    <xdr:ext cx="6667501" cy="53022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0A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m:rPr>
                                <m:nor/>
                              </m:rPr>
                              <a:rPr lang="es-ES" sz="1400" b="0" i="0">
                                <a:solidFill>
                                  <a:schemeClr val="tx1"/>
                                </a:solidFill>
                                <a:effectLst/>
                                <a:latin typeface="Cambria Math" panose="02040503050406030204" pitchFamily="18" charset="0"/>
                                <a:ea typeface="+mn-ea"/>
                                <a:cs typeface="+mn-cs"/>
                              </a:rPr>
                              <m:t>(</m:t>
                            </m:r>
                            <m:r>
                              <m:rPr>
                                <m:nor/>
                              </m:rPr>
                              <a:rPr lang="es-CO" sz="1400"/>
                              <m:t>fase</m:t>
                            </m:r>
                            <m:r>
                              <m:rPr>
                                <m:nor/>
                              </m:rPr>
                              <a:rPr lang="es-CO" sz="1400"/>
                              <m:t> </m:t>
                            </m:r>
                            <m:r>
                              <m:rPr>
                                <m:nor/>
                              </m:rPr>
                              <a:rPr lang="es-ES" sz="1400" b="0" i="0"/>
                              <m:t>1∗</m:t>
                            </m:r>
                            <m:r>
                              <m:rPr>
                                <m:nor/>
                              </m:rPr>
                              <a:rPr lang="es-CO" sz="1400"/>
                              <m:t>(</m:t>
                            </m:r>
                            <m:r>
                              <m:rPr>
                                <m:nor/>
                              </m:rPr>
                              <a:rPr lang="es-CO" sz="1400"/>
                              <m:t>Cantidad</m:t>
                            </m:r>
                            <m:r>
                              <m:rPr>
                                <m:nor/>
                              </m:rPr>
                              <a:rPr lang="es-CO" sz="1400"/>
                              <m:t>) +</m:t>
                            </m:r>
                            <m:r>
                              <m:rPr>
                                <m:nor/>
                              </m:rPr>
                              <a:rPr lang="es-ES" sz="1400" b="0" i="0"/>
                              <m:t> </m:t>
                            </m:r>
                            <m:r>
                              <m:rPr>
                                <m:nor/>
                              </m:rPr>
                              <a:rPr lang="es-CO" sz="1400"/>
                              <m:t>fase</m:t>
                            </m:r>
                            <m:r>
                              <m:rPr>
                                <m:nor/>
                              </m:rPr>
                              <a:rPr lang="es-CO" sz="1400"/>
                              <m:t> </m:t>
                            </m:r>
                            <m:r>
                              <m:rPr>
                                <m:nor/>
                              </m:rPr>
                              <a:rPr lang="es-ES" sz="1400" i="1"/>
                              <m:t>2</m:t>
                            </m:r>
                            <m:r>
                              <m:rPr>
                                <m:nor/>
                              </m:rPr>
                              <a:rPr lang="es-ES" sz="1400" b="0" i="0"/>
                              <m:t>∗</m:t>
                            </m:r>
                            <m:r>
                              <m:rPr>
                                <m:nor/>
                              </m:rPr>
                              <a:rPr lang="es-CO" sz="1400"/>
                              <m:t>(</m:t>
                            </m:r>
                            <m:r>
                              <m:rPr>
                                <m:nor/>
                              </m:rPr>
                              <a:rPr lang="es-CO" sz="1400"/>
                              <m:t>cantidad</m:t>
                            </m:r>
                            <m:r>
                              <m:rPr>
                                <m:nor/>
                              </m:rPr>
                              <a:rPr lang="es-CO" sz="1400"/>
                              <m:t>)</m:t>
                            </m:r>
                            <m:r>
                              <m:rPr>
                                <m:nor/>
                              </m:rPr>
                              <a:rPr lang="es-ES" sz="1400" b="0" i="0"/>
                              <m:t> </m:t>
                            </m:r>
                            <m:r>
                              <m:rPr>
                                <m:nor/>
                              </m:rPr>
                              <a:rPr lang="es-CO" sz="1400"/>
                              <m:t>+ </m:t>
                            </m:r>
                            <m:r>
                              <m:rPr>
                                <m:nor/>
                              </m:rPr>
                              <a:rPr lang="es-ES" sz="1400" b="0" i="0"/>
                              <m:t>fase</m:t>
                            </m:r>
                            <m:r>
                              <m:rPr>
                                <m:nor/>
                              </m:rPr>
                              <a:rPr lang="es-ES" sz="1400" b="0" i="0"/>
                              <m:t> 3∗(</m:t>
                            </m:r>
                            <m:r>
                              <m:rPr>
                                <m:nor/>
                              </m:rPr>
                              <a:rPr lang="es-ES" sz="1400" b="0" i="0"/>
                              <m:t>cantidad</m:t>
                            </m:r>
                            <m:r>
                              <m:rPr>
                                <m:nor/>
                              </m:rPr>
                              <a:rPr lang="es-ES" sz="1400" b="0" i="0"/>
                              <m:t>) + </m:t>
                            </m:r>
                            <m:r>
                              <m:rPr>
                                <m:nor/>
                              </m:rPr>
                              <a:rPr lang="es-CO" sz="1400"/>
                              <m:t>fase</m:t>
                            </m:r>
                            <m:r>
                              <m:rPr>
                                <m:nor/>
                              </m:rPr>
                              <a:rPr lang="es-ES" sz="1400" b="0" i="0"/>
                              <m:t> 4</m:t>
                            </m:r>
                            <m:r>
                              <m:rPr>
                                <m:nor/>
                              </m:rPr>
                              <a:rPr lang="es-CO" sz="1400"/>
                              <m:t>∗ (</m:t>
                            </m:r>
                            <m:r>
                              <m:rPr>
                                <m:nor/>
                              </m:rPr>
                              <a:rPr lang="es-CO" sz="1400"/>
                              <m:t>cantidad</m:t>
                            </m:r>
                            <m:r>
                              <m:rPr>
                                <m:nor/>
                              </m:rPr>
                              <a:rPr lang="es-CO" sz="1400"/>
                              <m:t>)</m:t>
                            </m:r>
                            <m:r>
                              <m:rPr>
                                <m:nor/>
                              </m:rPr>
                              <a:rPr lang="es-ES" sz="1400" b="0" i="0"/>
                              <m:t>)</m:t>
                            </m:r>
                          </m:e>
                        </m:nary>
                      </m:num>
                      <m:den>
                        <m:r>
                          <a:rPr lang="es-ES" sz="1400" b="0" i="1">
                            <a:solidFill>
                              <a:schemeClr val="tx1"/>
                            </a:solidFill>
                            <a:effectLst/>
                            <a:latin typeface="Cambria Math" panose="02040503050406030204" pitchFamily="18" charset="0"/>
                            <a:ea typeface="+mn-ea"/>
                            <a:cs typeface="+mn-cs"/>
                          </a:rPr>
                          <m:t>𝑃𝑢𝑛𝑡𝑜𝑠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𝑎𝑣𝑎𝑛𝑐𝑒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𝑝𝑙𝑎𝑛𝑒𝑎𝑑𝑜𝑠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𝑝𝑎𝑟𝑎</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𝑡𝑟𝑖𝑚𝑒𝑠𝑡𝑟𝑒</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mlns="">
        <xdr:sp macro="" textlink="">
          <xdr:nvSpPr>
            <xdr:cNvPr id="24" name="CuadroTexto 23">
              <a:extLst>
                <a:ext uri="{FF2B5EF4-FFF2-40B4-BE49-F238E27FC236}">
                  <a16:creationId xmlns:a16="http://schemas.microsoft.com/office/drawing/2014/main" id="{00000000-0008-0000-0100-00000A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a:t>
              </a:r>
              <a:r>
                <a:rPr lang="es-CO" sz="1400" i="0"/>
                <a:t>fase </a:t>
              </a:r>
              <a:r>
                <a:rPr lang="es-ES" sz="1400" b="0" i="0"/>
                <a:t>1∗</a:t>
              </a:r>
              <a:r>
                <a:rPr lang="es-CO" sz="1400" i="0"/>
                <a:t>(Cantidad) +</a:t>
              </a:r>
              <a:r>
                <a:rPr lang="es-ES" sz="1400" b="0" i="0"/>
                <a:t> </a:t>
              </a:r>
              <a:r>
                <a:rPr lang="es-CO" sz="1400" i="0"/>
                <a:t>fase </a:t>
              </a:r>
              <a:r>
                <a:rPr lang="es-ES" sz="1400" i="0"/>
                <a:t>2</a:t>
              </a:r>
              <a:r>
                <a:rPr lang="es-ES" sz="1400" b="0" i="0"/>
                <a:t>∗</a:t>
              </a:r>
              <a:r>
                <a:rPr lang="es-CO" sz="1400" i="0"/>
                <a:t>(cantidad)</a:t>
              </a:r>
              <a:r>
                <a:rPr lang="es-ES" sz="1400" b="0" i="0"/>
                <a:t> </a:t>
              </a:r>
              <a:r>
                <a:rPr lang="es-CO" sz="1400" i="0"/>
                <a:t>+ </a:t>
              </a:r>
              <a:r>
                <a:rPr lang="es-ES" sz="1400" b="0" i="0"/>
                <a:t>fase 3∗(cantidad) + </a:t>
              </a:r>
              <a:r>
                <a:rPr lang="es-CO" sz="1400" i="0"/>
                <a:t>fase</a:t>
              </a:r>
              <a:r>
                <a:rPr lang="es-ES" sz="1400" b="0" i="0"/>
                <a:t> 4</a:t>
              </a:r>
              <a:r>
                <a:rPr lang="es-CO" sz="1400" i="0"/>
                <a:t>∗ (cantidad)</a:t>
              </a:r>
              <a:r>
                <a:rPr lang="es-ES" sz="1400" b="0" i="0"/>
                <a:t>)</a:t>
              </a:r>
              <a:r>
                <a:rPr lang="es-ES" sz="1400" b="0" i="0">
                  <a:latin typeface="Cambria Math" panose="02040503050406030204" pitchFamily="18" charset="0"/>
                </a:rPr>
                <a:t>" </a:t>
              </a: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𝑃𝑢𝑛𝑡𝑜𝑠 𝑑𝑒 𝑎𝑣𝑎𝑛𝑐𝑒 𝑝𝑙𝑎𝑛𝑒𝑎𝑑𝑜𝑠 𝑝𝑎𝑟𝑎 𝑒𝑙 𝑡𝑟𝑖𝑚𝑒𝑠𝑡𝑟𝑒</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twoCellAnchor editAs="oneCell">
    <xdr:from>
      <xdr:col>11</xdr:col>
      <xdr:colOff>46181</xdr:colOff>
      <xdr:row>37</xdr:row>
      <xdr:rowOff>1338954</xdr:rowOff>
    </xdr:from>
    <xdr:to>
      <xdr:col>26</xdr:col>
      <xdr:colOff>92363</xdr:colOff>
      <xdr:row>39</xdr:row>
      <xdr:rowOff>147375</xdr:rowOff>
    </xdr:to>
    <xdr:pic>
      <xdr:nvPicPr>
        <xdr:cNvPr id="26" name="Imagen 25">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l="400"/>
        <a:stretch/>
      </xdr:blipFill>
      <xdr:spPr>
        <a:xfrm>
          <a:off x="5149272" y="17952863"/>
          <a:ext cx="4548909" cy="3137967"/>
        </a:xfrm>
        <a:prstGeom prst="rect">
          <a:avLst/>
        </a:prstGeom>
      </xdr:spPr>
    </xdr:pic>
    <xdr:clientData/>
  </xdr:twoCellAnchor>
  <xdr:twoCellAnchor>
    <xdr:from>
      <xdr:col>2</xdr:col>
      <xdr:colOff>0</xdr:colOff>
      <xdr:row>45</xdr:row>
      <xdr:rowOff>0</xdr:rowOff>
    </xdr:from>
    <xdr:to>
      <xdr:col>26</xdr:col>
      <xdr:colOff>190500</xdr:colOff>
      <xdr:row>57</xdr:row>
      <xdr:rowOff>66675</xdr:rowOff>
    </xdr:to>
    <xdr:graphicFrame macro="">
      <xdr:nvGraphicFramePr>
        <xdr:cNvPr id="27" name="Gráfico 26">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xdr:col>
      <xdr:colOff>3175</xdr:colOff>
      <xdr:row>42</xdr:row>
      <xdr:rowOff>168729</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a:extLst>
            <a:ext uri="{FF2B5EF4-FFF2-40B4-BE49-F238E27FC236}">
              <a16:creationId xmlns:a16="http://schemas.microsoft.com/office/drawing/2014/main" id="{00000000-0008-0000-1B00-000001800100}"/>
            </a:ext>
          </a:extLst>
        </xdr:cNvPr>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3</xdr:col>
      <xdr:colOff>130175</xdr:colOff>
      <xdr:row>3</xdr:row>
      <xdr:rowOff>179183</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249360</xdr:colOff>
      <xdr:row>44</xdr:row>
      <xdr:rowOff>45842</xdr:rowOff>
    </xdr:from>
    <xdr:to>
      <xdr:col>9</xdr:col>
      <xdr:colOff>561100</xdr:colOff>
      <xdr:row>50</xdr:row>
      <xdr:rowOff>1026895</xdr:rowOff>
    </xdr:to>
    <xdr:pic>
      <xdr:nvPicPr>
        <xdr:cNvPr id="4" name="Picture 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2763960" y="11463142"/>
          <a:ext cx="4406582" cy="2080510"/>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114300</xdr:colOff>
      <xdr:row>44</xdr:row>
      <xdr:rowOff>57150</xdr:rowOff>
    </xdr:from>
    <xdr:to>
      <xdr:col>20</xdr:col>
      <xdr:colOff>156027</xdr:colOff>
      <xdr:row>50</xdr:row>
      <xdr:rowOff>895350</xdr:rowOff>
    </xdr:to>
    <xdr:pic>
      <xdr:nvPicPr>
        <xdr:cNvPr id="6" name="Image 1">
          <a:extLst>
            <a:ext uri="{FF2B5EF4-FFF2-40B4-BE49-F238E27FC236}">
              <a16:creationId xmlns:a16="http://schemas.microsoft.com/office/drawing/2014/main" id="{BBE5A6DB-1FFC-CFD7-6B7A-FF39B17C4E19}"/>
            </a:ext>
          </a:extLst>
        </xdr:cNvPr>
        <xdr:cNvPicPr>
          <a:picLocks/>
        </xdr:cNvPicPr>
      </xdr:nvPicPr>
      <xdr:blipFill>
        <a:blip xmlns:r="http://schemas.openxmlformats.org/officeDocument/2006/relationships" r:embed="rId3" cstate="print"/>
        <a:stretch>
          <a:fillRect/>
        </a:stretch>
      </xdr:blipFill>
      <xdr:spPr>
        <a:xfrm>
          <a:off x="2628900" y="11582400"/>
          <a:ext cx="4654549" cy="19431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101412</xdr:colOff>
      <xdr:row>3</xdr:row>
      <xdr:rowOff>183933</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5</xdr:col>
      <xdr:colOff>104775</xdr:colOff>
      <xdr:row>44</xdr:row>
      <xdr:rowOff>30690</xdr:rowOff>
    </xdr:from>
    <xdr:to>
      <xdr:col>24</xdr:col>
      <xdr:colOff>190500</xdr:colOff>
      <xdr:row>52</xdr:row>
      <xdr:rowOff>221191</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137272</xdr:colOff>
      <xdr:row>3</xdr:row>
      <xdr:rowOff>176462</xdr:rowOff>
    </xdr:to>
    <xdr:pic>
      <xdr:nvPicPr>
        <xdr:cNvPr id="4" name="Imagen 3">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5</xdr:col>
      <xdr:colOff>104775</xdr:colOff>
      <xdr:row>44</xdr:row>
      <xdr:rowOff>47626</xdr:rowOff>
    </xdr:from>
    <xdr:to>
      <xdr:col>24</xdr:col>
      <xdr:colOff>338667</xdr:colOff>
      <xdr:row>52</xdr:row>
      <xdr:rowOff>211667</xdr:rowOff>
    </xdr:to>
    <xdr:graphicFrame macro="">
      <xdr:nvGraphicFramePr>
        <xdr:cNvPr id="5" name="Gráfico 4">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57151</xdr:colOff>
      <xdr:row>45</xdr:row>
      <xdr:rowOff>119062</xdr:rowOff>
    </xdr:from>
    <xdr:to>
      <xdr:col>26</xdr:col>
      <xdr:colOff>685800</xdr:colOff>
      <xdr:row>51</xdr:row>
      <xdr:rowOff>1638299</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57151</xdr:colOff>
      <xdr:row>45</xdr:row>
      <xdr:rowOff>119062</xdr:rowOff>
    </xdr:from>
    <xdr:to>
      <xdr:col>26</xdr:col>
      <xdr:colOff>685800</xdr:colOff>
      <xdr:row>51</xdr:row>
      <xdr:rowOff>1638299</xdr:rowOff>
    </xdr:to>
    <xdr:graphicFrame macro="">
      <xdr:nvGraphicFramePr>
        <xdr:cNvPr id="5" name="Gráfico 4">
          <a:extLst>
            <a:ext uri="{FF2B5EF4-FFF2-40B4-BE49-F238E27FC236}">
              <a16:creationId xmlns:a16="http://schemas.microsoft.com/office/drawing/2014/main" id="{754920BE-621E-8510-E5B5-581D206A3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241296</xdr:colOff>
      <xdr:row>1</xdr:row>
      <xdr:rowOff>27666</xdr:rowOff>
    </xdr:from>
    <xdr:to>
      <xdr:col>5</xdr:col>
      <xdr:colOff>179951</xdr:colOff>
      <xdr:row>1</xdr:row>
      <xdr:rowOff>559706</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653" y="218166"/>
          <a:ext cx="556419" cy="534761"/>
        </a:xfrm>
        <a:prstGeom prst="rect">
          <a:avLst/>
        </a:prstGeom>
      </xdr:spPr>
    </xdr:pic>
    <xdr:clientData/>
  </xdr:twoCellAnchor>
  <xdr:twoCellAnchor>
    <xdr:from>
      <xdr:col>5</xdr:col>
      <xdr:colOff>81642</xdr:colOff>
      <xdr:row>46</xdr:row>
      <xdr:rowOff>28575</xdr:rowOff>
    </xdr:from>
    <xdr:to>
      <xdr:col>25</xdr:col>
      <xdr:colOff>228599</xdr:colOff>
      <xdr:row>54</xdr:row>
      <xdr:rowOff>72571</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4</xdr:col>
      <xdr:colOff>133351</xdr:colOff>
      <xdr:row>46</xdr:row>
      <xdr:rowOff>28575</xdr:rowOff>
    </xdr:from>
    <xdr:to>
      <xdr:col>25</xdr:col>
      <xdr:colOff>228600</xdr:colOff>
      <xdr:row>54</xdr:row>
      <xdr:rowOff>99060</xdr:rowOff>
    </xdr:to>
    <xdr:graphicFrame macro="">
      <xdr:nvGraphicFramePr>
        <xdr:cNvPr id="5" name="Gráfico 4">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9524</xdr:colOff>
      <xdr:row>1</xdr:row>
      <xdr:rowOff>9525</xdr:rowOff>
    </xdr:from>
    <xdr:to>
      <xdr:col>6</xdr:col>
      <xdr:colOff>241299</xdr:colOff>
      <xdr:row>4</xdr:row>
      <xdr:rowOff>0</xdr:rowOff>
    </xdr:to>
    <xdr:pic>
      <xdr:nvPicPr>
        <xdr:cNvPr id="2" name="Imagen 4">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4" y="200025"/>
          <a:ext cx="9937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387350</xdr:colOff>
      <xdr:row>52</xdr:row>
      <xdr:rowOff>82550</xdr:rowOff>
    </xdr:from>
    <xdr:to>
      <xdr:col>21</xdr:col>
      <xdr:colOff>114300</xdr:colOff>
      <xdr:row>63</xdr:row>
      <xdr:rowOff>142875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387349</xdr:colOff>
      <xdr:row>52</xdr:row>
      <xdr:rowOff>82550</xdr:rowOff>
    </xdr:from>
    <xdr:to>
      <xdr:col>23</xdr:col>
      <xdr:colOff>190499</xdr:colOff>
      <xdr:row>64</xdr:row>
      <xdr:rowOff>133350</xdr:rowOff>
    </xdr:to>
    <xdr:graphicFrame macro="">
      <xdr:nvGraphicFramePr>
        <xdr:cNvPr id="5" name="Gráfico 4">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40218</xdr:colOff>
      <xdr:row>1</xdr:row>
      <xdr:rowOff>41275</xdr:rowOff>
    </xdr:from>
    <xdr:to>
      <xdr:col>3</xdr:col>
      <xdr:colOff>158750</xdr:colOff>
      <xdr:row>3</xdr:row>
      <xdr:rowOff>149938</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418" y="231775"/>
          <a:ext cx="874182" cy="851613"/>
        </a:xfrm>
        <a:prstGeom prst="rect">
          <a:avLst/>
        </a:prstGeom>
      </xdr:spPr>
    </xdr:pic>
    <xdr:clientData/>
  </xdr:twoCellAnchor>
  <xdr:twoCellAnchor>
    <xdr:from>
      <xdr:col>2</xdr:col>
      <xdr:colOff>63498</xdr:colOff>
      <xdr:row>44</xdr:row>
      <xdr:rowOff>25402</xdr:rowOff>
    </xdr:from>
    <xdr:to>
      <xdr:col>21</xdr:col>
      <xdr:colOff>349248</xdr:colOff>
      <xdr:row>56</xdr:row>
      <xdr:rowOff>137583</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40218</xdr:colOff>
      <xdr:row>1</xdr:row>
      <xdr:rowOff>41275</xdr:rowOff>
    </xdr:from>
    <xdr:to>
      <xdr:col>3</xdr:col>
      <xdr:colOff>179918</xdr:colOff>
      <xdr:row>3</xdr:row>
      <xdr:rowOff>149938</xdr:rowOff>
    </xdr:to>
    <xdr:pic>
      <xdr:nvPicPr>
        <xdr:cNvPr id="4" name="Imagen 3">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418" y="231775"/>
          <a:ext cx="889000" cy="851613"/>
        </a:xfrm>
        <a:prstGeom prst="rect">
          <a:avLst/>
        </a:prstGeom>
      </xdr:spPr>
    </xdr:pic>
    <xdr:clientData/>
  </xdr:twoCellAnchor>
  <xdr:twoCellAnchor>
    <xdr:from>
      <xdr:col>2</xdr:col>
      <xdr:colOff>63498</xdr:colOff>
      <xdr:row>44</xdr:row>
      <xdr:rowOff>25402</xdr:rowOff>
    </xdr:from>
    <xdr:to>
      <xdr:col>21</xdr:col>
      <xdr:colOff>349248</xdr:colOff>
      <xdr:row>56</xdr:row>
      <xdr:rowOff>137583</xdr:rowOff>
    </xdr:to>
    <xdr:graphicFrame macro="">
      <xdr:nvGraphicFramePr>
        <xdr:cNvPr id="5" name="Gráfico 4">
          <a:extLst>
            <a:ext uri="{FF2B5EF4-FFF2-40B4-BE49-F238E27FC236}">
              <a16:creationId xmlns:a16="http://schemas.microsoft.com/office/drawing/2014/main" id="{88917598-0096-84E5-2274-C2F64F316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114300</xdr:colOff>
      <xdr:row>2</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384174"/>
          <a:ext cx="1022350" cy="825501"/>
        </a:xfrm>
        <a:prstGeom prst="rect">
          <a:avLst/>
        </a:prstGeom>
      </xdr:spPr>
    </xdr:pic>
    <xdr:clientData/>
  </xdr:oneCellAnchor>
  <xdr:twoCellAnchor>
    <xdr:from>
      <xdr:col>2</xdr:col>
      <xdr:colOff>101203</xdr:colOff>
      <xdr:row>43</xdr:row>
      <xdr:rowOff>59531</xdr:rowOff>
    </xdr:from>
    <xdr:to>
      <xdr:col>26</xdr:col>
      <xdr:colOff>202406</xdr:colOff>
      <xdr:row>55</xdr:row>
      <xdr:rowOff>130969</xdr:rowOff>
    </xdr:to>
    <xdr:graphicFrame macro="">
      <xdr:nvGraphicFramePr>
        <xdr:cNvPr id="4" name="Gráfico 3">
          <a:extLst>
            <a:ext uri="{FF2B5EF4-FFF2-40B4-BE49-F238E27FC236}">
              <a16:creationId xmlns:a16="http://schemas.microsoft.com/office/drawing/2014/main" id="{822399EC-0CBA-1588-6BDE-45DA847AA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158750</xdr:colOff>
      <xdr:row>3</xdr:row>
      <xdr:rowOff>85726</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5"/>
          <a:ext cx="9842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4" name="Gráfico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9525</xdr:rowOff>
    </xdr:from>
    <xdr:to>
      <xdr:col>6</xdr:col>
      <xdr:colOff>114300</xdr:colOff>
      <xdr:row>3</xdr:row>
      <xdr:rowOff>85726</xdr:rowOff>
    </xdr:to>
    <xdr:pic>
      <xdr:nvPicPr>
        <xdr:cNvPr id="5" name="Imagen 4">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6" name="Gráfico 5">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104774</xdr:rowOff>
    </xdr:to>
    <xdr:pic>
      <xdr:nvPicPr>
        <xdr:cNvPr id="2" name="Imagen 1">
          <a:extLst>
            <a:ext uri="{FF2B5EF4-FFF2-40B4-BE49-F238E27FC236}">
              <a16:creationId xmlns:a16="http://schemas.microsoft.com/office/drawing/2014/main" id="{3EDDFCA5-8273-469E-BE23-4536410F2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1044575" cy="857250"/>
        </a:xfrm>
        <a:prstGeom prst="rect">
          <a:avLst/>
        </a:prstGeom>
      </xdr:spPr>
    </xdr:pic>
    <xdr:clientData/>
  </xdr:twoCellAnchor>
  <xdr:twoCellAnchor>
    <xdr:from>
      <xdr:col>2</xdr:col>
      <xdr:colOff>65484</xdr:colOff>
      <xdr:row>42</xdr:row>
      <xdr:rowOff>27382</xdr:rowOff>
    </xdr:from>
    <xdr:to>
      <xdr:col>26</xdr:col>
      <xdr:colOff>166686</xdr:colOff>
      <xdr:row>54</xdr:row>
      <xdr:rowOff>130966</xdr:rowOff>
    </xdr:to>
    <xdr:graphicFrame macro="">
      <xdr:nvGraphicFramePr>
        <xdr:cNvPr id="3" name="Gráfico 2">
          <a:extLst>
            <a:ext uri="{FF2B5EF4-FFF2-40B4-BE49-F238E27FC236}">
              <a16:creationId xmlns:a16="http://schemas.microsoft.com/office/drawing/2014/main" id="{7477BBC4-79D1-D4D8-0455-A6AA4DE8C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114300</xdr:colOff>
      <xdr:row>2</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384174"/>
          <a:ext cx="1022350" cy="825501"/>
        </a:xfrm>
        <a:prstGeom prst="rect">
          <a:avLst/>
        </a:prstGeom>
      </xdr:spPr>
    </xdr:pic>
    <xdr:clientData/>
  </xdr:oneCellAnchor>
  <xdr:twoCellAnchor>
    <xdr:from>
      <xdr:col>2</xdr:col>
      <xdr:colOff>65484</xdr:colOff>
      <xdr:row>43</xdr:row>
      <xdr:rowOff>59531</xdr:rowOff>
    </xdr:from>
    <xdr:to>
      <xdr:col>26</xdr:col>
      <xdr:colOff>166687</xdr:colOff>
      <xdr:row>55</xdr:row>
      <xdr:rowOff>130969</xdr:rowOff>
    </xdr:to>
    <xdr:graphicFrame macro="">
      <xdr:nvGraphicFramePr>
        <xdr:cNvPr id="4" name="Gráfico 3">
          <a:extLst>
            <a:ext uri="{FF2B5EF4-FFF2-40B4-BE49-F238E27FC236}">
              <a16:creationId xmlns:a16="http://schemas.microsoft.com/office/drawing/2014/main" id="{822399EC-0CBA-1588-6BDE-45DA847AA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279400</xdr:colOff>
      <xdr:row>3</xdr:row>
      <xdr:rowOff>85726</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5"/>
          <a:ext cx="11493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9525</xdr:rowOff>
    </xdr:from>
    <xdr:to>
      <xdr:col>6</xdr:col>
      <xdr:colOff>114300</xdr:colOff>
      <xdr:row>3</xdr:row>
      <xdr:rowOff>85726</xdr:rowOff>
    </xdr:to>
    <xdr:pic>
      <xdr:nvPicPr>
        <xdr:cNvPr id="4" name="Imagen 3">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5" name="Gráfico 4">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132715</xdr:colOff>
      <xdr:row>3</xdr:row>
      <xdr:rowOff>166121</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3615" cy="921318"/>
        </a:xfrm>
        <a:prstGeom prst="rect">
          <a:avLst/>
        </a:prstGeom>
      </xdr:spPr>
    </xdr:pic>
    <xdr:clientData/>
  </xdr:twoCellAnchor>
  <xdr:twoCellAnchor>
    <xdr:from>
      <xdr:col>6</xdr:col>
      <xdr:colOff>233796</xdr:colOff>
      <xdr:row>40</xdr:row>
      <xdr:rowOff>173182</xdr:rowOff>
    </xdr:from>
    <xdr:to>
      <xdr:col>23</xdr:col>
      <xdr:colOff>320386</xdr:colOff>
      <xdr:row>42</xdr:row>
      <xdr:rowOff>8659</xdr:rowOff>
    </xdr:to>
    <xdr:graphicFrame macro="">
      <xdr:nvGraphicFramePr>
        <xdr:cNvPr id="3" name="Gráfico 2">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9525</xdr:colOff>
      <xdr:row>3</xdr:row>
      <xdr:rowOff>177520</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36346"/>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5" name="Gráfico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5</xdr:col>
      <xdr:colOff>9525</xdr:colOff>
      <xdr:row>3</xdr:row>
      <xdr:rowOff>177520</xdr:rowOff>
    </xdr:to>
    <xdr:pic>
      <xdr:nvPicPr>
        <xdr:cNvPr id="6" name="Imagen 5">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36346"/>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7"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xdr:col>
      <xdr:colOff>0</xdr:colOff>
      <xdr:row>49</xdr:row>
      <xdr:rowOff>304800</xdr:rowOff>
    </xdr:to>
    <xdr:sp macro="" textlink="">
      <xdr:nvSpPr>
        <xdr:cNvPr id="119809" name="AutoShape 1"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1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1</xdr:col>
      <xdr:colOff>0</xdr:colOff>
      <xdr:row>49</xdr:row>
      <xdr:rowOff>304800</xdr:rowOff>
    </xdr:to>
    <xdr:sp macro="" textlink="">
      <xdr:nvSpPr>
        <xdr:cNvPr id="119810" name="AutoShape 2"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2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1</xdr:col>
      <xdr:colOff>0</xdr:colOff>
      <xdr:row>49</xdr:row>
      <xdr:rowOff>304800</xdr:rowOff>
    </xdr:to>
    <xdr:sp macro="" textlink="">
      <xdr:nvSpPr>
        <xdr:cNvPr id="119811" name="AutoShape 3"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3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xdr:row>
      <xdr:rowOff>0</xdr:rowOff>
    </xdr:from>
    <xdr:to>
      <xdr:col>1</xdr:col>
      <xdr:colOff>0</xdr:colOff>
      <xdr:row>55</xdr:row>
      <xdr:rowOff>82550</xdr:rowOff>
    </xdr:to>
    <xdr:sp macro="" textlink="">
      <xdr:nvSpPr>
        <xdr:cNvPr id="119813" name="AutoShape 5" descr="data:image/png;base64,iVBORw0KGgoAAAANSUhEUgAAA6AAAAFICAYAAABOTZN3AAAAAXNSR0IArs4c6QAAIABJREFUeF7t3VGoHfd9J/D/9knRU62oNYvcpiCw8mK1L0JC4EoO+2KZLquaW5xQ01CniiFXilOSyALjao1BVrzUia1CokShrUowCFXbbeNQutlYNagIPTSNH2q3iNqJxJJWUvvQyHrKLv+zzN25c2fOmTkz95z5z3zui+V7Z+b//39+/3POfM9/zpz/EPwQIECAAAECBAgQIECAAIEFCPyH2Mb777//f+7du7eA5jRBgAABAgQIECBAgAABAmMU+OlPf3p5EkDffffd//Pggw+O0cCYCRAgQIAAAQIECBAgQGABAv/wD/8QBNAFQGuCAAECBAgQIECAAAECYxcQQMc+A4yfAAECBAgQIECAAAECCxIQQBcErRkCBAgQIECAAAECBAiMXUAAHfsMMH4CBAgQIECAAAECBAgsSEAAXRC0ZggQIECAAAECBAgQIDB2AQF07DPA+AkQIECAAAECBAgQILAgAQF0QdCaIUCAAAECBAgQIECAwNgFBNCxzwDjJ0CAAAECBAgQIECAwIIEBNAFQWuGAAECBAgQIECAAAECYxcQQMc+A4yfAAECBAgQIECAAAECCxIQQBcErRkCBAgQIEBgOQL37t0Lp0+fDrdv3w4nT54M27ZtW05HtEqAAAECQQA1CQgQIECAAIFBC1y6dCl873vfEz4HXWWDI0AgFQEBNJVK6ScBAgQIECDQWODatWvha1/7Wjhx4kTYuXNn4/3tQIAAAQLdCgig3Xo6GgECBAgQIECAAAECBAhUCAigpsZoBOK74K+88srU8a6srITDhw+H4uVa2eeH3n333Q3779+/P6yurk5+n28jO1ZZg3fu3JlcCnbr1q2Q3z//+/x++W3yv79+/Xo4depUuHv37tqvt2/fPtdlZlU+n/vc58KePXvWjl+1XdV4m/Qxul+4cGHSVrHdqnHn263q29atW9dWP6qM89vk25p26V5Ze7t27QrHjx8PW7ZsqZxr0+ZT2bir+hwbmDbP8p75zhTnSHG7/Hyr6mtxnHUfI1V9mlbvM2fOhCtXrqx7rEx7IDd5HOX7XWW5iD4Xx5P168Mf/vDa80vVmLPHWPz7PKt8Zb5Nny+zx23VPMuOV/Y4mzbWsnmVn79ZrR955JHJc/e8z49ZjcueP6e1kbVX5zGaH0vZc3qdldomz3FlJrNe8MuOn39cTHs+jH/79re/XToHq+Zo1WMr38/ic0Odz/Nm44j7PvTQQ5PP/+YfS1X1yj+vNXkMxMdQPKEu+3xxNvbHHnusco5WPXabPA/Mqq2/E+iTgADap2roy0IF4gtGvCFFWVioCqCzTgazE4h4khW3rQoi2Qt13O7BBx9cO8EsO9HJXrx+4Rd+Yd3xshfu4otzdjI57YS+DLrs5CdroxjyipezZS/UxZOqpn2scin2N3uxj8E7/6Je5wSu6mQy62vZGMo+Oxb78P3vf3/dyVZ2svCjH/1oahCoOqnIHIvhrs4JcFlN63zurWwc8Xd79+6dvPFQ1tesP7HN7ISr7olSWZ/K5lnxxP5DH/pQ+OCDD2q9udLkcRQfX1/5ylcmzVU9ZhfR5zYBNOtf8fFQ5wk1s5rl2+T5sur5JXsDsPgYq5o72XPfr/zKr6wL4fFx8sYbb0yeD+OY4xwshq15nnuyEF18I6LO46/ONvkAWhbE6zx/1dmmTl/KajTtOe3QoUOT54N5A2idOVr3OST2PR8w82+QZuPKz9f4u6oAmp83Zc9readpj4F5A+gslyYmdR7vtiHQFwEBtC+V0I+FCzQ5oar7IpCdHHzsYx8Lf/EXf1G6ipcdKzvhK3tXtuxkKv/Ocp0X36p3Y6ugy05ssr7GfbIwXXUCVPScp4/Zi/Ev//Ivh7/5m78pDXHZSULc5u/+7u/WnXi2PTnL+jzrHf9p7/SXmTUJF2Un3fOeUM4KoNlx82+C1O1rsb51HyNlfZq2b2zn/Pnz4cknn5x8ju/Tn/70uhX5svk87U2G4gpN7M8PfvCDyTz64z/+49I5t4g+13Wv2m737t3h5s2blW+qTXvc1/Ft8nw57Q2uONfiGzf5N8jK6l/ncRTbKat1m+ee+HxcfAOpzuOvzjb5McU3P4tveNR5/qqzTZ2+FGs0yyzbfp4Amo171hyt+xySr3vZc1dx/NPeRCu+1k7z7TqA1nFpYrLwkygNEmghIIC2wLNr2gJNTqjqvghkL17xJDme1JW9OGbbPPPMM+HixYullwWVvSjG1YPspG3au6113h2edoJYvISv2FbdoDpPH7OTmyxslF2ylG3z2c9+drJylbdqe3JWdtJbtRqeD+VFz2kBNW47az4V7eY5oYztbGYALV5WNmtM005gq4Jw/pif+tSnNqxiVD0DVXkVT7Lz2x04cKB0Ja3Kses+zxtA83M+9qnJzXaa+DZ5vpz2/JI9N+bDV9ncqRuIymrdxXNPftW1zuOvzjb5ce7YsWPycYN8EK/z/FVnmzp9ydeobtif9ZxS9bxXd47WfQ7J+l5V56JRkwA67bm76wBax6WpSdpnZXo/JgEBdEzVNtZ1Ak1OqOq+CORfUOKqStWlm/Hd76NHj4bXXnutVgDNvyjed999kxPlaatWdVa2yt4BL5681l0BLa4c1mm/bJt8YPrWt761YTUnX4dPfOITGwJDFydnxROQYoib9nmezHTWNrPm07SgVPyc27SH9awAGved9fnKqr52uQJadblk5pites4K9plF3RXQ4nypOqGddglu8VL3efs8bwDNP49ll6NOe27It9Okr02eL2e9wRXrk39DrWyOzQqRVbXu4rnn8uXL6z7LWCfQ1dmmLPDn38iq8/xVZ5s6fSmbB2Vv+JW9uVb1dTZVj8+6c3TW82LZa1Z+HuWDaf7jNXUDaOZWdSl+1wG0jktTE6d5BFIREEBTqZR+di7Q5IQqexEo3oSoeMOK/MlB7HC8QVD+RT1/wjftxgj5Vb3iJZnznmDNAiw7sSkLBlnwyB+v6DBvH/Mn+nHcxZOLfB+zIF5cAS270VT+ktpZJ2d9DqDxplX5n1k3PMrqV6x92eWP2dyu8/m8shO1uo+Rsj5VjWOe8B/HWlbjskub6142vog+zxNA51n9y7fTxHfW82XZTYiqVvfi6l/8TF4WvuJ/i5/RW2YAjf3Jv8k36zkjP+emPUaLYaL4Jk6dcFn2/Bvbb/IcV5xrs94wK86Zslpn2xQ/29pkjjYNW2WvM2XtTQugxXrNuhla1X0jmn4GtK5LU5NZr/P+TqAvAgJoXyqhHwsXmHVClX+Xt+6LQP4EoniSFe+Kmj/hiy/Ude/Ml39RnDfczQKuEyzjMYonScXVz/zJWNNV2rxP8SQw/n/ZO8ZdXoIb2+hzAG16V8s6K6DZvMgHyPxJZFWwLN6ope5jpNinqtXPstX3WSsU2Viy7aadXJY9jqpuerOIPs8TQMsuU63yrDp+FgLj89M03ybPl2XPNdOeNx599NFeBdBt27ZNngeyS2Tjd4eW3egoP846IbX4GMn+P4aaePw4/2ZdQl0npNbpS77vTQNokxXQJnO07nNIvu9NPiIy7X4LdZ5bulwBresyj8ms13p/J9AHAQG0D1XQh6UINDmhqvsiUHWSFQNk8SSm7mVBRZwmAbRJYKlzYlMWQMtC27x9LDvRz24aE9uJK8rZ5ZhlJ1l1xjDr5KysD/kTrjona8VLG5uGi+I4ZvW56gHUJIBmxyjedTn+vvhGSVl7dR8jZX0qWz2oco7bFu8+XPUYmTb/y04Ai4EgBpFsfhdPurvuc9M5kr0hU7zZWFWILh6/qW+T58s6ATRv/eyzz4avf/3r6z6OsIgV0Pz8KM7LfCD5nd/5nfDSSy9tuNNu2wCaPZ/GqzbiGzoPPPDA4ALotMdJ8e7GdZ9D8u7Fx3HZPK37Wjvrub3LAFrXZR6TpZxQaZRAQwEBtCGYzYcj0OSEqu6LQFVwiCuB8Wst8u9u131RrDoxjb+v+pqXspPrWZWrE96qAmjVDWma9nHaJYHxWPkQsBkBtGzVrerEdNrq7qzPKs6aT8WTk0UG0GKwKVup7zqATlsNqJq3db5nd1oAzT77WnX8/FUHZaG56z43DaBVq7zZcWZ9H3DV5dnZ/kXfJs+XdQJo3CZ73oh3Df/Hf/zHdQG07kpu8bFR9hgu9qeqdsU3GbLtfuu3fmvymdBp86nOY7TqcZ893uPHNeKq67Tvcq3zPF2nL2XhedpXh2XbT3tTq/i813SOznpeLJtX+Tc7y+4LEPep+1o7a+7M+xgoviHZxGUek1mv9f5OoA8CAmgfqqAPSxFo8mJS90Wg7OQgW7Epfjdo3RfFMpxpJ2ezXkSrsOuc2FQF0KrgVrzLY9Z2VR+LJzf5VZJ4g5VZd6asM4ZpJ2d1T0ynrcLVWf2dNp/K3oVvekJZ52Rx2oMuH4AXEUCLZtPmcJ35PctrWo3K/lZ20t11n5sG0GlvMs16A2oe3ybPl3UDaPZmR1zRrvpO5Fk3VCqr9TzPj2U1Lj7/TLtJz6w5VxWE8kE8BsB4Oe6iA2jsw6w3zeo8pxSP0XSO1n2dLc6vrHZVAb7Ja+00h2mPgWljbeMyr8lSTqo0SqCBgADaAMumwxJockJV90WgLABlgSIGqFnffVfnJCZ/IhNvHFN2zOL32NWpXJ3wVhVAsxOYfODMzJr0cdpKU52bW9QZQ5VxdtJavAnPtPARa5o/WcyOHT3iZ7qySzjrhovsJKZ4U56686LqxKyqL7G9+HVB+b9nfchWwOrO/brbVa2g5EN9HG/Z3S3zJ8FVb27EbWZ5zTrZLr7BsIg+150j+cd//HfZVRCzPs82K6CWBbgmz5dNAmj++bH42Mv6Wfb7bN5mj7X86mRXzz3Z8112Y7O2q+7THiPZinzxea5o2eY5btrrQNa34mtH9vv4HZ7xDtx1V0DL7oGQb79sjtZ9DimOY9ocqgr+Vc8R0y5hn/YYiO2UvTHZ9Oqgoks8bp2PQNR5jbcNgT4JCKB9qoa+LFSgyQlV/oSm2Ml8WCg7Oci/i54/0W/yrmwVTHaClv/7rDujTjvWrBtgTAugVS/cTfo4LewVLw+rugS37C64sd9ZUK+6/KnqksVZJ1zFO0IWT5bLvKvmU9XJ57RLtqa1V3WZZb6dsm1mvVHSZExx2/ycrPLMB9+bN2+G4mcb823O+pzjtABaZwW1GMIX0eeqAFq883bc7uMf/3j4sz/7s3V32C7uP22VftbnK+vcMTjfXp15Ni04Vb35E9som/v5x2qdKxrqPD9Oe5xn4bBOAC3e+Cq2nT1GpwWsbBzFN7XKAui8z3Gzwm1sq6yW+XHPej4sfmZ/2qpxcY7OG0Cr3nDI7Jq81la9XmcBs+ouuFlbs55PZ33OtBhksyBf9jww7Y69Cz2Z0hi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qA+iZM2fC7du3w/Hjx8OWLVs2HDr+/cqVK5Pfr6yshMOHD0/+nf/91q1bw4kTJ8LOnTvn6JpdCBAgQIAAAQIECBAgQGBIAhsC6J07d8LJkyfDvn37wo0bN8KxY8c2BNDr16+HN998Mzz11FMh/vvs2bOToLpt27ZJAN27d2/Ys2fPkJyMhQABAgQIECBAgAABAgRaClSugMZgefHixdIAmm8zBtbTp0+HI0eOTFY6BdCWFbE7AQIECBAgQIAAAQIEBirQOoAWg2r+Etxdu3ZVXsI7UE/DIkCAAAECBAgQIECAAIEKgVYB9N69e+HVV18Njz/+eOnnPGMYjT+rq6sKQIAAAQIECBAgQIAAAQIjF2gVQGPA3LFjx9oNiIqW165dC1evXm0UQG/duhXiZb1+CBAgQIAAAQIECBAgQCBNgXh/oO3bt2/o/FwBNK58xs997t69uzJ8xpZmBdQ0KfWaAAECBAgQIECAAAECBOYRqLwLblyJzH7i16wcOHBg7WZDcYXylVdeWdde3CYG0lOnToW7d+9O/rZ///5Gq5/zDMA+BAgQIECAAAECBAgQIJCGQOUKaLH7de+Km8aw9ZIAAQIECBAgQIAAAQIEFi1QO4CeO3cuHDx4sPRmQ4vutPYIECBAgAABAgQIECBAID2B2gE0vaHpMQECBAgQIECAAAECBAj0SUAA7VM19IVACOGdd94Jn//85yffofvwww9vMImfsX722WfD22+/PfnbCy+8sLZd9ref//mfD8899xxPAgQIECBAgAABAr0SEEB7VQ6dGbvA+fPnQ/z6oq1bt4bHHnusNIC+9dZb4b333gtPPvlkiP++cOFCeOmll8IPf/jD8Hu/93vhYx/7WPiXf/kXAXTsk8n4CRAgQIAAAQI9FBBAe1gUXSLw4osvTu48XbYCmteJq6Uvv/zy5A7V2fcsxVB6+fJlAdQ0IkCAAAECBAgQ6J2AANq7kugQgRDqBtCysCmAmkEECBAgQIAAAQJ9FRBA+1oZ/Rq1QJ0AGr+rN37+8/nnn19b/YxoAuiop47BEyBAgAABAgR6LSCA9ro8OjdWgVkBNLvZ0MrKyobLdAXQsc4a4yZAgAABAgQI9F9AAO1/jfRwhALTAmhc+VxdXQ2f+cxnKm9S5DOgI5w0hkyAAAECBAgQSEBAAE2gSLo4HoF4F9xvfvObawO+//77w5kzZ0IMndnNhr7zne+s2yZuHC/F/bmf+7nJ17f85Cc/Wds//xUt41E0UgIECBAgQIAAgb4KCKB9rYx+EcgJuKzWdCBAgAABAgQIEBiCgAA6hCoaw6AF4uc9f//3fz88/fTT6242NOhBGxwBAgQIECBAgMAgBQTQQZbVoAgQIECAAAECBAgQINA/AQG0fzXRIwIECBAgQIAAAQIECAxSQAAdZFkNigABAgQIECBAgAABAv0TEED7VxM9IkCAAAECBAgQIECAwCAFBNBBltWgCBAgQIAAAQIECBAg0D8BAbR/NdEjAgQIECBAgAABAgQIDFJAAB1kWQ2KAAECBAgQIECAAAEC/RMQQPtXEz0iQIAAAQIECBAgQIDAIAUqA+iZM2fC7du3w/Hjx8OWLVs2DD7+/cqVK5Pfr6yshMOHD0/+ff369XDq1Klw9+7dsH379nDy5Mmwbdu2QeIZ1HIF/ssL/2u5HdD60gT++/MfW1rbGiZAgAABAgQIEJhfYEMAvXPnziQ07tu3L9y4cSMcO3ZsQwCNIfPNN98MTz311CRwnj17dhJUt27dGk6fPh0OHToU9uzZEy5duhRu3rwZVldX5++hPQlUCAig450aAuh4a2/kBAgQIECAQNoClSugMVhevHixNIDmhxwDawydR44cmfw6v0/dY6RNqPfLEhBAlyW//HYF0OXXQA8IECBAgAABAvMItA6g+ZAZVzuLATRbHXUZ7jzlsc80AQF0vPNDAB1v7Y2cAAECBAgQSFugVQC9d+9eePXVV8Pjjz8edu7cObkcNx9A4+roa6+9Fo4ePepzoGnPk172XgDtZVkW0ikBdCHMGiFAgAABAgQIdC7QKoDGGxHt2LFj3Q2I2l6Ce+vWrRCDqx8CswS++PqNWZv4+0AFvvTEAwMdmWERIECAAAECBIYhEK+AjTelLf7MFUDjymf83Ofu3bvXwmc8cPb77CZExYA6DEqj6IuAFdC+VGLx/bACunhzLRIgQIAAAQIEuhCovAtuXInMfuLXrBw4cGDtZkNxhfKVV15Z1372VSz5r2HZtWtX5de4dNF5xxi3gAA63voLoOOtvZETIECAAAECaQtUroAWh+WOtmkXeoi9F0CHWNV6YxJA6znZigABAgQIECDQN4HaAfTcuXPh4MGDk5sN+SHQBwEBtA9VWE4fBNDluGuVAAECBAgQINBWoHYAbduQ/Ql0LSCAdi2azvEE0HRqpacECBAgQIAAgbyAAGo+JCsggCZbutYdF0BbEzoAAQIECBAgQGApAgLoUtg12oWAANqFYprHEEDTrJteEyBAgAABAgQEUHMgWQEBNNnSte64ANqa0AEIECBAgAABAksREECXwq7RLgQE0C4U0zyGAJpm3fSaAAECBAgQICCAmgPJCgigyZaudccF0NaEDkCAAAECBAgQWIqAALoUdo12ISCAdqGY5jEE0DTrptcECBAgQIAAAQHUHEhWQABNtnStOy6AtiZ0AAIECBAgQIDAUgQE0KWwa7QLAQG0C8U0jyGAplk3vSZAgAABAgQICKDmQLICAmiypWvdcQG0NaEDECBAgAABAgSWIiCALoVdo10ICKBdKKZ5DAE0zbrpNQECBAgQIEBAADUHkhUQQJMtXeuOC6CtCR2AAAECBAgQILAUAQF0Kewa7UJAAO1CMc1jCKBp1k2vCRAgQIAAAQICqDmQrIAAmmzpWndcAG1N6AAECBAgQIAAgaUICKBLYddoFwICaBeKaR5DAE2zbnpNgAABAgQIEBBAzYFkBQTQZEvXuuMCaGtCByBAgAABAgQILEVAAF0Ku0a7EBBAu1BM8xgCaJp102sCBAgQIECAgABqDiQrIIAmW7rWHRdAWxM6AAECBAgQIEBgKQIC6FLYNdqFgADahWKaxxBA06ybXhMgQIAAAQIEKgPomTNnwu3bt8Px48fDli1bSqXKtom/u3LlymT7rVu3hhMnToSdO3eSJtC5gADaOWkyBxRAkymVjhIgQIAAAQIE1glsCKB37twJJ0+eDPv27Qs3btwIx44d2xBAp20TA+jevXvDnj17UBPYVAEBdFN5e31wAbTX5dE5AgQIECBAgEClQOUK6PXr18PFixdLA2h2tLJtBFCzbVECAuiipPvXjgDav5roEQECBAgQIECgjsCmBNDsEtxdu3ZNvYS3TgdtQ6BKQAAd79wQQMdbeyMnQIAAAQIE0hboPIDmOeJqaPxZXV1NW0nveykggPayLAvplAC6EGaNECBAgAABAgQ6F9jUAHrt2rVw9epVAbTzsjlgFBBAxzsPBNDx1t7ICRAgQIAAgbQFNjWAxhXQHTt2hMOHD9dWunXrVog3OfJDYJbAF1+/MWsTfx+owJeeeGCgIzMsAgQIECBAgMAwBLZt2xa2b9++YTCVd8GNQTD7WVlZCQcOHAinT58OR44cCffdd9/kTrnFbXbv3h1OnToV7t69O9l1//79Vj+HMX96OQoroL0sy0I6ZQV0IcwaIUCAAAECBAh0LlC5Alpsqc5dcTvvnQMSmCIggI53egig4629kRMgQIAAAQJpC9QOoOfOnQsHDx4MO3fuTHvEej8YAQF0MKVsPBABtDGZHQgQIECAAAECvRCoHUB70VudIJATEEDHOx0E0PHW3sgJECBAgACBtAUE0LTrN+reC6DjLb8AOt7aGzkBAgQIECCQtoAAmnb9Rt17AXS85RdAx1t7IydAgAABAgTSFhBA067fqHsvgI63/ALoeGtv5AQIECBAgEDaAgJo2vUbde8F0PGWXwAdb+2NnAABAgQIEEhbQABNu36j7r0AOt7yC6Djrb2REyBAgAABAmkLCKBp12/UvRdAx1t+AXS8tTdyAgQIECBAIG0BATTt+o269wLoeMsvgI639kZOgAABAgQIpC0ggKZdv1H3XgAdb/kF0PHW3sgJECBAgACBtAUE0LTrN+reC6DjLb8AOt7aGzkBAgQIECCQtoAAmnb9Rt17AXS85RdAx1t7IydAgAABAgTSFhBA067fqHsvgI63/ALoeGtv5AQIECBAgEDaAgJo2vUbde8F0PGWXwAdb+2NnAABAgQIEEhbQABNu36j7r0AOt7yC6Djrb2Rj0PgxRdfDP/8z/8cXnrppbB169YNg37nnXfC5z//+fCTn/wk3H///eHMmTNh+/btIf/7hx56qHL/cSgaJQECBPopIID2sy56VUNAAK2BNNBNBNCBFtawRi9w69atsLp8dNgNAAAgAElEQVS6Gh555JHwT//0T+H555/fEEDv3r0bnn322bCyshIefvjhcP78+fD++++Hp59+Ohw/fjx84QtfCB/96EdDDLEf+chHwpNPPjl6VwAECBDok4AA2qdq6EsjAQG0EdegNhZAB1VOgyFQusL5h3/4h6UBNK5y5v+W/f8TTzwRXn/99bV93nrrrXDhwgWroOYXAQIEeiYggPasILpTX0AArW81tC0F0KFV1HgIrBcohsz8X8sC6MsvvzxZ/Tx9+vTaCui0Y/AmQIAAgeUJCKDLs9dySwEBtCVgwrsLoAkXT9cJ1BBoEkDjZbsvvPDCZOXzO9/5TvjmN7+51oLPgdbAtgkBAgQWLCCALhhcc90JCKDdWaZ2JAE0tYrpL4FmAk0CaNW28RLcy5cvh+eee65Z47YmQIAAgU0VqAyg8Y5yt2/fnlzSsmXLltJOlG1z/fr1cOrUqRBvEhDvSHfy5Mmwbdu2TR2Eg49TQAAdZ93jqAXQ8dbeyMchMC2AFm9CVHazoexmRp/5zGcmNyryQ4AAAQL9EdgQQO/cuTMJjfv27Qs3btwIx44d2xBAq7a5d+/e5PMXhw4dCnv27AmXLl0KN2/enNzRzg+BrgUE0K5F0zmeAJpOrfSUQBOBLDj++Mc/Xtvtt3/7tyd3ss0HzbKvW4k7xLvjvv3225N942W5wmcTfdsSIEBgMQKVK6BxJfPixYulATTrWnGbWf+/mCFpZSwCAuhYKr1xnALoeGtv5OMUiKueMVB+8pOfnHzFih8CBAgQSFdg0wPo2bNnJ5fxugw33UnS154LoH2tzOb3SwDdfGMtEOiTQPw853vvvec7PftUFH0hQIDAnAKbGkDjpbqvvfZaOHr0qAA6Z4HsVi0ggI53dgig4629kRMgQIAAAQJpC2xqAK1zGW/afHq/TAEBdJn6y21bAF2uv9YJECBAgAABAvMKdBpAizchinfJ3bFjRzh8+HDt/sUbEMSVUz8EZgl88fUbszbx94EKfOmJBwY6MsMiQIAAAQIECAxDIH4EM34rSvGn8i64MQhmPysrK+HAgQOTO9weOXIk3HfffZM75Ra3iUEz/zUsu3btmvo1LsOgNYplCVgBXZb88tu1Arr8GugBAQIECBAgQGAegcoV0OLBXE47D699NlNAAN1M3X4fWwDtd330jgABAgQIECBQJVA7gJ47dy4cPHgw7Ny5kyaBXggIoL0ow1I6IYAuhV2jBAgQIECAAIHWArUDaOuWHIBAxwICaMegCR1OAE2oWLpKgAABAgQIEMgJCKCmQ7ICAmiypWvdcQG0NaEDDEDgG//zEwMYhSHMI/Cp//SteXazDwE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KVAfTMmTPh9u3b4fjx42HLli0bpC5duhQuXLgw+f3+/fvD6urq5N9xvytXrkz+vXXr1nDixImwc+dO0gQ6FxBAOydN5oACaDKl0tFNFBBANxG354cWQHteIN0jQGCqwIYAeufOnXDy5Mmwb9++cOPGjXDs2LENAfT69evh7Nmzk3AaQ+bp06fDoUOHwp49eyYBdO/evZN/+yGwmQIC6Gbq9vvYAmi/66N3ixEQQBfj3MdWBNA+VkWfCBCoK1C5AhpD5sWLF0sDaFz9jD+HDx+e/Df//wJoXXrbtRUQQNsKpru/AJpu7fS8OwEBtDvL1I4kgKZWMf0lQCAv0FkAvXnz5uQy3PwluLt27aq8hFcZCLQVEEDbCqa7vwCabu30vDsBAbQ7y9SOJICmVjH9JUCg8wB67dq1cPXq1bXPgWYNxDAaf7LPh6In0KWAANqlZlrHEkDTqpfebo6AALo5rikcVQBNoUr6SIBAlUBnK6CxgeyS3KyxqmCqHAS6EBBAu1BM8xgCaJp10+tuBQTQbj1TOpoAmlK19JUAgaLAXAE0fxOieMB4E6IjR45suNttXAHdsWPHhmA6rQy3bt0K8UZIfgjMEvji6zdmbeLvAxX40hMPDHRk/RjW3/7t34Y/+qM/Cs8880z4pV/6pQ2d+rd/+7fJ8358rv7Qhz60tt17770XvvzlL4cPPvggbNu2bfIRjJ/92Z/tx6AG2Iu//uHJAY7KkOoI/Oovqn0dJ9sQILBcgXgusH379g2dqLwLbgyC2c/Kyko4cODAuqCZ/xqW+Pe4+hmD6alTp8Ldu3cnu+a/nmW5w9f6EAWsgA6xqvXGZAW0ntM8W7344ovh3//93ye7fvKTnwwf/ehHNxwmbvORj3wkPPnkk+Gtt96afCXXSy+9FL761a9O7oge98lvM08/7DNbwArobKOhbmEFdKiVNS4C4xCoXAEtDn/aXXHHQWWUfRMQQPtWkcX1RwDdXOv4JuILL7xQGkDjm5Pxb88///zkXc3i/2c9O3/+fHj//ffDc889t7mdHfHRBdDxFl8AHW/tjZzAEARqB9Bz586FgwcPbrjMdggIxpCmgACaZt266LUA2oVi9TGaBtB4qe0XvvCFdaulcQU0Xjnz8MMPb25nR3x0AXS8xRdAx1t7IycwBIHaAXQIgzWGYQkIoMOqZ5PRCKBNtJpv2ySAlm0bL8u9fPmy1c/m9I32EEAbcQ1qYwF0UOU0GAKjExBAR1fy4QxYAB1OLZuORABtKtZs+yYBtHgJ7jvvvBNefvnlyT0Dym480Kwntp4mIICOd34IoOOtvZETGIKAADqEKo50DALoSAsfQhBAN7f20wJobDl/g6H8Zz3jyucf/MEfhHgHdOFzc2sUjy6Abr5xX1sQQPtaGf0iQKCOgABaR8k2vRQQQHtZloV0SgDdPOYYLr/73e+uNfDQQw9N7nB78eLFtZsKxVXP1dXV8OMf/zjcf//9k8C5devW8Oyzz4a33357bd/sb8Lo5tRLAN0c1xSOKoCmUCV9JECgSkAANTeSFRBAky1d644LoK0JGx/ATYUak236DgLophP3tgEBtLel0TECBGoICKA1kGzSTwEBtJ91WUSvBNBFKP//NuLnOt94443wu7/7u4ttWGtTBQTQ8U4QAXS8tTdyAkMQEECHUMWRjkEAHWnhfQZ0vIU38nUCAuh4J4QAOt7aGzmBIQgIoEOo4kjHIICOtPAC6HgLb+QCqDkwERBATQQCBFIWEEBTrt7I+y6AjncCuAR3vLU38v8vYAV0vLNBAB1v7Y2cwBAEBNAhVHGkYxBAR1p4K6DjLbyRWwE1B6yAmgMECCQvIIAmX8LxDkAAHW/trYCOt/ZGbgXUHHAJrjlAgEDaAgJo2vUbde8F0PGWXwAdb+2NXAA1BwRQc4AAgbQFBNC06zfq3gug4y2/ADre2hu5AGoOCKDmAAECaQsIoGnXb9S9F0DHW/6+BNDLh//zeIsw4pEfuPQ/ejF6NyHqRRmW0gk3IVoKu0YJEOhIQADtCNJhFi8ggC7evC8tCqB9qcQ4+yGAjrPufRq1ANqnaugLAQJNBQTQpmK2742AANqbUiy8IwLowsk1mBMQQE2HZQsIoMuugPYJEGgjIIC20bPvUgUE0KXyL7VxAXSp/KNvXAAd/RRYOoAAuvQS6AABAi0EBNAWeHZdroAAulz/ZbYugC5TX9sCqDmwbAEBdNkV0D4BAm0EBNA2evZdqoAAulT+pTYugC6Vf/SNC6CjnwJLBxBAl14CHSBAoIWAANoCz67LFRBAl+u/zNYF0GXqa1sANQeWLSCALrsC2idAoI1AZQA9c+ZMuH37djh+/HjYsmXLhjYuXboULly4MPn9/v37w+rq6uTf169fD6dOnQp3794N27dvDydPngzbtm1r00f7EigVEEDHOzEE0PHWvg8jF0D7UIVx90EAHXf9jZ5A6gIbAuidO3cmoXHfvn3hxo0b4dixYxsCaAyZZ8+enYTTrVu3htOnT4dDhw6Fhx56aO3fe/bsCTGk3rx5cy2cpo6l//0SEED7VY9F9kYAXaS2tooCAqg5sWwBAXTZFdA+AQJtBCpXQGPIvHjxYmkAjcEy/hw+fHjy3+z/d+/evW6facdo02n7EogCAuh454EAOt7a92HkAmgfqjDuPgig466/0RNIXaCzABpXOh999NENATRbKXUZbupTpX/9F0D7V5NF9UgAXZS0dsoEBFDzYtkCAuiyK6B9AgTaCHQSQK9duxauXr26IYDGy3lfe+21cPToUZ8DbVMl+5YKCKDjnRgC6Hhr34eRC6B9qMK4+yCAjrv+Rk8gdYFOAmiXl+DeunUrxODqh8AsgS++fmPWJv4+UIEvPfFAL0b2v49/vhf90InFCvzH0/9tsQ1WtPbXPzzZi37oxOIFfvUX1X7x6lokQKCpQLwCNt6UtvgzVwDN34QoHjDehOjIkSNhx44d625CFO+kG3+XfVa0aadtT2CagBXQ8c4PK6DjrX0fRm4FtA9VGHcfrICOu/5GTyB1gcq74MaVyOxnZWUlHDhwYC1o7ty5c3LjoexrWOLfs5CZ/xqWXbt2VX6NS+pw+r98AQF0+TVYVg8E0GXJazcKCKDmwbIFBNBlV0D7BAi0EahcAS0e1B1t2zDbdzMEBNDNUE3jmAJoGnUaai8F0KFWNp1xCaDp1EpPCRDYKFA7gJ47dy4cPHgwxNVPPwT6ICCA9qEKy+mDALocd63+PwEB1ExYtoAAuuwKaJ8AgTYCtQNom0bsS2AzBATQzVBN45gCaBp1GmovBdChVjadcQmg6dRKTwkQ2CgggJoV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EBpAL106VK4cOHCRGf//v1hdXV1g1R+m5WVlXD48OHJNmfOnAlXrlyZ/Hvr1q3hxIkTYefOnaQJdC4ggHZOmswBBdBkSjXIjgqggyxrUoMSQJMql84SIFAQ2BBAr1+/Hs6ePRuOHz8+CZCnT58Ohw4dCnv27Fnb9dq1a+GNN96YbHP37t3JNkeOHJkEzRhA9+7du2576gQ2Q0AA3QzVNI4pgKZRp6H2UgAdamXTGZcAmk6t9JQAgY0CGwJoXNmMP9mKZvH/49+Kv4uhc8eOHZN9BFDTbFECAuiipPvXjgDav5qMqUcC6Jiq3c+xCqD9rIteESBQT6BWAL158+a6y3DzK6BbtmxZF0jzl+Du2rVrskoat/FDoGsBAbRr0XSOJ4CmU6sh9lQAHWJV0xqTAJpWvfSWAIH1AjMDaAybV69eXRdA7927N7ns9t133107Wv5zoNkvYxiNP2WfIVUIAm0FBNC2gunuL4CmW7sh9FwAHUIV0x6DAJp2/fSewNgFZgbQsktwi2hVl92WhddZ4Ldu3Qp37tyZtZm/EwhffP0GhZEKfOmJB3ox8v99/PO96IdOLFbgP57+b4ttsKK1v/7hyV70QycWL/Crv6j2i1fXIgECTQW2bdsWtm/fvmG3qTchilvnbzBU1mgMmefPnw8nT54MsZH8T/6zoU07bHsCswSsgM4SGu7frYAOt7YpjMwKaApVGnYfrYAOu75GR2DoAjO/hiW7tDauSmZhNKKcOnVqcgfcmGqz8BnvoJv9Pm5T9RUuQ0c1vsUICKCLce5jKwJoH6synj4JoOOpdV9HKoD2tTL6RYBAHYHSAFq2YwyXFy9eDMeOHXNToTqyttl0AQF004l724AA2tvSjKJjAugoytzrQQqgvS6PzhEgMEOgdgA9d+5cOHjw4OS7Pv0Q6IOAANqHKiynDwLocty1+v8EBFAzYdkCAuiyK6B9AgTaCNQOoG0asS+BzRAQQDdDNY1jCqBp1GmovRRAh1rZdMYlgKZTKz0lQGCjgABqV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pQH00qVL4cKFCxOd/fv3h9XV1Q1S+W1WVlbC4cOHJ9tcv349nDp1Kty9ezds3749nDx5Mmzbto00gc4FBNDOSZM5oACaTKkG2VEBdJBlTWpQAmhS5dJZAgQKAhsCaAyQZ8+eDcePHw9bt24Np0+fDocOHQp79uxZ2/XatWvhjTfemGwTg2bc5siRI2HHjh3rto8h9ebNm6UBViUItBUQQNsKpru/AJpu7YbQcwF0CFVMewwCaNr103sCYxfYEEBjaIw/2Ypm8f/j34q/O3PmzCR87t69O1y8eDEcO3YsbNmyZbIamv//sWMbf7cCAmi3nikdTQBNqVrD66sAOryapjYiATS1iukvAQJ5gVoBtLiKmV8BjUEzC6RlATRbTXUZronXtYAA2rVoOscTQNOp1RB7KoAOsappjUkATateekuAwHqBmQE0hs2rV6+uu4z23r17k0tt33333bWjxc+BFgPonTt3wmuvvRaOHj3qc6BmXucCAmjnpMkcUABNplSD7KgAOsiyJjUoATSpcuksAQIFgZkBtOwS3KJivAR37969k5DZ9hLcW7duhRhc/RAgQIAAAQIECBAgQIBAmgIxG8ab0hZ/pt6EKG6c3WBo586dpSOPK6Tnz5+f3O22eNOi7LOh2edJ06TTawIECBAgQIAAAQIECBDoQmDm17BkX7ESVyWzMBobrvqqlfzXsOzatWtyp9z4OVE/BAgQIECAAAECBAgQIDBugdIAWkbijrbjnihGT4AAAQIECBAgQIAAgbYCtQPouXPnwsGDB0PVpbhtO2J/AgQIECBAgAABAgQIEBi2QO0AOmwGoyNAgAABAgQIECBAgACBzRYQQDdb2PEJECBAgAABAgQIECBAYCIggJoIBAgQIECAAAECBAgQILAQAQF0IcwaIUCAAAECBAgQIECAAAEB1BwgQIAAAQIECBAgQIAAgYUICKALYdYIAQIECBAgQIAAAQIECAig5gABAgQIECBAgAABAgQILERAAF0Is0YIECBAgAABAgQIECBAQAA1BwgQIECAAAECBAgQIEBgIQIC6EKYNUKAAAECBAgQIECAAAECAqg5QIAAAQIECBAgQIAAAQILERBAF8KsEQIECBAgQIAAAQIECBAQQM0BAgQIECBAgAABAgQIEFiIgAC6EGaNECBAgAABAgQIECBAgIAAag4QIECAAAECBAgQIECAwEIEBNCFMGuEAAECBAgQIECAAAECBARQc4AAAQIECBAgQIAAAQIEFiIggC6EWSMECBAgQIAAAQIECBAgIICaAwQIECBAgAABAgQIECCwEAEBdCHMGiFAIBWBe/fuhdOnT4cPf/jDYXV1dV23r127Fl555ZV1v9u6dWs4ceJE2Llz59rvL126FH7wgx+E48ePhy1btqQy9E76eebMmXDlypXJsVZWVsLhw4fXjnvnzp1w8uTJcOvWrXVtFbeLzufPn59su23btk76lcpB8nNs165d6+ZQNjfffffddcPZv3//urmaOT/55JNhz549qQy9037Gx+C3v/3t0sfmhQsX1rW1ffv2dXMtc969e/e6+dtpBx2MAAECIxYQQEdcfEMnQGC9wPXr18NXvvKVsG/fvhBP4osBNNs6/u21114LR48eXXhAWmbbs+ZL9HvzzTfDU089FeK/z549OwlQZSEyBtW9e/cuPCDFcPHqq6+Gxx9/fN2bBrPGtoi/x7796Z/+afj1X//1yRsX04xiwIo/+YC/iD7GNpbZdp0xxrn3J3/yJ5NNf/M3f7O0znGbixcvhmPHji38TaL4JsPVq1crn1/qjNE2BAgQSFlAAE25evpOgEAtgf/ywv+q3O6/P/+xDX+bdYJYDIExKMSfuPIXV/MeeOCBtRPM/N/iNk8//XT43ve+F+IqVn7lKp7UZysz2e/zK15xleaZZ54JX/7yl9dWELO23njjjXD79u3Jqm0MfN/4xjcqVyFrgZVsdPnwfy7d9cCl/1H6+2gUV5KPHDlSGgDy4Sp658fwG7/xG+HP//zPJ+Hg7bffXvtbXDmNNjt27JhY5VeuYqA4depUuHv37rrf513jGwp/9Vd/NbGPP/FYjz766CSsxP0++OCDyUrY5cuXN9RiXrdsv2/8z0+UHuJT/+lbpb+fFZTzITALXNkY4op8XEGOITv+ZOP70Y9+FOKq6iOPPBK++tWvhuLqfdnqdX5FNs63+JPN0+iftRV///3vfz987nOfm7zhUFaLNob/9XfOV+7+e19/cu1vmduhQ4cm86bqjYZiAC0+hm/evDl5g+Shhx6avGGRjS+affrTn574xvmYX72v8xiObxh8/etfnxwv8//Od76z7vnjwIEDa1cKlF1h0cbRvgQIEOiDgADahyroAwECmyqwiAAaA2B2yW0+wMYT2+xvMUzFS3jjSXq8ZDcLaHHw2cph/HcWzuK/b9y4seEy1vzqa2zra1/72tqlhvH/s31mhZgm6E0D6KwVpmIAzY8hv280y/523333TU7MH3zwwcnqUTxGDKMxRMbQ/YlPfGISfjL/+P/f+ta3wqc+9am1Va6iSRZcY6iIl6vmV3HztWh7KWvdAFoMfFUrnMUAGgNfNob8GOMYsr/FMBXnXPyJczUGn3TQ/t4AAASkSURBVBi0omXZvPm1X/u18N3vfnfNNZsv+baLl6zH/y+rRdXVBHXnYN0Amo0jzolpK91lATT/GM7mZ2aWXZKfv7Q39j1b5f/Xf/3X2o/h4htc+eeIuPJ97ty5cPDgwclzxKzHUV0/2xEgQKBPAgJon6qhLwQIbIrAIgJo/nLSYgDN/pY/mYwDzU6Q42ph8bOlcWUlfgYthofHHntsLYQWV1+LJ7P5VZgMMwbetgGqSQCtE3yLATR/SWIxgGZ/Kx43C0L5FaNszHGl77Of/ezkkuoscMWT+7IAmr8Us+xzvsXPqM4zSesG0Pyxs4BdFkKLATQ/hmIAzf+tyr1q3kT7eKKQ/zxuMYDmg17Z53yLn2Wdx69OAM0/NuLKYdMAmn8M5wNo/jj5x1u+vThn6z6GywJo1nbZ53yLn1Gdx88+BAgQ6JOAANqnaugLAQKbItD3ABpvWBR/pq12xct2YwiIP8UV0Hx426zPVjYJoNOCU1bgLgNoDOrTPs+XX+XMLqnMLs0srjBt1ucb5wmg0y4F7zqATps3WaiMl+7GOTotgG7Wil2dAJq/DDubZ1WXsJatgLYJoPGy7bqP4dh21WO2z5/x3pQnZwclQGCUAgLoKMtu0ATGJdD3ABqrMe2GPfHv2WV58TLUaQE0+zxl13fgrRNAm9w9tMsAGi+3jJeWxs/9Va30Vl2aWQwis26eNO8jp04AjeHjL//yL8PHP/7xSTOLXAGdNW/ylyZPC6DZHJhWi3kM6wTQ/HFnrcJ3HUDjJbh1H8OxztPeNKrzBs48hvYhQIBAXwQE0L5UQj8IENg0gboBtGwFpezy1bKbELW5BDd+1it/CWS2ahNXRos3JsqCSdkNj/Kri9lXoXR1+V6dANrk8tUuA2hclSvWLn8Jc9WNibKbEBVXT8tqkf+anXkmap0Amq9t/Pe0S1e7XgEttl286VV+JTGzzn6X3fAoMyqrRdu79fY9gMbPHtd9DGcrynFexps4xc/i5p8/ipcxF79mZ575Zx8CBAj0SUAA7VM19IUAgU0RqBtAN6XxgRy0TgAdyFA3ZRh1A+imND6AgzYNoAMYsiEQIEBgsAIC6GBLa2AECBAgQIAAAQIECBDol4AA2q966A0BAgQIECBAgAABAgQGKyCADra0BkaAAAECBAgQIECAAIF+CQig/aqH3hAgQIAAAQIECBAgQGCwAgLoYEtrYAQIECBAgAABAgQIEOiXgADar3roDQECBAgQIECAAAECBAYrIIAOtrQGRoAAAQIECBAgQIAAgX4JCKD9qofeECBAgAABAgQIECBAYLACAuhgS2tgBAgQIECAAAECBAgQ6JeAANqveugNAQIECBAgQIAAAQIEBisggA62tAZGgAABAgQIECBAgACBfgkIoP2qh94QIECAAAECBAgQIEBgsAIC6GBLa2AECBAgQIAAAQIECBDol4AA2q966A0BAgQIECBAgAABAgQGKyCADra0BkaAAAECBAgQIECAAIF+CQig/aqH3hAgQIAAAQIECBAgQGCwAmsB9O///u/f/Jmf+ZkDgx2pgREgQIAAAQIECBAgQIDAUgV++tOfXv6/0vTk5OoGM6kAAAAASUVORK5CYII=">
          <a:extLst>
            <a:ext uri="{FF2B5EF4-FFF2-40B4-BE49-F238E27FC236}">
              <a16:creationId xmlns:a16="http://schemas.microsoft.com/office/drawing/2014/main" id="{00000000-0008-0000-0300-000005D40100}"/>
            </a:ext>
          </a:extLst>
        </xdr:cNvPr>
        <xdr:cNvSpPr>
          <a:spLocks noChangeAspect="1" noChangeArrowheads="1"/>
        </xdr:cNvSpPr>
      </xdr:nvSpPr>
      <xdr:spPr bwMode="auto">
        <a:xfrm>
          <a:off x="762000" y="1209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12701</xdr:colOff>
      <xdr:row>1</xdr:row>
      <xdr:rowOff>57150</xdr:rowOff>
    </xdr:from>
    <xdr:to>
      <xdr:col>5</xdr:col>
      <xdr:colOff>57151</xdr:colOff>
      <xdr:row>3</xdr:row>
      <xdr:rowOff>92075</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1" y="247650"/>
          <a:ext cx="596900" cy="803275"/>
        </a:xfrm>
        <a:prstGeom prst="rect">
          <a:avLst/>
        </a:prstGeom>
      </xdr:spPr>
    </xdr:pic>
    <xdr:clientData/>
  </xdr:twoCellAnchor>
  <xdr:twoCellAnchor>
    <xdr:from>
      <xdr:col>5</xdr:col>
      <xdr:colOff>381000</xdr:colOff>
      <xdr:row>44</xdr:row>
      <xdr:rowOff>80009</xdr:rowOff>
    </xdr:from>
    <xdr:to>
      <xdr:col>24</xdr:col>
      <xdr:colOff>447675</xdr:colOff>
      <xdr:row>52</xdr:row>
      <xdr:rowOff>123824</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5</xdr:col>
      <xdr:colOff>346075</xdr:colOff>
      <xdr:row>3</xdr:row>
      <xdr:rowOff>170112</xdr:rowOff>
    </xdr:to>
    <xdr:pic>
      <xdr:nvPicPr>
        <xdr:cNvPr id="8" name="Imagen 7">
          <a:extLst>
            <a:ext uri="{FF2B5EF4-FFF2-40B4-BE49-F238E27FC236}">
              <a16:creationId xmlns:a16="http://schemas.microsoft.com/office/drawing/2014/main" id="{0C56244E-699A-4FC7-9909-9E29C68C9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5</xdr:col>
      <xdr:colOff>485775</xdr:colOff>
      <xdr:row>1</xdr:row>
      <xdr:rowOff>114300</xdr:rowOff>
    </xdr:from>
    <xdr:to>
      <xdr:col>7</xdr:col>
      <xdr:colOff>238125</xdr:colOff>
      <xdr:row>3</xdr:row>
      <xdr:rowOff>161925</xdr:rowOff>
    </xdr:to>
    <xdr:pic>
      <xdr:nvPicPr>
        <xdr:cNvPr id="9" name="Imagen 8">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5425" y="298450"/>
          <a:ext cx="869950" cy="815975"/>
        </a:xfrm>
        <a:prstGeom prst="rect">
          <a:avLst/>
        </a:prstGeom>
      </xdr:spPr>
    </xdr:pic>
    <xdr:clientData/>
  </xdr:twoCellAnchor>
  <xdr:twoCellAnchor>
    <xdr:from>
      <xdr:col>5</xdr:col>
      <xdr:colOff>381000</xdr:colOff>
      <xdr:row>44</xdr:row>
      <xdr:rowOff>80009</xdr:rowOff>
    </xdr:from>
    <xdr:to>
      <xdr:col>24</xdr:col>
      <xdr:colOff>447675</xdr:colOff>
      <xdr:row>52</xdr:row>
      <xdr:rowOff>123824</xdr:rowOff>
    </xdr:to>
    <xdr:graphicFrame macro="">
      <xdr:nvGraphicFramePr>
        <xdr:cNvPr id="10" name="Gráfico 9">
          <a:extLst>
            <a:ext uri="{FF2B5EF4-FFF2-40B4-BE49-F238E27FC236}">
              <a16:creationId xmlns:a16="http://schemas.microsoft.com/office/drawing/2014/main" id="{51AA3AD2-3067-48B6-B354-198363ED0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44</xdr:row>
      <xdr:rowOff>0</xdr:rowOff>
    </xdr:from>
    <xdr:to>
      <xdr:col>26</xdr:col>
      <xdr:colOff>152400</xdr:colOff>
      <xdr:row>58</xdr:row>
      <xdr:rowOff>158750</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9525</xdr:rowOff>
    </xdr:from>
    <xdr:to>
      <xdr:col>3</xdr:col>
      <xdr:colOff>60325</xdr:colOff>
      <xdr:row>3</xdr:row>
      <xdr:rowOff>78921</xdr:rowOff>
    </xdr:to>
    <xdr:pic>
      <xdr:nvPicPr>
        <xdr:cNvPr id="3"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125" y="193675"/>
          <a:ext cx="882650" cy="828675"/>
        </a:xfrm>
        <a:prstGeom prst="rect">
          <a:avLst/>
        </a:prstGeom>
      </xdr:spPr>
    </xdr:pic>
    <xdr:clientData/>
  </xdr:twoCellAnchor>
  <xdr:twoCellAnchor>
    <xdr:from>
      <xdr:col>2</xdr:col>
      <xdr:colOff>47625</xdr:colOff>
      <xdr:row>44</xdr:row>
      <xdr:rowOff>28575</xdr:rowOff>
    </xdr:from>
    <xdr:to>
      <xdr:col>26</xdr:col>
      <xdr:colOff>200025</xdr:colOff>
      <xdr:row>50</xdr:row>
      <xdr:rowOff>1247775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45</xdr:row>
      <xdr:rowOff>19051</xdr:rowOff>
    </xdr:from>
    <xdr:to>
      <xdr:col>8</xdr:col>
      <xdr:colOff>116036</xdr:colOff>
      <xdr:row>50</xdr:row>
      <xdr:rowOff>953519</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7131050" y="9918701"/>
          <a:ext cx="8561536" cy="1855218"/>
        </a:xfrm>
        <a:prstGeom prst="rect">
          <a:avLst/>
        </a:prstGeom>
      </xdr:spPr>
    </xdr:pic>
    <xdr:clientData/>
  </xdr:twoCellAnchor>
  <xdr:oneCellAnchor>
    <xdr:from>
      <xdr:col>1</xdr:col>
      <xdr:colOff>114300</xdr:colOff>
      <xdr:row>1</xdr:row>
      <xdr:rowOff>9524</xdr:rowOff>
    </xdr:from>
    <xdr:ext cx="942975" cy="938463"/>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8300" y="200024"/>
          <a:ext cx="942975" cy="938463"/>
        </a:xfrm>
        <a:prstGeom prst="rect">
          <a:avLst/>
        </a:prstGeom>
      </xdr:spPr>
    </xdr:pic>
    <xdr:clientData/>
  </xdr:oneCellAnchor>
  <xdr:twoCellAnchor>
    <xdr:from>
      <xdr:col>2</xdr:col>
      <xdr:colOff>43295</xdr:colOff>
      <xdr:row>44</xdr:row>
      <xdr:rowOff>185112</xdr:rowOff>
    </xdr:from>
    <xdr:to>
      <xdr:col>26</xdr:col>
      <xdr:colOff>181841</xdr:colOff>
      <xdr:row>50</xdr:row>
      <xdr:rowOff>1238250</xdr:rowOff>
    </xdr:to>
    <xdr:graphicFrame macro="">
      <xdr:nvGraphicFramePr>
        <xdr:cNvPr id="5" name="Gráfico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698500</xdr:colOff>
      <xdr:row>44</xdr:row>
      <xdr:rowOff>44451</xdr:rowOff>
    </xdr:from>
    <xdr:to>
      <xdr:col>18</xdr:col>
      <xdr:colOff>188930</xdr:colOff>
      <xdr:row>49</xdr:row>
      <xdr:rowOff>948261</xdr:rowOff>
    </xdr:to>
    <xdr:pic>
      <xdr:nvPicPr>
        <xdr:cNvPr id="4" name="Imagen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7899400" y="9925051"/>
          <a:ext cx="7015180" cy="1761060"/>
        </a:xfrm>
        <a:prstGeom prst="rect">
          <a:avLst/>
        </a:prstGeom>
      </xdr:spPr>
    </xdr:pic>
    <xdr:clientData/>
  </xdr:twoCellAnchor>
  <xdr:twoCellAnchor editAs="oneCell">
    <xdr:from>
      <xdr:col>1</xdr:col>
      <xdr:colOff>104775</xdr:colOff>
      <xdr:row>1</xdr:row>
      <xdr:rowOff>9525</xdr:rowOff>
    </xdr:from>
    <xdr:to>
      <xdr:col>3</xdr:col>
      <xdr:colOff>60325</xdr:colOff>
      <xdr:row>3</xdr:row>
      <xdr:rowOff>76200</xdr:rowOff>
    </xdr:to>
    <xdr:pic>
      <xdr:nvPicPr>
        <xdr:cNvPr id="3" name="Imagen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125" y="200025"/>
          <a:ext cx="882650" cy="828675"/>
        </a:xfrm>
        <a:prstGeom prst="rect">
          <a:avLst/>
        </a:prstGeom>
      </xdr:spPr>
    </xdr:pic>
    <xdr:clientData/>
  </xdr:twoCellAnchor>
  <xdr:twoCellAnchor>
    <xdr:from>
      <xdr:col>2</xdr:col>
      <xdr:colOff>19050</xdr:colOff>
      <xdr:row>44</xdr:row>
      <xdr:rowOff>9525</xdr:rowOff>
    </xdr:from>
    <xdr:to>
      <xdr:col>26</xdr:col>
      <xdr:colOff>257175</xdr:colOff>
      <xdr:row>49</xdr:row>
      <xdr:rowOff>1457325</xdr:rowOff>
    </xdr:to>
    <xdr:graphicFrame macro="">
      <xdr:nvGraphicFramePr>
        <xdr:cNvPr id="5" name="Gráfico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5" name="Gráfico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7" name="Gráfico 6">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935935</xdr:colOff>
      <xdr:row>42</xdr:row>
      <xdr:rowOff>86140</xdr:rowOff>
    </xdr:from>
    <xdr:to>
      <xdr:col>21</xdr:col>
      <xdr:colOff>173935</xdr:colOff>
      <xdr:row>53</xdr:row>
      <xdr:rowOff>124239</xdr:rowOff>
    </xdr:to>
    <xdr:graphicFrame macro="">
      <xdr:nvGraphicFramePr>
        <xdr:cNvPr id="3" name="Gráfico 2">
          <a:extLst>
            <a:ext uri="{FF2B5EF4-FFF2-40B4-BE49-F238E27FC236}">
              <a16:creationId xmlns:a16="http://schemas.microsoft.com/office/drawing/2014/main" id="{B6B9DFB4-56F1-4224-8D64-D6C0E72A8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5" name="Gráfico 4">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7" name="Gráfico 6">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118242</xdr:colOff>
      <xdr:row>42</xdr:row>
      <xdr:rowOff>44011</xdr:rowOff>
    </xdr:from>
    <xdr:to>
      <xdr:col>21</xdr:col>
      <xdr:colOff>105104</xdr:colOff>
      <xdr:row>54</xdr:row>
      <xdr:rowOff>72259</xdr:rowOff>
    </xdr:to>
    <xdr:graphicFrame macro="">
      <xdr:nvGraphicFramePr>
        <xdr:cNvPr id="3" name="Gráfico 2">
          <a:extLst>
            <a:ext uri="{FF2B5EF4-FFF2-40B4-BE49-F238E27FC236}">
              <a16:creationId xmlns:a16="http://schemas.microsoft.com/office/drawing/2014/main" id="{84367E7B-A8DC-440D-9E8D-013708041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6</xdr:col>
      <xdr:colOff>200025</xdr:colOff>
      <xdr:row>3</xdr:row>
      <xdr:rowOff>151062</xdr:rowOff>
    </xdr:to>
    <xdr:pic>
      <xdr:nvPicPr>
        <xdr:cNvPr id="9" name="Imagen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6351</xdr:colOff>
      <xdr:row>44</xdr:row>
      <xdr:rowOff>138112</xdr:rowOff>
    </xdr:from>
    <xdr:to>
      <xdr:col>25</xdr:col>
      <xdr:colOff>120650</xdr:colOff>
      <xdr:row>56</xdr:row>
      <xdr:rowOff>0</xdr:rowOff>
    </xdr:to>
    <xdr:graphicFrame macro="">
      <xdr:nvGraphicFramePr>
        <xdr:cNvPr id="10" name="Gráfico 9">
          <a:extLst>
            <a:ext uri="{FF2B5EF4-FFF2-40B4-BE49-F238E27FC236}">
              <a16:creationId xmlns:a16="http://schemas.microsoft.com/office/drawing/2014/main" id="{00000000-0008-0000-3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171450</xdr:colOff>
      <xdr:row>0</xdr:row>
      <xdr:rowOff>190499</xdr:rowOff>
    </xdr:from>
    <xdr:to>
      <xdr:col>6</xdr:col>
      <xdr:colOff>200025</xdr:colOff>
      <xdr:row>3</xdr:row>
      <xdr:rowOff>157412</xdr:rowOff>
    </xdr:to>
    <xdr:pic>
      <xdr:nvPicPr>
        <xdr:cNvPr id="4" name="Imagen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5" name="Gráfico 4">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1</xdr:row>
      <xdr:rowOff>9524</xdr:rowOff>
    </xdr:from>
    <xdr:to>
      <xdr:col>6</xdr:col>
      <xdr:colOff>85725</xdr:colOff>
      <xdr:row>3</xdr:row>
      <xdr:rowOff>166937</xdr:rowOff>
    </xdr:to>
    <xdr:pic>
      <xdr:nvPicPr>
        <xdr:cNvPr id="6" name="Imagen 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00024"/>
          <a:ext cx="987425" cy="91941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117928</xdr:colOff>
      <xdr:row>3</xdr:row>
      <xdr:rowOff>175101</xdr:rowOff>
    </xdr:to>
    <xdr:pic>
      <xdr:nvPicPr>
        <xdr:cNvPr id="3" name="Imagen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371" y="127453"/>
          <a:ext cx="1001486" cy="93664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44</xdr:row>
      <xdr:rowOff>154781</xdr:rowOff>
    </xdr:from>
    <xdr:to>
      <xdr:col>26</xdr:col>
      <xdr:colOff>250031</xdr:colOff>
      <xdr:row>44</xdr:row>
      <xdr:rowOff>1940718</xdr:rowOff>
    </xdr:to>
    <xdr:graphicFrame macro="">
      <xdr:nvGraphicFramePr>
        <xdr:cNvPr id="5" name="Gráfico 4">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1</xdr:row>
      <xdr:rowOff>47625</xdr:rowOff>
    </xdr:from>
    <xdr:to>
      <xdr:col>7</xdr:col>
      <xdr:colOff>421155</xdr:colOff>
      <xdr:row>3</xdr:row>
      <xdr:rowOff>152400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8300" y="238125"/>
          <a:ext cx="917575" cy="873125"/>
        </a:xfrm>
        <a:prstGeom prst="rect">
          <a:avLst/>
        </a:prstGeom>
      </xdr:spPr>
    </xdr:pic>
    <xdr:clientData/>
  </xdr:twoCellAnchor>
  <xdr:twoCellAnchor>
    <xdr:from>
      <xdr:col>2</xdr:col>
      <xdr:colOff>14287</xdr:colOff>
      <xdr:row>44</xdr:row>
      <xdr:rowOff>28575</xdr:rowOff>
    </xdr:from>
    <xdr:to>
      <xdr:col>26</xdr:col>
      <xdr:colOff>54428</xdr:colOff>
      <xdr:row>51</xdr:row>
      <xdr:rowOff>0</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419100</xdr:colOff>
      <xdr:row>1</xdr:row>
      <xdr:rowOff>47625</xdr:rowOff>
    </xdr:from>
    <xdr:to>
      <xdr:col>7</xdr:col>
      <xdr:colOff>408455</xdr:colOff>
      <xdr:row>3</xdr:row>
      <xdr:rowOff>152400</xdr:rowOff>
    </xdr:to>
    <xdr:pic>
      <xdr:nvPicPr>
        <xdr:cNvPr id="6" name="Imagen 5">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2900" y="231775"/>
          <a:ext cx="923925" cy="873125"/>
        </a:xfrm>
        <a:prstGeom prst="rect">
          <a:avLst/>
        </a:prstGeom>
      </xdr:spPr>
    </xdr:pic>
    <xdr:clientData/>
  </xdr:twoCellAnchor>
  <xdr:twoCellAnchor>
    <xdr:from>
      <xdr:col>2</xdr:col>
      <xdr:colOff>14287</xdr:colOff>
      <xdr:row>44</xdr:row>
      <xdr:rowOff>28575</xdr:rowOff>
    </xdr:from>
    <xdr:to>
      <xdr:col>26</xdr:col>
      <xdr:colOff>54428</xdr:colOff>
      <xdr:row>51</xdr:row>
      <xdr:rowOff>0</xdr:rowOff>
    </xdr:to>
    <xdr:graphicFrame macro="">
      <xdr:nvGraphicFramePr>
        <xdr:cNvPr id="7" name="Gráfico 6">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118</xdr:row>
      <xdr:rowOff>294820</xdr:rowOff>
    </xdr:from>
    <xdr:to>
      <xdr:col>8</xdr:col>
      <xdr:colOff>1022350</xdr:colOff>
      <xdr:row>119</xdr:row>
      <xdr:rowOff>117926</xdr:rowOff>
    </xdr:to>
    <xdr:pic>
      <xdr:nvPicPr>
        <xdr:cNvPr id="2" name="Imagen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150586</xdr:colOff>
      <xdr:row>1</xdr:row>
      <xdr:rowOff>27667</xdr:rowOff>
    </xdr:from>
    <xdr:to>
      <xdr:col>6</xdr:col>
      <xdr:colOff>127000</xdr:colOff>
      <xdr:row>3</xdr:row>
      <xdr:rowOff>194605</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657" y="145596"/>
          <a:ext cx="974272" cy="938009"/>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3</xdr:col>
      <xdr:colOff>123824</xdr:colOff>
      <xdr:row>3</xdr:row>
      <xdr:rowOff>176462</xdr:rowOff>
    </xdr:to>
    <xdr:pic>
      <xdr:nvPicPr>
        <xdr:cNvPr id="7" name="Imagen 6">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123824"/>
          <a:ext cx="403224" cy="935288"/>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8" name="Gráfico 7">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9" name="Gráfico 8">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2.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3.xml><?xml version="1.0" encoding="utf-8"?>
<c:userShapes xmlns:c="http://schemas.openxmlformats.org/drawingml/2006/chart">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9525</xdr:colOff>
      <xdr:row>38</xdr:row>
      <xdr:rowOff>9525</xdr:rowOff>
    </xdr:to>
    <xdr:pic>
      <xdr:nvPicPr>
        <xdr:cNvPr id="3" name="Imagen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421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43</xdr:row>
      <xdr:rowOff>0</xdr:rowOff>
    </xdr:from>
    <xdr:ext cx="9525" cy="9525"/>
    <xdr:pic>
      <xdr:nvPicPr>
        <xdr:cNvPr id="5" name="Imagen 4">
          <a:extLst>
            <a:ext uri="{FF2B5EF4-FFF2-40B4-BE49-F238E27FC236}">
              <a16:creationId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361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7</xdr:col>
      <xdr:colOff>4234</xdr:colOff>
      <xdr:row>3</xdr:row>
      <xdr:rowOff>152400</xdr:rowOff>
    </xdr:to>
    <xdr:pic>
      <xdr:nvPicPr>
        <xdr:cNvPr id="13" name="Imagen 12">
          <a:extLst>
            <a:ext uri="{FF2B5EF4-FFF2-40B4-BE49-F238E27FC236}">
              <a16:creationId xmlns:a16="http://schemas.microsoft.com/office/drawing/2014/main" id="{00000000-0008-0000-3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4" name="Imagen 13">
          <a:extLst>
            <a:ext uri="{FF2B5EF4-FFF2-40B4-BE49-F238E27FC236}">
              <a16:creationId xmlns:a16="http://schemas.microsoft.com/office/drawing/2014/main" id="{00000000-0008-0000-3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336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3300-00000F000000}"/>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15" name="CuadroTexto 14">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16" name="Imagen 15">
          <a:extLst>
            <a:ext uri="{FF2B5EF4-FFF2-40B4-BE49-F238E27FC236}">
              <a16:creationId xmlns:a16="http://schemas.microsoft.com/office/drawing/2014/main" id="{00000000-0008-0000-3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654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48</xdr:row>
      <xdr:rowOff>47625</xdr:rowOff>
    </xdr:from>
    <xdr:to>
      <xdr:col>26</xdr:col>
      <xdr:colOff>276225</xdr:colOff>
      <xdr:row>60</xdr:row>
      <xdr:rowOff>114300</xdr:rowOff>
    </xdr:to>
    <xdr:graphicFrame macro="">
      <xdr:nvGraphicFramePr>
        <xdr:cNvPr id="17" name="Gráfico 16">
          <a:extLst>
            <a:ext uri="{FF2B5EF4-FFF2-40B4-BE49-F238E27FC236}">
              <a16:creationId xmlns:a16="http://schemas.microsoft.com/office/drawing/2014/main" id="{00000000-0008-0000-3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57150</xdr:colOff>
      <xdr:row>37</xdr:row>
      <xdr:rowOff>317499</xdr:rowOff>
    </xdr:from>
    <xdr:to>
      <xdr:col>26</xdr:col>
      <xdr:colOff>279400</xdr:colOff>
      <xdr:row>37</xdr:row>
      <xdr:rowOff>1966964</xdr:rowOff>
    </xdr:to>
    <xdr:pic>
      <xdr:nvPicPr>
        <xdr:cNvPr id="18" name="Imagen 17">
          <a:extLst>
            <a:ext uri="{FF2B5EF4-FFF2-40B4-BE49-F238E27FC236}">
              <a16:creationId xmlns:a16="http://schemas.microsoft.com/office/drawing/2014/main" id="{00000000-0008-0000-3300-000012000000}"/>
            </a:ext>
          </a:extLst>
        </xdr:cNvPr>
        <xdr:cNvPicPr>
          <a:picLocks noChangeAspect="1"/>
        </xdr:cNvPicPr>
      </xdr:nvPicPr>
      <xdr:blipFill>
        <a:blip xmlns:r="http://schemas.openxmlformats.org/officeDocument/2006/relationships" r:embed="rId4"/>
        <a:stretch>
          <a:fillRect/>
        </a:stretch>
      </xdr:blipFill>
      <xdr:spPr>
        <a:xfrm>
          <a:off x="4978400" y="11156949"/>
          <a:ext cx="4991100" cy="1649465"/>
        </a:xfrm>
        <a:prstGeom prst="rect">
          <a:avLst/>
        </a:prstGeom>
      </xdr:spPr>
    </xdr:pic>
    <xdr:clientData/>
  </xdr:twoCellAnchor>
  <xdr:twoCellAnchor editAs="oneCell">
    <xdr:from>
      <xdr:col>2</xdr:col>
      <xdr:colOff>120650</xdr:colOff>
      <xdr:row>1</xdr:row>
      <xdr:rowOff>66674</xdr:rowOff>
    </xdr:from>
    <xdr:to>
      <xdr:col>7</xdr:col>
      <xdr:colOff>4234</xdr:colOff>
      <xdr:row>3</xdr:row>
      <xdr:rowOff>152400</xdr:rowOff>
    </xdr:to>
    <xdr:pic>
      <xdr:nvPicPr>
        <xdr:cNvPr id="11" name="Imagen 10">
          <a:extLst>
            <a:ext uri="{FF2B5EF4-FFF2-40B4-BE49-F238E27FC236}">
              <a16:creationId xmlns:a16="http://schemas.microsoft.com/office/drawing/2014/main" id="{428EB463-B471-4FF9-803A-4E89B4A249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2" name="Imagen 11">
          <a:extLst>
            <a:ext uri="{FF2B5EF4-FFF2-40B4-BE49-F238E27FC236}">
              <a16:creationId xmlns:a16="http://schemas.microsoft.com/office/drawing/2014/main" id="{24CAFE43-8E5E-48C5-95FE-943F061E7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344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19" name="CuadroTexto 18">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20" name="Imagen 19">
          <a:extLst>
            <a:ext uri="{FF2B5EF4-FFF2-40B4-BE49-F238E27FC236}">
              <a16:creationId xmlns:a16="http://schemas.microsoft.com/office/drawing/2014/main" id="{021D2BA4-1B11-43DB-855B-5BC28D769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2068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48</xdr:row>
      <xdr:rowOff>47625</xdr:rowOff>
    </xdr:from>
    <xdr:to>
      <xdr:col>26</xdr:col>
      <xdr:colOff>276225</xdr:colOff>
      <xdr:row>60</xdr:row>
      <xdr:rowOff>114300</xdr:rowOff>
    </xdr:to>
    <xdr:graphicFrame macro="">
      <xdr:nvGraphicFramePr>
        <xdr:cNvPr id="21" name="Gráfico 20">
          <a:extLst>
            <a:ext uri="{FF2B5EF4-FFF2-40B4-BE49-F238E27FC236}">
              <a16:creationId xmlns:a16="http://schemas.microsoft.com/office/drawing/2014/main" id="{E14C5FC1-ACAC-40B0-80D5-85F6E5F3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152400</xdr:colOff>
      <xdr:row>38</xdr:row>
      <xdr:rowOff>314326</xdr:rowOff>
    </xdr:from>
    <xdr:to>
      <xdr:col>23</xdr:col>
      <xdr:colOff>314325</xdr:colOff>
      <xdr:row>38</xdr:row>
      <xdr:rowOff>2096576</xdr:rowOff>
    </xdr:to>
    <xdr:pic>
      <xdr:nvPicPr>
        <xdr:cNvPr id="23" name="Imagen 2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5556250" y="13763626"/>
          <a:ext cx="3400425" cy="1782250"/>
        </a:xfrm>
        <a:prstGeom prst="rect">
          <a:avLst/>
        </a:prstGeom>
      </xdr:spPr>
    </xdr:pic>
    <xdr:clientData/>
  </xdr:twoCellAnchor>
  <xdr:twoCellAnchor editAs="oneCell">
    <xdr:from>
      <xdr:col>12</xdr:col>
      <xdr:colOff>171450</xdr:colOff>
      <xdr:row>39</xdr:row>
      <xdr:rowOff>314325</xdr:rowOff>
    </xdr:from>
    <xdr:to>
      <xdr:col>24</xdr:col>
      <xdr:colOff>123825</xdr:colOff>
      <xdr:row>39</xdr:row>
      <xdr:rowOff>2083300</xdr:rowOff>
    </xdr:to>
    <xdr:pic>
      <xdr:nvPicPr>
        <xdr:cNvPr id="24" name="Imagen 23">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5575300" y="16494125"/>
          <a:ext cx="3540125" cy="17689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2</xdr:col>
      <xdr:colOff>120650</xdr:colOff>
      <xdr:row>1</xdr:row>
      <xdr:rowOff>66674</xdr:rowOff>
    </xdr:from>
    <xdr:ext cx="864745" cy="858023"/>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3" name="Imagen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085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3400-000004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5" name="Imagen 4">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40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6" name="Imagen 5">
          <a:extLst>
            <a:ext uri="{FF2B5EF4-FFF2-40B4-BE49-F238E27FC236}">
              <a16:creationId xmlns:a16="http://schemas.microsoft.com/office/drawing/2014/main" id="{00000000-0008-0000-3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76200</xdr:colOff>
      <xdr:row>38</xdr:row>
      <xdr:rowOff>450850</xdr:rowOff>
    </xdr:from>
    <xdr:to>
      <xdr:col>18</xdr:col>
      <xdr:colOff>25400</xdr:colOff>
      <xdr:row>38</xdr:row>
      <xdr:rowOff>2506632</xdr:rowOff>
    </xdr:to>
    <xdr:pic>
      <xdr:nvPicPr>
        <xdr:cNvPr id="8" name="Imagen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4"/>
        <a:stretch>
          <a:fillRect/>
        </a:stretch>
      </xdr:blipFill>
      <xdr:spPr>
        <a:xfrm>
          <a:off x="5791200" y="13684250"/>
          <a:ext cx="2654300" cy="2055782"/>
        </a:xfrm>
        <a:prstGeom prst="rect">
          <a:avLst/>
        </a:prstGeom>
      </xdr:spPr>
    </xdr:pic>
    <xdr:clientData/>
  </xdr:twoCellAnchor>
  <xdr:twoCellAnchor editAs="oneCell">
    <xdr:from>
      <xdr:col>13</xdr:col>
      <xdr:colOff>209550</xdr:colOff>
      <xdr:row>37</xdr:row>
      <xdr:rowOff>438150</xdr:rowOff>
    </xdr:from>
    <xdr:to>
      <xdr:col>24</xdr:col>
      <xdr:colOff>25400</xdr:colOff>
      <xdr:row>37</xdr:row>
      <xdr:rowOff>2501899</xdr:rowOff>
    </xdr:to>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5"/>
        <a:stretch>
          <a:fillRect/>
        </a:stretch>
      </xdr:blipFill>
      <xdr:spPr>
        <a:xfrm>
          <a:off x="5683250" y="11131550"/>
          <a:ext cx="3162300" cy="2063749"/>
        </a:xfrm>
        <a:prstGeom prst="rect">
          <a:avLst/>
        </a:prstGeom>
      </xdr:spPr>
    </xdr:pic>
    <xdr:clientData/>
  </xdr:twoCellAnchor>
  <xdr:twoCellAnchor editAs="oneCell">
    <xdr:from>
      <xdr:col>14</xdr:col>
      <xdr:colOff>158750</xdr:colOff>
      <xdr:row>39</xdr:row>
      <xdr:rowOff>452372</xdr:rowOff>
    </xdr:from>
    <xdr:to>
      <xdr:col>23</xdr:col>
      <xdr:colOff>158749</xdr:colOff>
      <xdr:row>39</xdr:row>
      <xdr:rowOff>2495549</xdr:rowOff>
    </xdr:to>
    <xdr:pic>
      <xdr:nvPicPr>
        <xdr:cNvPr id="10" name="Imagen 9">
          <a:extLst>
            <a:ext uri="{FF2B5EF4-FFF2-40B4-BE49-F238E27FC236}">
              <a16:creationId xmlns:a16="http://schemas.microsoft.com/office/drawing/2014/main" id="{00000000-0008-0000-3400-00000A000000}"/>
            </a:ext>
          </a:extLst>
        </xdr:cNvPr>
        <xdr:cNvPicPr>
          <a:picLocks noChangeAspect="1"/>
        </xdr:cNvPicPr>
      </xdr:nvPicPr>
      <xdr:blipFill>
        <a:blip xmlns:r="http://schemas.openxmlformats.org/officeDocument/2006/relationships" r:embed="rId6"/>
        <a:stretch>
          <a:fillRect/>
        </a:stretch>
      </xdr:blipFill>
      <xdr:spPr>
        <a:xfrm>
          <a:off x="5873750" y="16225772"/>
          <a:ext cx="2755899" cy="2043177"/>
        </a:xfrm>
        <a:prstGeom prst="rect">
          <a:avLst/>
        </a:prstGeom>
      </xdr:spPr>
    </xdr:pic>
    <xdr:clientData/>
  </xdr:twoCellAnchor>
  <xdr:oneCellAnchor>
    <xdr:from>
      <xdr:col>2</xdr:col>
      <xdr:colOff>120650</xdr:colOff>
      <xdr:row>1</xdr:row>
      <xdr:rowOff>66674</xdr:rowOff>
    </xdr:from>
    <xdr:ext cx="864745" cy="858023"/>
    <xdr:pic>
      <xdr:nvPicPr>
        <xdr:cNvPr id="11" name="Imagen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12" name="Imagen 1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65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13" name="CuadroTexto 12">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14" name="Imagen 1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97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15" name="Imagen 1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16" name="Gráfico 15">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76200</xdr:colOff>
      <xdr:row>38</xdr:row>
      <xdr:rowOff>656428</xdr:rowOff>
    </xdr:from>
    <xdr:to>
      <xdr:col>22</xdr:col>
      <xdr:colOff>38100</xdr:colOff>
      <xdr:row>38</xdr:row>
      <xdr:rowOff>2506632</xdr:rowOff>
    </xdr:to>
    <xdr:pic>
      <xdr:nvPicPr>
        <xdr:cNvPr id="17" name="Imagen 16">
          <a:extLst>
            <a:ext uri="{FF2B5EF4-FFF2-40B4-BE49-F238E27FC236}">
              <a16:creationId xmlns:a16="http://schemas.microsoft.com/office/drawing/2014/main" id="{6D3FCB53-553C-9C7B-9CEC-DB26D4278CEC}"/>
            </a:ext>
          </a:extLst>
        </xdr:cNvPr>
        <xdr:cNvPicPr>
          <a:picLocks noChangeAspect="1"/>
        </xdr:cNvPicPr>
      </xdr:nvPicPr>
      <xdr:blipFill>
        <a:blip xmlns:r="http://schemas.openxmlformats.org/officeDocument/2006/relationships" r:embed="rId4"/>
        <a:stretch>
          <a:fillRect/>
        </a:stretch>
      </xdr:blipFill>
      <xdr:spPr>
        <a:xfrm>
          <a:off x="5791200" y="13889828"/>
          <a:ext cx="2400300" cy="1850204"/>
        </a:xfrm>
        <a:prstGeom prst="rect">
          <a:avLst/>
        </a:prstGeom>
      </xdr:spPr>
    </xdr:pic>
    <xdr:clientData/>
  </xdr:twoCellAnchor>
  <xdr:twoCellAnchor editAs="oneCell">
    <xdr:from>
      <xdr:col>15</xdr:col>
      <xdr:colOff>28575</xdr:colOff>
      <xdr:row>40</xdr:row>
      <xdr:rowOff>609601</xdr:rowOff>
    </xdr:from>
    <xdr:to>
      <xdr:col>21</xdr:col>
      <xdr:colOff>314325</xdr:colOff>
      <xdr:row>40</xdr:row>
      <xdr:rowOff>2476799</xdr:rowOff>
    </xdr:to>
    <xdr:pic>
      <xdr:nvPicPr>
        <xdr:cNvPr id="20" name="Imagen 1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5984875" y="18923001"/>
          <a:ext cx="2025650" cy="1867198"/>
        </a:xfrm>
        <a:prstGeom prst="rect">
          <a:avLst/>
        </a:prstGeom>
      </xdr:spPr>
    </xdr:pic>
    <xdr:clientData/>
  </xdr:twoCellAnchor>
  <xdr:twoCellAnchor editAs="oneCell">
    <xdr:from>
      <xdr:col>16</xdr:col>
      <xdr:colOff>76201</xdr:colOff>
      <xdr:row>41</xdr:row>
      <xdr:rowOff>628650</xdr:rowOff>
    </xdr:from>
    <xdr:to>
      <xdr:col>22</xdr:col>
      <xdr:colOff>211977</xdr:colOff>
      <xdr:row>42</xdr:row>
      <xdr:rowOff>0</xdr:rowOff>
    </xdr:to>
    <xdr:pic>
      <xdr:nvPicPr>
        <xdr:cNvPr id="21" name="Imagen 20">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9"/>
        <a:srcRect t="1439"/>
        <a:stretch/>
      </xdr:blipFill>
      <xdr:spPr>
        <a:xfrm>
          <a:off x="6273801" y="21482050"/>
          <a:ext cx="2091576" cy="1911350"/>
        </a:xfrm>
        <a:prstGeom prst="rect">
          <a:avLst/>
        </a:prstGeom>
      </xdr:spPr>
    </xdr:pic>
    <xdr:clientData/>
  </xdr:twoCellAnchor>
  <xdr:twoCellAnchor editAs="oneCell">
    <xdr:from>
      <xdr:col>16</xdr:col>
      <xdr:colOff>47625</xdr:colOff>
      <xdr:row>42</xdr:row>
      <xdr:rowOff>600075</xdr:rowOff>
    </xdr:from>
    <xdr:to>
      <xdr:col>22</xdr:col>
      <xdr:colOff>181242</xdr:colOff>
      <xdr:row>42</xdr:row>
      <xdr:rowOff>2486025</xdr:rowOff>
    </xdr:to>
    <xdr:pic>
      <xdr:nvPicPr>
        <xdr:cNvPr id="22" name="Imagen 21">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0"/>
        <a:srcRect l="1" r="452"/>
        <a:stretch/>
      </xdr:blipFill>
      <xdr:spPr>
        <a:xfrm>
          <a:off x="6245225" y="23993475"/>
          <a:ext cx="2089417" cy="18859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17</xdr:col>
      <xdr:colOff>11545</xdr:colOff>
      <xdr:row>45</xdr:row>
      <xdr:rowOff>46182</xdr:rowOff>
    </xdr:from>
    <xdr:to>
      <xdr:col>19</xdr:col>
      <xdr:colOff>2179205</xdr:colOff>
      <xdr:row>52</xdr:row>
      <xdr:rowOff>45026</xdr:rowOff>
    </xdr:to>
    <xdr:pic>
      <xdr:nvPicPr>
        <xdr:cNvPr id="4" name="Imagen 3"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7700818" y="11938000"/>
          <a:ext cx="3856182" cy="218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11545</xdr:colOff>
      <xdr:row>57</xdr:row>
      <xdr:rowOff>46182</xdr:rowOff>
    </xdr:from>
    <xdr:to>
      <xdr:col>22</xdr:col>
      <xdr:colOff>140855</xdr:colOff>
      <xdr:row>66</xdr:row>
      <xdr:rowOff>184726</xdr:rowOff>
    </xdr:to>
    <xdr:pic>
      <xdr:nvPicPr>
        <xdr:cNvPr id="3" name="Imagen 2"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5791295" y="17064182"/>
          <a:ext cx="40853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149225</xdr:colOff>
      <xdr:row>62</xdr:row>
      <xdr:rowOff>182929</xdr:rowOff>
    </xdr:from>
    <xdr:to>
      <xdr:col>9</xdr:col>
      <xdr:colOff>384175</xdr:colOff>
      <xdr:row>77</xdr:row>
      <xdr:rowOff>157528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1993900</xdr:colOff>
      <xdr:row>81</xdr:row>
      <xdr:rowOff>152400</xdr:rowOff>
    </xdr:from>
    <xdr:to>
      <xdr:col>5</xdr:col>
      <xdr:colOff>0</xdr:colOff>
      <xdr:row>88</xdr:row>
      <xdr:rowOff>19050</xdr:rowOff>
    </xdr:to>
    <xdr:pic>
      <xdr:nvPicPr>
        <xdr:cNvPr id="5" name="Imagen 4"/>
        <xdr:cNvPicPr/>
      </xdr:nvPicPr>
      <xdr:blipFill rotWithShape="1">
        <a:blip xmlns:r="http://schemas.openxmlformats.org/officeDocument/2006/relationships" r:embed="rId3"/>
        <a:srcRect r="34475"/>
        <a:stretch/>
      </xdr:blipFill>
      <xdr:spPr>
        <a:xfrm>
          <a:off x="3054350" y="22269450"/>
          <a:ext cx="2235200" cy="142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244475</xdr:colOff>
      <xdr:row>50</xdr:row>
      <xdr:rowOff>125846</xdr:rowOff>
    </xdr:to>
    <xdr:sp macro="" textlink="">
      <xdr:nvSpPr>
        <xdr:cNvPr id="120833" name="AutoShape 1" descr="data:image/png;base64,iVBORw0KGgoAAAANSUhEUgAAA0oAAAD0CAYAAACl8tZ1AAAAAXNSR0IArs4c6QAAIABJREFUeF7t3V+IXdX99/HVXsX0ppmMyI8oClMz4YGo/dWQkCKplYeS5Gpq56LStGI1ejH+iY8yBiSmQUiG+vh3KJpGsU1rodHmojVSfogN8gyGkR/+gaeJEqqY8EOajL3pOFf24bsf1/mtWbPW3mvvs85a5+zzHig1Z/ZZa+3XWvvPZ++193xF8YMAAggggAACCCCAAAIIILBM4Cvyr48//vhfS0tL0CCAAAIIIIAAAggggAACQy/wxRdfnCyC0pkzZ/61fv36oQcBAAEEEEAAAQQQQAABBBD44IMPFEGJcYAAAggggAACCCCAAAIIGAIEJYYDAggggAACCCCAAAIIIGAJEJQYEggggAACCCCAAAIIIIAAQYkxgAACCCCAAAIIIIAAAgiUC3BHiRGCAAIIIIAAAggggAACCHBHiTGAAAIIIIAAAggggAACCHBHiTGAAAIIIIAAAggggAACCNQSYOpdLS4WRgABBBBAAAEEEEAAgWEQICgNQy+zjggggAACCCCAAAIIIFBLgKBUi4uFEUAAAQQQQAABBBBAYBgECErD0MusIwIIOAWWlpbUzMyMunjxotq/f78aGRlBCoG+ETh79qw6ePCguu6669TU1FTftIuG9IfAoO2/FhYWiv3s2rVr1fT0tFq1alV/QCZsxfHjx9WxY8fU1q1bi21aTOQYtHv3bjU2NpawJVQVKkBQCpViOQQQaJ2AHLTeeOMNQlLrenbwV0ifVK5fv56QNPjd2ZM1GKT9lw51AjGsIckMRa+99ppat26duuaaa9Thw4cLEy7U9WQz6bpQglLXhBSAAAKDKDA/P6+ee+45tXfvXq7kDWIHtrzNs7OzxRpyJ6nlHd1w9QZt/yXjWe7cD2tIkm6WO8RmKBKTubk5NTk5qSYmJhqOBL7WawGCUq+FKR8BBBBAAAEEEEAAAQQGToCg1KddpqddXLhwYVkL9bxWu9l6Lvvi4mLnV6OjoyumFOnb32fOnFlWhGtZvYBcuXriiSeWLW9eAXH9XhZevXp152q9uT6uqyfmFAJZF7s+e31d9Zetg3xfrt7IgNfPovgsZFmfs/zOt77j4+POq2V6TrK9DmXt9fW/aWqWF9IHsrzdFt96mjamtW9dzLbs2bNHbdy4sZh3bY8z21aX57LQBjfeeOOKq22u8W6uS9nV1ibbissp5IpuzrHS7b6ibKz7tmGZe69/7Pp9Y0dvN/I935iRMbVp06bgvbW+Uqu/4Ntu7OVkede66X50laO3FXnuwnX3xzcGzJXRdYbsK3zl2e029yG+fZNug3Ywt0PXepn7hbrbhKvdvnbZ22jVvr1X+0vfgNP95Borrv2LfTx0ldtkX+GbNqzbIPX47pjbZr5tRLe1bJxXTaurak+d8xJ7umHV9hd6nK/rYfah73hpLhPzWFe1PQTvKFkwSICgFMSUfiHXSaLe2VxxxRXLTsj1BmifTOiDn/l52cHvk08+WbFTlTLeeeedZZ/rMnbs2FGcvIScMJo7IddGXjbXuuqWvQ5AEhLvvPNO7wmVLyj5TnB8ve5aX3NHafdDk3nkvpBgPwiq2xjSB66+lM82b968wkzG2lNPPVUU73vwNuTAWWVrnhj6TvTsoFQ23mXOt0xh8Hk02VYk7LlOIkLMc42VGPsKHZTs6Yn6hM48UQ4ZW1XbgW886fqqTvalvb6Hxe0pL2XLycsT7H2seRJrB4SqEzV7P1K2P6syqtMneh0vueSSYsqT74RZjxXZVj///PMVF5LMbdjcz9XZJsqOI/ZxR1vbF8NOnTrlnYbYi/2la/9vn0yXBaWdO3fWmk4Vc1+hx5EcE13tcL0kRD575ZVX1D333ON8yULI/l7MXFPrqtpTdl5iv2inaVAqOxY18TDHR8jxMvaxTqbs1b2AlP5Mth01EpT6tB/Ldvyvvvpq56CnDyq+DSY0HOgdhRk0qsquc5Ku1+fyyy8v7urYb3FqGpR0uT/4wQ+Kh/LLdoahFlVDouwE2XVCEHLyY9dZdjfFdyJR9rxN3QfDpc3vvfeekpDy61//2nmSFXLgDAlKut/sE6ayiwVVJyGuPqoaz77xIX0jB2s7MDYNSuZVfPsiRMyxImV1s6/wnZTL5+bJvpyMyV3aqpcOVK1b2XgKffub3YeubTn06rc5xnRfyzpKn1VdfCrbh/QiKNl9Im8T09vPtddeq959911v/+h+0cvZd9xdQanONmGPQ9eVePMEO6QPe72/rBo3d9xxhzp06FCxf7SfLdFjtWofZdcR67iix7e8JOD8+fPO54LK+sQ3dkP2966gFNKeqosk5vbWi6DUxMN0Cjle6nbL9hRyrKt7vKo6b+H3zQUISs3tevpN34myvfFUHVTs5UN3SFUnE+bKh5wwmusjO+86J4ihJxYnT54sfYNZiqDkOkhWnSCWXbl0HYhdfVPVB3WCktlX27ZtK06Cy9rhCkOhV9m1za5du4oXK5gB2rUNVI33svBe9d2ybUXuVMm0MvOAXWVeFjTkd70eK93uK3ztt8dfiqCkg4A5ddbebkJPUKuWK9u+5ELS0aNHl4Xm0LFuBmTfQ+0h+4qyOw/miaq9z3XZmcvId82pXGVX+WWbD9kmQo4j9klq1XaaYn9ZdXAPmRYcMyjV2VeY40Pa6bqA1iQYNA1KIe0pOy+x299vQSn0eBn7WFcVpKrGML8PFyAohVslXTLkjtKaNWsqr+TaJ8iht7irTia6CUr65Nu8At3kjpK9LlVtThGUXCcGISc/da6QyrKuuwVVb3DTUzHLnr9ynRz7TlxCDpyhd5QkjEnQNe+A2NtAnbBnn0yGfLdsW7n99tuL52fME9Fug1Kvx4o5RprsK3xByXVHM2RsVW0HVYGj6sQg9OQvZLmy7UvGiTxDqUNzVbvtbTv0wo/vVcFld0vNqWDm9iN3F2RKoT012SxL7iDXCUoh20TVPtl1wUD3c53nMMqCS9P9ZdkBP3VQqrOvCLnbW/XMkGvdQ/b35v7RdWHAd1HFVbZvemwvglITD99FOd/x0mx3jGNdyDEt6UlriysjKPVp55ZNO9JX3UM2FN/Jn/2QvT3XOuQAZ+4oXC9f8B20ZaqCfSLSJCjZ0wWrrl76glKdF1v4Th61he+AZj7krpctm1/c5MBf1Qe6bXp9fYHJPpHznaCGHDirbM1+FxdzClc/BSV5SN926FVQijFW7KlqTfYVeqzb4yrkJTGusdWWoCR3UszQLE7y76qLAq4TR/sPbopRVf/rcWgeuqpehrJ9+/YVQd/efkNOQO3vVG0TIccR390S7RASmHqxv+w2KJkvVpKyqp4nKdufhAalOnfhzXFU9SIHab99/HD52M8RhranrOyqZ36rLlT4yrbHVV0P3/bsO17GPtaF7NP79PR24JpFUOrTLtMbgf3WO3OnEbKhVN1R0jsR+4HJkAOc74qKi9R30quf+5A/vuZ7g4/vCqzryrDrGSFzh+Z6613oCU7I+oYe0KqGXZMDf9UdJTvMuV5S4BpTvudDQoJSla19cqZPFGWcy18pN6f9hYx3Xx+FfLfutiIuVeYxTn5Cx0rsfYXrooDrbpLZPvOkxD758oUAfUGl6oSnX+4oybg0HXQIqRrroUGp6g8g22PK1yf2PsTeX9oXmpoEJfv4YW8TIceRsmXMMVP2t2Z6ub8MOZ5VbaP6jmtZWIqxr3BtI+Y+1fXmSDMglM02CNnfi4P5MofQ9vjK1m2337xadefTtU8K3T5DPaSOOsfL2Me6kGNa1bjk92ECBKUwp+RLVe34fRup3VC7nLJb3OZUuJADXEhw0Mu41sfcgZ87d65WUPLdPSo7kUs59c7cKVddSW9yILbLDLm7Ydej+9h8w5frwOYL0yEHzqqDk70e5nQL+4HpOgeGbqbe6eexXOtnji95MUmMoNTrsdJ0X+EKSvJZyNQ119iq2g5CglKZd0i7QttftX2Z28RDDz2kfvnLX0a7o1Q3KPnWqeqOrH0BqklQ0mNE7jrKyay9TYQcR1wvEnKd6Lreylp2fDHLqOrPugf4kOOzWaZvGpm5TEhQqtpXuKZ91XkRStmb1EL293ZQCm1PWdl2GSHjtJugZF7QqHqzXJ3jZexjXd0xWHeMs/x/CxCU+nQ0hGwEVVPNzINY1Xx6e2cUsmPvNiiZ7b/66qvVW2+9teLvPkkdrjtKeudvT2/QbXK9SjhFUKrz0G3Z0Cvrf1e/NwlK2ta8y6avfPraFvq2r6qTXl2+6+RZH3x+8pOfFM8s2cHFvvvpaqvt0YttRR7WlulBvtcu+4KGbm+KsaLrarL+vvaHnPy6xla3QanqIf+qu13m/sp8xsgeP6Hbl3b47ne/qz788MOsQcnVJ2XTnu69997i9f/mS1pCTkB927XuG3ubCLm4ERJwq+4mptpfhgazkDFlL1O2Dw/ZV/hmoeh6qqYwVm3XdYNSnfaUle26E9PLO0pl+2e7z+ocL5sc6+zgaQfrsv1Yn57aDmSzCEp92m0hQUmaXnZb3XXA9+2QfLfIzYfrfVQhJ+m+9dH1yl0N8294mHW5glLZwdX3O7uc0JP5Ogc018lc1Qmiy7Ws/119FdIHrnrM9srvfa95dp3whBw4695RkjaYV+vtvwNSdcJkngy73pZkv7muLEj41k+fUMi6lf19mqqglGKsmH1ed1/ha39I6IodlKpO4sxxU3ZyIb+rughUZ/vSU31lmmHV69F1X/TiZQ6uPnHtQ8z9rT12uwlKZdtE2XTokCClx2HZSWGq/WXToBSynmX78JB9Rdm+MWS/WbWNhezvzW2vTnv68Y5SlUdZn7p+5zoPKDvWNdlf9+np7MA3i6DUp10YGpT0hibPm7iu9tvTFXw7JNfJg17WV4a8Sansj3uatL71Mdvvu+Jln1hUHXRcUw1c6x0zKPn6QYfZquk09jD0eemdpz2XvCooye/ltcb6b6SYJx96/nfVlV37hCfkwNkkKJltk/+2n03wzfeXz+VHv3jBDkqxthUdAmRaRtVD0K5+STVW7DFVd/3Lgp55EJflqsZWyHZQdREn5A/Ouqb8Sd3yudxBkTsp5jNGdpn65C50+zLvbFe9TbKXQUn7mhcCXPsQcwzY7e0mKJVtE7odctHDvPuqP5fv6v2S/kz+XIB+nqYq2Jrh1/fHqUP7M/R0oOz4LPsh8494+46jdl3d7CtkP2S/ldN1/JX9sb6bqI/fspx5wm4eI8wyQvb3OijJ/4e2R55p0svbxwvXXeKQcRrabnPd63rUPV76Lpiaz0SZx7om++vQ8cty9QQISvW8ki0dGpR0g8yNTX/mOrGounJj/30j8wBsrrz9V9Ndb1yT5XV4K1sffbIhO3vXTjr0LWy6feZOf8uWLepPf/pT8Ss7iJk7Irtjy07KXNbyfd+Jkj6ptOsoO8n2TVvwhUlfm8w+cLXDnpKpD3T227jkc/ugFXLgtN96J+WYtmV323Qgcj3E7Vpf078sOMbYVnwnf66TH9e20Yux4vpbV64dlmv95U2ackfXntboc7QvRpSNLd2Gqjurvu2xKoza6+gqx1WGrz7XA/dl48l38cJ3sKi6o+R6653Z/tA+qbrY0uRtYmXbfNU24Rojru3ANa26KoT2Yn8ZMq70MuZ+2dX+kJDf5LiiL8B99tlnxevfy/52k3mhS/+5APMFMFVtDNnf6+OH/K3EOu3Rb5J0HS9Cx6nvuxs3bixCW9mxSL+2PNQj5K66fbyMeayr6qtkJ6pDUhFBaUg6mtVEAAEEygRCr3yjiAACCCCAwLAIEJSGpadZTwQQQCBAoGoaZ0ARLIIAAggggEArBAhKrehGVgIBBBBAAAEEEEAAAQRiChCUYmpSFgIIIIAAAggggAACCLRCgKDUim5kJRBAAAEEEEAAAQQQQCCmAEEppiZlIYAAAggggAACCCCAQCsECEqt6EZWAgEEEEAAAQQQQAABBGIKEJRialIWAggggAACCCCAAAIItEKAoNSKbmQlEEAAAQQQQAABBBBAIKYAQSmmJmUhgAACCCCAAAIIIIBAKwQISq3oRlYCAQQQQAABBBBAAAEEYgoQlGJqUhYCCCAw5ALHjx9Xx44d6yiMjo6q/fv3q5GRkWUy8/Pz6oknnuh8Nj4+rqanp9WqVas6n9nLrF69Wu3du1eNjY05lc+ePasOHjyoFhcX1Z49e9SmTZuGvDdYfQQQQACBbgQISt3o8V0EEEAAgWXB5sSJE53As7CwUIQk+THDkg5AOswsLS2pmZkZdfHixc5yEnoOHz5clCUhSy/zySefeMPS7OyskoOaBKU777yToMTYRAABBBDoSoCg1BUfX0YAAQQQKBPQd5h0KNLhaf369WpqaqrzVX03qCzg6IA1OTmpJiYmllUrv3vuueeU/E7uaBGUGJcIIIAAAt0KEJS6FeT7CCCAAAJeAfvukS8Q+QKUWbD+7s6dO5cFJX236ZprrlHyP5l+R1BiUCKAAAIIdCtAUOpWkO8jgAACCHgF5I7Sq6++2pkup+/82M8a6bAjBdnPKunC7dClP5c63njjjWLa3meffUZQYjwigAACCEQRIChFYaQQBBBAAAFbwBV+7OCkvxMSlPQzSObzTvYdqpApfPQUAggggAACIQIEpRAllkEAAQQQqC3gCkVNg5LvbpKEJ3kJhL4LRVCq3U18AQEEEEDAI0BQYmgggAACCEQX8L14oUlQ0uHnuuuuW/YCCNc0PoJS9K6kQAQQQGBoBQhKQ9v1rDgCCCDQGwEdkrZu3bos2EhtvjtDVW/Du+KKK1Y8u2T/zSZ7bXx/w6k3a02pCCCAAAJtEyAota1HWR8EEEAgo4Dv7o9uki8QuQKUXnbt2rXeFzzYq8odpYydT9UIIIBAywQISi3rUFYHAQQQyCWgQ4rr7o/ZJnv6nSsQ+f5YbdW6EZSqhPg9AggggECoAEEpVIrlEEAAAQRKBeTFCnNzc85lxsfHl90VsqfN2dP0yqbVlU2pIygxSBFAAAEEYgkQlGJJUg4CCCCAAAIIIIAAAgi0RoCg1JquZEUQQAABBBBAAAEEEEAglgBBKZYk5SCAAAIIIIAAAggggEBrBAhKrelKVgQBBBBAAAEEEEAAAQRiCRCUYklSDgIIIIAAAggggAACCLRGgKDUmq5kRRBAAAEEEEAAAQQQQCCWAEEpliTlIIAAAggggAACCCCAQGsECEqt6UpWBAEEEEAAAQQQQAABBGIJEJRiSVIOAggggAACCCCAAAIItEaAoNSarmRFEEAAAQQQQAABBBBAIJYAQSmWJOUggAACCCCAAAIIIIBAawQISq3pSlYEAQQQQAABBBBAAAEEYgkQlGJJUg4CCCCAAAIIIIAAAgi0RoCg1JquZEUQQAABBBBoj8Dp06fVAw88oKanp9UNN9xQrNijjz6qXn/9dbVx40Z16NAhtXr1aiXLnThxQt1///3tWXnWBAEE+kKAoNQX3UAjEEAAAQQQQEALHD16VM3PzxdBaOfOnUVQunDhgnr22WeLQCT/v2PHDjU6OqoOHDig9u3bV/w3PwgggEBMAYJSTE3KQgABBBBAAIFoAnIHadu2bd6g9PLLL3d+H61SCkIAAQS+FKgdlGZnZ9Xc3Fzx9cnJSTUxMbEC07fM0tKSmpmZUWvXrlVTU1PF9xYWFtT+/fuLK0XyMz4+XtxmX7VqFZ2EAAIIIIAAAkMsYAYlYdBT72666aYiIH300Udq165dQyzEqiOAQC8FagUluQ0u84AlyCwuLhahZ/fu3WpsbKzTRt8yssBTTz2ltmzZUoQjMyg988wz6u6771YjIyO9XFfKRgABBBBAAIEBErCDkm66noa3fft29cgjjxQfP/bYY2rDhg0DtHY0FQEE+l2gVlCSO0WbN29WmzZtKtbL/rfrM3sZCVKnTp0iKPX7yKB9CCCAAAIIZBbwBaXHH3+8eEZJT72TZp48eVI9/PDDmVtM9Qgg0CaBroPSunXrlk2/c4UpcxlXUDKn3vmm87UJnXVBAAEEEEAAgWoBV1B68803O1Pu9O8vvfRS3nxXzckSCCBQU6CroHT8+PGiOvM5JTso2cvYQclsr35eSeYb67tWNdeHxRFAAAEEEEBgwAXkrXcvvPBCZy0uu+yyYhaLTLl78cUXi7fc6VeDyyvE5YepdwPe6TQfgT4U6CooxZh6Z5u4yqxykx2nhCx+EEAAAQSGS+D5558v9v/ynKu8BEge7n/yySfV559/ru666y71zW9+swD57W9/q7797W+rq666ariAWFsEEEAAgeI9CE3+hECtoGS+qOH8+fPq8OHDxYsdzJcwVC1TdUfJ9YII+hcBBBBAAAFTQC6QyUuBbrzxRvW3v/2tc4dB7kRIGDKnYsln8sPb0RhDCCCAAAJ1BGoFJSnYfPX3nj17iilyZ8+eXRaafMscPHiweFue/pHvnzt3Th07dmzZZ0y7q9OFLIsAAggMr8Dp06eXTcWyg5I88G9O1RpeKdYcAQQQQKCuQO2g5Kqg7C5R3QaxPAIIIIAAAqECdlCSf+tnVn72s5+p1157rZiC12TKRWgbWA4BBBBAoJ0CXQcl+SOyR44cUbfccgt/B6mdY4S1QgABBPpWwA5KZkP13SV5bfTrr7+u5I+U8vrovu1KGoYAAgj0nUDXQanv1ogGIYAAAggMjYAvKMnn8gfS9dQ7ucskb0W79dZb+aOkQzM6WFEEEECgOwGCUnd+fBsBBBBAIKOAKyjJs7DyB0llyp35Oulnn322CE4bNmzI2GKqRgABBBAYFAGC0qD0FO1EAAEEEOgI6Lfeffrpp53PbrvttuLNdvYfKZV/M/WOwYMAAgggUFeAoFRXjOURQAABBBBAAAEEEECg9QIEpdZ3MSuIAAIIIICAJXDyK5DkENj2rxy1UicCCDQUICg1hONrCCCAAAIIDKwAQSlP1xGU8rhTKwINBQhKDeH4GgIIIIAAAgMrQFDK03UEpTzu1IpAQwGCUkM4voYAAggggMDAChCU8nQdQSmPO7Ui0FCAoNQQjq8hgAACCCAwsAIEpTxdR1DK406tCDQUICg1hONrCCCAAAIIDKwAQSlP1xGU8rhTKwINBQhKDeH4GgIIIIAAAgMrQFDK03UEpTzu1IpAQwGCUkM4voYAAggggMDAChCU8nQdQSmPO7Ui0FCAoNQQjq8hgAACCCAwsAIEpTxdR1DK406tCDQUICg1hONrCCCAQJsFXnrppTavXt+u2y233JKmbQSlNM52LQSlPO7UikBDAYJSQzi+hgACCLRZgKCUp3c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rjnqxWglIyaipCIIYAQSmGImUggAACLRMgKOXpUIJSHvdktRKUklFTEQIxBAhKMRQpAwEEEGiZAEEpT4cSlPK4J6uVoJSMmooQiCEQLSjNzs6qubm5ok2Tk5NqYmJiRfvKlpHfXbx4UU1PT6tVq1bFWDfKQAABBBBoKEBQagjX5dcISl0C9vvXCUr93kO0D4FlAlGC0vz8vDpx4kQRchYXF9XMzIzavXu3Ghsb61TmW2bNmjVq//79asuWLercuXPqnnvuISgxSBFAAIHMAgSlPB1AUMrjnqxWglIyaipCIIZAlKAkd4M2b96sNm3aVLTJ/rfrM3uZs2fPqldeeYWgFKNXKQMBBBDoUoCg1CVgw68TlBrCDcrXCEqD0lO0E4FCoGdBad26dcum37nClLkMQYkRiQACCPSPAEEpT18QlPK4J6uVoJSMmooQiCHQk6B0/Pjxom3mc0p2ULKXISjF6E7KQAABBOIIEJTiONYthaBUV2zAlicoDViH0dxhF+hJUEo99e7ChQtqYWFh2PuS9UcAAQSiCbz99tvRyqKgcIHrr78+fOEullz/X+NdfJuvNhX44N/ONP0q30MAgS4ERkZG1OjoaO0SogQl80UN58+fV4cPHy5e7CCN0j9Vy3BHqXbf8QUEEECgZwLcUeoZbWnB3FHK456sVu4oJaOmIgRiCEQJStIQ89Xfe/bsKV7sIOHHDE2uZeROkLz1Tu4K6R/f68VjrDBlIIAAAghUCxCUqo16sQRBqReqfVQmQamPOoOmIFAtEC0ouaqSu0inTp1SU1NT1S1hCQQQQACBvhEgKOXpCoJSHvdktRKUklFTEQIxBHoWlJaWltSRI0eU7PTNKXgxGk0ZCCCAAAK9FSAo9dbXVzpBKY97sloJSsmoqQiBGAI9C0oxGkcZCCCAAAJ5BAhKedw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pGI/sgAAAaY0lEQVTjnqxWglIyaipCIIYAQSmGImUggAACLRMgKOXpUIJSHvdktRKUklFTEQIxBAhKMRQpAwEEEGiZAEEpT4cSlPK4J6uVoJSMmooQiCFAUIqhSBkIIIBAywQISnk6lKCUxz1ZrQSlZNRUhEAMAYJSDEXKQAABBFomQFDK06EEpTzuyWolKCWjpiIEYggQlGIoUgYCCCDQMgGCUp4OJSjlcU9WK0EpGTUVIRBDgKAUQ5EyEEAAgZYJEJTydChBKY97sloJSsmoqQiBGAIEpRiKlIEAAgi0TICglKdDCUp53JPVSlBKRk1FCMQQICjFUKQMBBBAoGUCBKU8HUpQyuOerFaCUjJqKkIghgBBKYYiZSCAAAItEyAo5elQglIe92S1EpSSUVMRAjEECEoxFCkDAQQQaJkAQSlPhxKU8rgnq5WglIyaihCIIUBQiqFIGQgggEDLBAhKeTqUoJTHPVmtBKVk1FSEQAwBglIMRcpAAAEEWiZAUMrToQSlPO7JaiUoJaOmIgRiCBCUYihSBgIIINAyAYJSng4lKOVxT1YrQSkZNRUhEEOAoBRDkTIQQACBlgkQlPJ0KEEpj3uyWglKyaipCIEYAgSlGIqUgQACfSlw4cIFNTU1pT799FP1ta99TT322GNqw4YN6tFHH1Wvv/662rhxozp06JBavXq1On36tDpx4oS6//77+3JdUjeKoJRa/P/XR1DK456sVoJSMmoqQiCGAEEphiJlIIBAXwpIILryyivVrl271JtvvqmOHTumHnzwQfWrX/2qCETPPvus2rFjhxodHVUHDhxQ+/btK/6bH6UISnlGAUEpj3uyWglKyaipCIEYArWD0uzsrJqbmyvqnpycVBMTEyva4VvG9fnCwoLav3+/kiu/8jM+Pq6mp6fVqlWrYqwfZSCAwJAKyD7FDD/633KH6fe///2yoPTyyy+rbdu2qRtuuGFItVauNkEpz1AgKOVxT1YrQSkZNRUhEEOgVlCan58vpqZIkFlcXFQzMzNq9+7damxsrNMW3zISiFzfXbNmjXrmmWfU3XffrUZGRmKsE2UggAACxcUXOyjJvkvuKEkwkql3N910UxGQPvroo+KuEz//LUBQyjMaCEp53JPVSlBKRk1FCMQQqBWU5I7Q5s2b1aZNm4q67X+7PtPLnDp1yvldCVkEpRhdSRkIIGAK2EFJLu5IcLr11luL55TkR5aR6Xfbt29XjzzySPGZfo5p2DUJSnlGAEEpj3uyWglKyaipCIEYAl0HpXXr1i2bfucKU7LM+fPnVwQl+Vyu5ppT73zT+WKsLGUggMDwCPim3pnPIT3++OPFM0p66p3onDx5Uj388MPDA+VZU4JSniFAUMrjnqxWglIyaipCIIZAV0Hp+PHjRRvM55TsoKSXsYOS67v6eSWZAqPvWsVYScpAAIHhFDBf5nD06FH18ccfd0KQvNxBT7mT5eSizaWXXsqb774cKgSlPNsMQSmPe7JaCUrJqKkIgRgCXQWlGFPv7EDkKrNqReXKsYQsfhBAAAFT4B//+EfxLKXsH+QZSHlG6etf/3oRkP74xz+qO+64o3hxjPz7ySefLL563333qauuumroId9+++2hN8gBcP311yepdv1/jSeph0qWC3zwb2cgQQCBDAJyDtDkrba1gpL5oga5Q3T48OHixMN8CYNvmbNnz3Ze5uD7rpzMuF4QkcGTKhFAAIGhFuCOUp7u545SHvdktXJHKRk1FSEQQ6BWUJIKzVd879mzp5giJyHIDE2uZXzflSl48rdN9I8uM8bKUQYCCCCAQDMBglIzt26/RVDqVrDPv09Q6vMOonkILBeoHZRcgHIXSd5qJ3+fhB8EEEAAgcEXICjl6UOCUh73ZLUSlJJRUxECMQS6DkpLS0vqyJEjSnbu/B2kGF1CGQgggEB+AYJSnj4gKOVxT1YrQSkZNRUhEEOg66AUoxGUgQACCCDQXwIEpTz9QVDK456sVoJSMmoqQiCGAEEphiJlIIAAAi0TICjl6VCCUh73ZLUSlJJRUxECMQQISjEUKQMBBBBomQBBKU+HEpTyuCerlaCUjJqKEIghQFCKoUgZCCCAQMsECEp5OpSglMc9Wa0EpWTUVIRADAGCUgxFykAAAQRaJkBQytOhBKU87slqJSglo6YiBGIIEJRiKFIGAkMqsLDv34d0zfOu9siB/+x5AwhKPSd2VkBQyuOerFaCUjJqKkIghgBBKYYiZSAwpAIEpTwdT1DK456iVoJSCuWMdRCUMuJTNQL1BQhK9c34BgIIfClAUMozFAhKedxT1EpQSqGcsQ6CUkZ8qkagvgBBqb4Z30AAAYJS1jFAUMrK39PKCUo95c1fOEEpfx/QAgRqCBCUamCxKAIILBfgjlKeEUFQyuOeolaCUgrljHUQlDLiUzUC9QUISvXN+AYCCHBHKesYIChl5e9p5QSlnvLmL5yglL8PaAECNQQISjWwWBQBBLij1A9jgKDUD73QmzYQlHrj2jelEpT6pitoCAIhAgSlECWWQQABpwBT7/IMDIJSHvcUtRKUUihnrIOglBGfqhGoL0BQqm/GNxBA4EsBglKeoUBQyuOeolaCUgrljHUQlDLiUzUC9QUISvXN+EbLBU6fPq0eeOAB9c9//lNddtllanZ2Vo2OjrZ8rZutHkGpmVu33yIodSvYv98nKPVv30RpGUGpYDx69Kh64YUXiv++6aab1MMPP6wWFxfVQw89pN5///3OZ/L7N998U3300Udq165dUbqAQhCoI0BQqqPFsq0X0DvqyclJdcMNNxQ7848//rjYifOzUoCglGdUEJTyuKeolaCUQjljHQQlJRcjf/7zn6uZmRm1evXqIhzJMffSSy9VJ06cUHfddZd6/PHHi/+/cOGCevHFF9W+ffuKZflBILUAQSm1OPX1tYDswM2dsv3vvm58hsYRlDKgK6UISnncU9RKUEqhnLEOglJxAVJ+9B0i/e9NmzYtC0o//vGP1S9+8Qt16623qg0bNmTsNKoeZgGC0jD3Puu+QsAVlPSVL6bfcUepXzYZglK/9ET8dhCU4pv2VYkEJWdQkpkb999/f2fq3W233VZ021VXXVXM7uAHgVwCBKVc8tTblwJ2UJLb/gcOHChu+xOUCEr9MmgJSv3SE/HbQVCKb9pXJRKUVgQleQbp5MmTy6a4y7FYpuHJXSY5/vK8cF+N4qFqDEFpqLqbla0SYOpdldDy3zP1rp5XrKUJSrEk+68cglL/9UnUFhGUvFPv9FQ8eVZYnlEyp97Nz88X3cALHaKORgoLECAoBSCxyPAI2C9zePTRR9WVV17JztkzBAhKebYNglIe9xS1EpRSKGesg6C07GUO0hPT09PqwQcf7DyHJM8syZS7b33rW8WMDnlG6e9//ztvvss4bIe5aoLSMPc+6+4UMF8PvnHjRnXo0CHetkNQ6quthaDUV90RtTEEpaic/VcYQanoE/P14PI8kr5TZE/Dk38z9a7/hvEwtYigNEy9zboiEFmAO0qRQQOLIygFQg3gYgSlAey0Ok0mKNXRYlkEsgsQlLJ3AQ1AYHAFCEp5+o6glMc9Ra0EpRTKGesgKGXEp2oE6gsQlOqb8Q0EEPhSgKCUZygQlPK4p6iVoJRCOWMdBKWM+FSNQH0BglJ9M76BAAIEpaxjgKCUlb+nlROUesqbv3CCUv4+oAUI1BDoi6B0/PhxdezYsaLZW7duVVNTUzVWgUURQCCXAHeU8sgTlPK4p6iVoJRCOWMdBKWM+FSNQH2B7EHp7Nmz6vDhw8XrIVevXq1mZmbUjh07ij8yxg8CCPS3AEEpT/8QlPK4p6iVoJRCOWMdBKWM+FSNQH2B7EFJ7ibJz8TERPH/9r/rrxLfQACBVAIEpVTSy+shKOVxT1ErQSmFcsY6CEoZ8akagfoCfRmUzp8/z/S7+n3JNxBILkBQSk5eVEhQyuOeolaCUgrljHUQlDLiUzUC9QX6LijNz8+rU6dOEZTq9yXfQCC5AEEpOTlBKQ95sloJSsmo81REUMrjTq0INBTou6DE1LuGPcnXEMggQFDKgM4dpTzoiWolKCWCzlUNQSmXPPUi0Egge1AyX+YgayAvc9i9e7caGxsLXqELFy6ohYWF4OVZEAEEEEAAAQQQQAABBIZDYGRkRI2OjtZe2exBSVpsvh58cnKy82KH2mvDFxBAAAEEEEAAAQQQQACBCAJ9EZQirAdFIIAAAggggAACCCCAAALRBAhK0SgpCAEEEEAAAQQQQAABBNoiQFBqS0+yHggggAACCCCAAAIIIBBNgKAUjZKCEEAAAQQQQAABBBBAoC0CBKW29CTrgQACCCCAAAIIIIAAAtEECErRKCkIAQQQQAABBBBAAAEE2iJAUGpLT7IeCCCAAAIIIIAAAgggEE2AoBSNkoIQQAABBBBAAAEEEECgLQIEpbb0JOuBAAIIIKDm5+fVc889p/bu3avGxsYQQQABBBBAoLEAQakxHV9EAAEEEOgngdnZWbW4uFg06eabbyYo9VPn0BYEEEBgAAUISgPYaTQZAQQQQMAtsLS0pJ5++mmCEgMEAQQQQKBrAYJS14QUgAACCCDQLwIEpX7pCdqBAAIIDL4AQWnw+5A1QAABBBD4UoCgxFBAAAEEEIglQFCKJUk5CCCAAALZBQhK2buABiCAAAKtESAotaYrWREEEEAAAYISYwABBBBAIJYAQSmWJOUggAACCGQVkLfezc3NddowPj6upqen1apVq7K2i8oRQAABBAZTgKA0mP1GqxFAAAEEEEAAAQQQQKCHAgSlHuJSNAIIIIAAAggggAACCAymAEFpMPuNViOAAAIIIIAAAggggEAPBQhKPcSlaAQQQAABBBBAAAEEEBhMAYLSYPYbrUYAAQQQQAABBBBAAIEeChCUeohL0QgggAACCCCAAAIIIDCYAgSlwew3Wo0AAggggAACCCCAAAI9FCAo9RCXohFAAAEEEEAAAQQQQGAwBQhKg9lvtBoBBBBAAAEEEEAAAQR6KEBQ6iEuRSOAAAIIIIAAAggggMBgChCUBrPfaDUCCCCAAAIIIIAAAgj0UICg1ENcikYAAQQQQAABBBBAAIHBFCAoDWa/0WoEEEAAAQQQQAABBBDooQBBqYe4FI0AAggggAACCCCAAAKDKUBQGsx+o9UIIIAAAggggAACCCDQQwGCUg9xKRoBBAZbYHZ2Vq1bt05NTEwM9orQegQQQAABBBCoLUBQqk3GFxBAYBgEjh8/XqwmIWkYept1RAABBBBAYKUAQYlRgQACCCCAAAIIIIAAAghYAgQlhgQCmQVketfc3FzRitWrV6u9e/eqsbExJXc0jh071mnd1q1b1dTUlPItv7CwoJ555hl19913q5GREbW0tKRmZmbUmTNnijJGR0fV/v37i9+dPXtWHTx4UC0uLq74na7Qrn/Pnj1q06ZNy7SkTinzwoULK9ovH5htlX9PTk4uu0Oj23HdddcV62b+yHffeeedwmPNmjXOenyfi5+uf/PmzZ12m+s0Pj6upqen1fnz59Urr7yi7rnnHrVq1Splr5NeTn6n27tz587OeszPz6tTp06taH+vh5X4XLx4sVgHaZv+sftdfy7jZ/v27cv6XY8p28q015ayjN1fvjEqJk888URRtfT5tm3blvWfbpP8Tn7Mca7HWdXY6rWv7WiPf3MddVv09vvee+9510lvo/Id2XbWrl27og+1q67Ttx3pz3W9Yqbd7Ta99tprzv1MyL6gl9Zm/eY+yrcf0vuy++67Tz355JOdfY+5nZp3g21LXa4eX9pf9gOufeJnn33W+Vy2l9tvv33ZftXcvm655ZZl49xuk2t/3ktbykYAge4FCErdG1ICAl0JyMmOPpmXk68TJ04UJ05yYiM/9tQv3/ISevRJmJw4SUi65pprOt+XEwY5gXOFA6n36NGjnSBlLqsDwlNPPaXuvffeIsSZJxtmOJOTHnM5s60uJFn+8OHDxa+kXRLi5Ec+/81vflP8949+9KMiKJn1NKnfXidZZ/mROnVQEkM5ed21a1cnXMk6yI8EOVd7UwclfYK3ZcsWde7cuU7Ac/na0wel/XpdZXkZIzt27CjW1ewr+e9PPvlESR3m+NMW2sM1PVHaJ+Xu3r27GCu/+93v1Pe+971O39pjwixD+8pYkB9Xn3e1sdX4svSr+Mr6m9ulGUqlOPsChXwWsk7aX/5fW5nlyX+7+kavgtkmGbd//vOf1Q9/+MPi1642+fYb9oWCGkRRFjXHR9l0V3Ps6gsa5vgwnye0g9Jbb72lrrjiimUXM2SZDz/8sFgHuUjictBhWfeDGH/jG9/o7APt9truvjZFgaMQBBBIIkBQSsJMJcMo8D//1//xrvZ//O9vd35nnsCYB9qTJ08Wy5QFJXN588RSTip04NIndnLQf/rpp9XNN99clGveRZF/64O6XP03T3R1Q30nxfbJrCwnJx367pd5R8cG0Sc/l19+ubrkkkuWhbrPP/+8OFGV9oYGJX2Sate/cePGzrqbQU+WN0/AJJzq7+q2msZydVncpL3yuaxjzKC0sO/fnWNm5MB/rvjcPnF0fbEsKMm4MH9vB6Wrr75ayQmmvkOpHSQ8yQmmrHtIULLbVRaUzDHq6/Nu9yUvvfSStwi5I+D6MQOcDvOu8aF/Z7r41klvr6anfKbHk/y33nZcFxzqhjfffkaPaX1HtVvfzvdPfsVf1LZ/OX9XdmGlKiiZ26EdlMx9iWz/uk+uvfZa9e677wYHJbvRVUHJ16ZoxnIh6cj/dRb3m9v/R8xqKAuBoRUgKA1t17PivRZoEpTsO0quKUn2lWE97csOWfYJvw5DcvJl3kXRQUof1GV6ltzlMe/wmCdw5hQ515Vr84TmyJEjzuk+2l4vK1dsJdjJyZr8yPe+//3vF3eVdFAyp/jpKS3mXTTzbpQOgVKOrK+cHPnuTtjttd9y5wqYcpdL7pzJnQAxiDX1LmVQEmcdnMXHDkriJutl3u2U4CohUa+vb3qm/tyc2qf7vOqOkn13T0/rNKcxdbPtNglKZWE45I6SuU7m1Dv5bxlLMs51IH3++efVd77zneKOshmU7Om5Mk711Fp7WmDIHSXdh/bUO1efNfIODEpm/WV1VwUlc1zZQclsv1x4krL+8pe/FM66b+ypd7oteoqla/xVBSW7Ta79eSNb40sEpW4F+T4C5QIEJUYIAj0SqBOU9EmQOUffNw3FfF7BPHj3a1AKuaMk8/4l1Ego0sFDPtMn8nXuKNnBRwdDV/iTrm8SlCTQ6btPOlDYz1g1GVYpgpL5HIZ5gu0KSrIOckJt9oUZDKveDChlykFGPxtnhnX9vJsZtszx7zrZb2Jqf6duUKpqhy8o6ZNi3zpJu3RokjbZFzB0yLenRdrro6dirl+/vjO1zBeU9H7Gfu7Ovrscw1kFBiWzLvNutN0GV1AyL56Yzz+6gpJMQ7YvoJgXjKqmIEqZr776aucZUmmfKyiFtCmK75eFEJRialIWAisFCEqMCgR6JFAnKLnCRFlQkuVlOpn5jIl5cjRoU+908JCukBMWvX5NgpJr6p/cMXFNJ7SDUujUO2mv3M2SMmX6jp6G1+1QShGU9Mni+++/v2x6piso6TtxcsfvjTfeKO74yffMO0qyzmWvUDef0/AFJV2GuWxVQGlqXSco2c+ouOqsuqPkWyczKMn2KqZyl8i0KJt6Z7bFfi6s7I6Svd8ImcLZyLpBUCprS9kdJZk+aF4IcQUluVMu+5Mbb7yxGPdyB8+cdlgVlHQwMu/Ul91RKmtTI0/PlwhKMTUpCwGCEmMAgWQCvQ5KcqXZfqDbfqOW+VIC82UG9kmB/TIH8wUGOkz06mUO9tQXeehaP8xfNyiVvUzCXH+Zbqgf1jevNIuLvZ72yxzMq+9lU8yaDLSUQUnaV/YyB3val777VPXchZ7W9NOf/rTz5kX9MHxVUErxMofQoKTv1JjbUJOg5FsnMyjJf8udCP3/cqfDFVzNt07K2JNpkPKZ/QxVyNQ7/QxjSEBoMpZD7ihJEP3DH/5QTLPVz8y5pgzrfZD9dsrQlzno8Km3V333yQxfLgdxlPEid1SlfXboD5l6p6fyVt19bWTMM0pN2fgeAsEC3FEKpmJBBOoJxAhK5px2PV3GnJJjXvG2n8PRJ3quZzzs5xJcr+U1p/iZry03Few67OXMMuR79jMI9lVi80TEfgjenNIiZcmJu6xz1evJzbt1rmmL9glS2TMbvuk/5rSneqNk+dIhQck2lxLs167rUqte5mAGbd9UL/sk3A5KvjGqp3nZfV72jJIOUnJy6XqluOsV9XW9Q4OS/fyVHnOuV+S7XmiiT87tdbKfUdLPJtnTzuygpD31dmS/itq0qQpK5n5DQpk5HdO3rdd1DglKUqZv6qVdX9UzSuY4NV+EY24D9p03Oyi5HMxXvdvPKVUFJbtNrm3FfotiXWfuKNUVY3kE6gkQlOp5sTQCwQKhQSm4QBZsvUBIUGo9Qo9XMDQo9bgZ7S++wdS79qPEX0OCUnxTSkTAFCAoMR4QQAABBBBAAAEEEEAAAUuAoMSQQAABBBBAAAEEEEAAAQQISowBBBBAAAEEEEAAAQQQQKBcgDtKjBAEEEAAAQQQQAABBBBAgDtKjAEEEEAAAQQQQAABBBBAgDtKjAEEEEAAAQQQQAABBBBAoJYAU+9qcbEwAggggAACCCCAAAIIDIMAQWkYepl1RAABBBBAAAEEEEAAgVoCBKVaXCyMAAIIIIAAAggggAACwyBAUBqGXmYdEUAAAQQQQAABBBBAoJYAQakWFwsjgAACCCCAAAIIIIDAMAgQlIahl1lHBBBAAAEEEEAAAQQQqCVAUKrFxcIIIIAAAggggAACCCAwDAIEpWHoZdYRAQQQQAABBBBAAAEEagkQlGpxsTACCCCAAAIIIIAAAggMgwBBaRh6mXVEAAEEEEAAAQQQQACBWgKdoPTXv/71L1/96le31fo2CyOAAAIIIIAAAggggAACLRT44osvTv4/VaOAhGmD0gEAAAAASUVORK5CYII=">
          <a:extLst>
            <a:ext uri="{FF2B5EF4-FFF2-40B4-BE49-F238E27FC236}">
              <a16:creationId xmlns:a16="http://schemas.microsoft.com/office/drawing/2014/main" id="{00000000-0008-0000-0500-000001D80100}"/>
            </a:ext>
          </a:extLst>
        </xdr:cNvPr>
        <xdr:cNvSpPr>
          <a:spLocks noChangeAspect="1" noChangeArrowheads="1"/>
        </xdr:cNvSpPr>
      </xdr:nvSpPr>
      <xdr:spPr bwMode="auto">
        <a:xfrm>
          <a:off x="3810000" y="1117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6</xdr:col>
      <xdr:colOff>184047</xdr:colOff>
      <xdr:row>3</xdr:row>
      <xdr:rowOff>183933</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845" y="205797"/>
          <a:ext cx="1028700" cy="936409"/>
        </a:xfrm>
        <a:prstGeom prst="rect">
          <a:avLst/>
        </a:prstGeom>
      </xdr:spPr>
    </xdr:pic>
    <xdr:clientData/>
  </xdr:twoCellAnchor>
  <xdr:twoCellAnchor>
    <xdr:from>
      <xdr:col>6</xdr:col>
      <xdr:colOff>83820</xdr:colOff>
      <xdr:row>44</xdr:row>
      <xdr:rowOff>110490</xdr:rowOff>
    </xdr:from>
    <xdr:to>
      <xdr:col>26</xdr:col>
      <xdr:colOff>152400</xdr:colOff>
      <xdr:row>50</xdr:row>
      <xdr:rowOff>777240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146236</xdr:colOff>
      <xdr:row>3</xdr:row>
      <xdr:rowOff>176462</xdr:rowOff>
    </xdr:to>
    <xdr:pic>
      <xdr:nvPicPr>
        <xdr:cNvPr id="6" name="Imagen 5">
          <a:extLst>
            <a:ext uri="{FF2B5EF4-FFF2-40B4-BE49-F238E27FC236}">
              <a16:creationId xmlns:a16="http://schemas.microsoft.com/office/drawing/2014/main" id="{B3517350-2913-42A7-B0AD-2DA3BDD2D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6</xdr:col>
      <xdr:colOff>83820</xdr:colOff>
      <xdr:row>44</xdr:row>
      <xdr:rowOff>110490</xdr:rowOff>
    </xdr:from>
    <xdr:to>
      <xdr:col>26</xdr:col>
      <xdr:colOff>152400</xdr:colOff>
      <xdr:row>50</xdr:row>
      <xdr:rowOff>777240</xdr:rowOff>
    </xdr:to>
    <xdr:graphicFrame macro="">
      <xdr:nvGraphicFramePr>
        <xdr:cNvPr id="7" name="Gráfico 6">
          <a:extLst>
            <a:ext uri="{FF2B5EF4-FFF2-40B4-BE49-F238E27FC236}">
              <a16:creationId xmlns:a16="http://schemas.microsoft.com/office/drawing/2014/main" id="{8BF4DFF0-8304-49C1-8920-E8CA179A3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107950</xdr:colOff>
      <xdr:row>1</xdr:row>
      <xdr:rowOff>6350</xdr:rowOff>
    </xdr:from>
    <xdr:to>
      <xdr:col>2</xdr:col>
      <xdr:colOff>285750</xdr:colOff>
      <xdr:row>6</xdr:row>
      <xdr:rowOff>0</xdr:rowOff>
    </xdr:to>
    <xdr:pic>
      <xdr:nvPicPr>
        <xdr:cNvPr id="2"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196850"/>
          <a:ext cx="9779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438150</xdr:colOff>
      <xdr:row>52</xdr:row>
      <xdr:rowOff>95250</xdr:rowOff>
    </xdr:from>
    <xdr:to>
      <xdr:col>20</xdr:col>
      <xdr:colOff>228600</xdr:colOff>
      <xdr:row>64</xdr:row>
      <xdr:rowOff>381000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107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107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6" name="Gráfico 5">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ka.munoz\Downloads\REPORTE%20SEGUNDO%20TRIMESTRE%202025%20_DES-IND-001-V1_Productos_de_Direccionamiento_Estrategicos_Cumplid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neDrive%20-%20uaermv/Escritorio/1.%20Priorizacion%20malla%20LO%20IN%20RU%202025%202do%20Trim%2020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2.%20Seguimiento%20a%20Intervenciones%20Ejecutadas%201er%20Trim%20202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neDrive%20-%20uaermv/Escritorio/2.%20PCI-IND-002-V1%20Seguimiento%20a%20Intervenciones%20Ejecutadas%202do%20Trim%2020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4.%20Priorizacion%20Cicloinfraestructura%20202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neDrive%20-%20uaermv/Escritorio/4.%20Priorizacion%20Cicloinfraestructura%202025%202do%20Trim%2020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5.%20Asistencia%20Tecnica%20%20Localidades%20202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OneDrive%20-%20uaermv/Escritorio/5.%20Asistencia%20Tecnica%20%20Localidades%202do%20Trim%2020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7.%20Diagn&#243;sticos%20Realizados%2020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OneDrive%20-%20uaermv/Escritorio/7.%20Diagn&#243;sticos%20Realizados%202do%20Trim%20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rika.munoz\Downloads\20251210189943_00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unoz\Downloads\COM-IND-001-V1_Percepci&#243;n%20de%20los%20contenidos%20publicados%20en%20canales%20de%20comunicaci&#243;n%20de%20la%20entidad%20(2025-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rika.munoz\Downloads\20251210189943_00004%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rika.munoz\Downloads\20251210189943_00002%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erika.munoz\Downloads\20251210189943_00003%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erika.munoz\Downloads\PRO-IND-001-V1_Cumplimiento_de_entregas_de_mezclas_autorizadas%20II%20TRIMESTRE%20202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erika.munoz\Downloads\CALIDAD%20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I.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OneDrive%20-%20uaermv/Escritorio/OAP%202025/Indicadores/Primer%20trimestre/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erika.munoz\Downloads\1%20Trim%202025%20INFRA-IND-001-V1%20Cumplim%20de%20Meta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erika.munoz\Downloads\2%20Trim%202025%20INFRA-IND-001-V1%20Cumplim%20de%20Met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rika.munoz\Downloads\Consolidado%20Indicadores%201er%20Trimestre%20SRP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erika.munoz\Downloads\1%20INFRA-IND-003-V1_Nivel_Promedio_de_Satisfaccion%20Ene-Marzo%20%20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erika.munoz\Downloads\INFRA-IND-003-V1_Nivel_Promedio_de_Satisfaccion%20Abril-Junio%20%20202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erika.munoz\Downloads\1%20Trim%202025%20INFRA-IND-004-V1%20Cumplim%20Metas%20Ciclorut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erika.munoz\Downloads\2%20Trim%202025%20INFRA-IND-004-V1%20Cumplim%20Metas%20Cicloruta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erika.munoz\Downloads\1%20Trim%202025%20INFRA-IND-005-V1%20Cumplim%20Metas%20Espacio%20Public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erika.munoz\Downloads\2%20Trim%202025%20INFRA-IND-005-V1%20Cumplim%20Metas%20Espacio%20Public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erika.munoz\Downloads\DMIC-IND-001-V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rika.munoz\Downloads\DMIC-IND-001-V2_seguimiento_a_los_proyectos_de_innovac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erika.munoz\Downloads\20251100114283_000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erika.munoz\Downloads\GEFI-IND-003_V10_Ejecucion_Programa_Anual_Mensualizado_de_Caja_PAC_vigencia%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rika.munoz\Downloads\Consolidado%20de%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erika.munoz\Downloads\20251100114283_0000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erika.munoz\Downloads\GEFI-IND-007_V2_Ejecucion_del_programa_anual_mensualizado_de_caja_-_PAC_reserv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erika.munoz\Downloads\20251100114283_0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erika.munoz\Downloads\INDICADOR%20SEGUNDO%20TRIMESTRE%202025%20ajustad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erika.munoz\Downloads\GAM-IND-001-V6_Aprovechamiento_de_residuos_no_peligrosos_generado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erika.munoz\Downloads\GAM-IND-001-V6_Aprovechamiento_de_residuos_no_peligrosos_generados%20(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erika.munoz\Downloads\GAM-IND-002-V5_Eficiencia_en_el_consumo_de_agua_-_Otras_Unidades_de_Trabaj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erika.munoz\Downloads\GAM-IND-003-V5_Eficiencia_en_el_consumo_de_energia_-_Otras_Unidades_de_trabajo.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erika.munoz\Downloads\GAM-IND-003-V5_Eficiencia_en_el_consumo_de_energia_-_Otras_Unidades_de_trabajo%2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erika.munoz\Downloads\GAM-IND-004-V4_Contratos_con_clausula_de_sostenibilida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istina.sierra\Downloads\SRPI-IND-002_V1_Tiempo_promedio_de_espera_para_la_atencion_en_el_chat_virtual%2001.04.25%20(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erika.munoz\Downloads\GAM-IND-006-V2_Eficiencia_en_el_Consumo_de_Energia_-_Sede_Administrativa.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erika.munoz\Downloads\GCON-IND-002-ENE-MAR.2025%20%20PAA.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30FCDF35\20251100114283_0000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erika.munoz\Downloads\20251100114283_00008.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erika.munoz\Downloads\Consolidado%20Indicadores%201er%20Trimestre%20202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erika.munoz\Downloads\GTHU-IND-003-CUMPLIMIENTO_PLAN_ESTRATEGICO_DE_TALENTO_HUMANO_-_PETH(I%20Trimestre%202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erika.munoz\Downloads\GTHU-IND-003-CUMPLIMIENTO_PLAN_ESTRATEGICO_DE_TALENTO_HUMANO_-_PETH(II%20Trimestre%2025).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erika.munoz\Downloads\GTHU-IND-004-V1-Indicador-evaluacion-desempeno-y-gestion-ep-uaermv-(Jun-25).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erika.munoz\Downloads\GTHU-IND-011-V1_Nivel_de_Satisfaccion_Plan_Anual_de_Estimulos_e_Incentivos-(Jun-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erika.munoz\Downloads\GTHU-IND-012_V1_Impacto_actividades_del_Plan_Institucional_de_Capacitacion_-_PIC_(Jun-2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1T_2025.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ALEXPEREA\Downloads\CEM-IND-001-V11%20Cumplimiento%20PAA%20Trim4-2022%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ALEXPEREA\Downloads\2022-12-31%20CEM-IND-002%20V5%20CUMPLIMIENTO%20ACCIONES%20CORRECTIVA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20(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erika.munoz\Downloads\GAM-IND-005-V2_Eficiencia_en_el_Consumo_de_Agua_-_Sede_Administrati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rika.munoz\Downloads\egti-ind-001_v4_cumplimiento_acciones_plan_estrategico_tecnologias_informacion.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erika.munoz\Downloads\GAM-IND-006-V2_Eficiencia_en_el_Consumo_de_Energia_-_Sede_Administrativa%20(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erika.munoz\Downloads\GCON-IND-001%20-%20LIQUIDACIONES%20-%20I%20SEM_202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erika.munoz\Downloads\GCON-IND-002-ABR-JUNIO.2025%20%20PAA.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erika.munoz\Downloads\Consolidado%20Indicadores%202do%20Trimestre%20GDOC.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erika.munoz\Downloads\EGTI-IND-0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erika.munoz\Downloads\Percepcio&#769;n%20de%20los%20contenidos%20publicados%20en%20canales%20de%20comunicacio&#769;n%20de%20la%20entidad%20(2025-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erika.munoz\Downloads\SRPI-IND-002_V1_Tiempo_promedio_de_espera_para_la_atencion_en_el_chat_virtual%2002.07.25.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erika.munoz\Downloads\SRPI-IND-003_V1_Tiempo_promedio_de_atencion_chat_virtual%2002.07.2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erika.munoz\Downloads\SRPI-IND-004-V1_Porcentaje_desatencion_PQRSFD_15_dias%2002.07.25.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erika.munoz\Downloads\Indicador%20R.S%20-%20Semestre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rika.munoz\Downloads\EGTI-IND-003-V5_Oportunidad_en_la_Atencion_Mesa_Ayuda_Procesos_Internos%201Q-202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erika.munoz\Downloads\Reporte%20Indicador%20II%20Trimestre%202025_P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2T_202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1.%20Priorizacion%20malla%20LO%20IN%20RU%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1"/>
    </sheetNames>
    <sheetDataSet>
      <sheetData sheetId="0">
        <row r="35">
          <cell r="D35">
            <v>0</v>
          </cell>
          <cell r="E35">
            <v>0</v>
          </cell>
          <cell r="F35">
            <v>0</v>
          </cell>
          <cell r="G35">
            <v>0</v>
          </cell>
          <cell r="H35" t="str">
            <v>Número de productos entregados en los términos de tiempos establecidos</v>
          </cell>
          <cell r="I35" t="str">
            <v>Número de productos definidos para el periodo</v>
          </cell>
          <cell r="J35" t="str">
            <v>RESULTADO</v>
          </cell>
        </row>
        <row r="36">
          <cell r="C36" t="str">
            <v>Primer trimestre 2025</v>
          </cell>
          <cell r="D36">
            <v>0</v>
          </cell>
          <cell r="E36">
            <v>0</v>
          </cell>
          <cell r="F36">
            <v>0</v>
          </cell>
          <cell r="G36">
            <v>0</v>
          </cell>
          <cell r="H36">
            <v>9</v>
          </cell>
          <cell r="I36">
            <v>9</v>
          </cell>
          <cell r="J36">
            <v>1</v>
          </cell>
        </row>
        <row r="37">
          <cell r="C37" t="str">
            <v>Segundo trimestre 2025</v>
          </cell>
          <cell r="D37">
            <v>0</v>
          </cell>
          <cell r="E37">
            <v>0</v>
          </cell>
          <cell r="F37">
            <v>0</v>
          </cell>
          <cell r="G37">
            <v>0</v>
          </cell>
          <cell r="H37">
            <v>8</v>
          </cell>
          <cell r="I37">
            <v>8</v>
          </cell>
          <cell r="J37">
            <v>1</v>
          </cell>
        </row>
        <row r="38">
          <cell r="C38" t="str">
            <v>Tercer Trimestre 2025</v>
          </cell>
          <cell r="D38">
            <v>0</v>
          </cell>
          <cell r="E38">
            <v>0</v>
          </cell>
          <cell r="F38">
            <v>0</v>
          </cell>
          <cell r="G38">
            <v>0</v>
          </cell>
          <cell r="H38">
            <v>0</v>
          </cell>
          <cell r="I38">
            <v>0</v>
          </cell>
          <cell r="J38">
            <v>0</v>
          </cell>
        </row>
        <row r="39">
          <cell r="C39" t="str">
            <v>Cuarto trimestre 2025</v>
          </cell>
          <cell r="D39">
            <v>0</v>
          </cell>
          <cell r="E39">
            <v>0</v>
          </cell>
          <cell r="F39">
            <v>0</v>
          </cell>
          <cell r="G39">
            <v>0</v>
          </cell>
          <cell r="H39">
            <v>0</v>
          </cell>
          <cell r="I39">
            <v>0</v>
          </cell>
          <cell r="J39">
            <v>0</v>
          </cell>
        </row>
        <row r="40">
          <cell r="C40" t="str">
            <v>TOTAL</v>
          </cell>
          <cell r="D40">
            <v>0</v>
          </cell>
          <cell r="E40">
            <v>0</v>
          </cell>
          <cell r="F40">
            <v>0</v>
          </cell>
          <cell r="G40">
            <v>0</v>
          </cell>
          <cell r="J40">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1"/>
    </sheetNames>
    <sheetDataSet>
      <sheetData sheetId="0">
        <row r="48">
          <cell r="AN48" t="str">
            <v>AVANCE DEL TRIM (km-carril)</v>
          </cell>
          <cell r="AO48" t="str">
            <v>ACUMULADO (km-carril)</v>
          </cell>
          <cell r="AP48" t="str">
            <v>META (km-carril)</v>
          </cell>
        </row>
        <row r="49">
          <cell r="AM49" t="str">
            <v>TRIM1</v>
          </cell>
          <cell r="AN49">
            <v>83.529999999999916</v>
          </cell>
          <cell r="AO49">
            <v>83.529999999999916</v>
          </cell>
          <cell r="AP49">
            <v>76.87</v>
          </cell>
        </row>
        <row r="50">
          <cell r="AM50" t="str">
            <v>TRIM2</v>
          </cell>
          <cell r="AN50">
            <v>84.16</v>
          </cell>
          <cell r="AO50">
            <v>167.68999999999991</v>
          </cell>
          <cell r="AP50">
            <v>76.25</v>
          </cell>
        </row>
        <row r="51">
          <cell r="AM51" t="str">
            <v>TRIM3</v>
          </cell>
          <cell r="AN51">
            <v>0</v>
          </cell>
          <cell r="AO51">
            <v>167.68999999999991</v>
          </cell>
          <cell r="AP51">
            <v>76.25</v>
          </cell>
        </row>
        <row r="52">
          <cell r="AM52" t="str">
            <v>TRIM4</v>
          </cell>
          <cell r="AN52">
            <v>0</v>
          </cell>
          <cell r="AO52">
            <v>167.68999999999991</v>
          </cell>
          <cell r="AP52">
            <v>76.25</v>
          </cell>
        </row>
        <row r="53">
          <cell r="AM53" t="str">
            <v>TOTAL</v>
          </cell>
          <cell r="AN53">
            <v>167.68999999999991</v>
          </cell>
          <cell r="AO53">
            <v>167.68999999999991</v>
          </cell>
          <cell r="AP53">
            <v>305.62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803</v>
          </cell>
          <cell r="AT46">
            <v>803</v>
          </cell>
          <cell r="AU46">
            <v>800</v>
          </cell>
        </row>
        <row r="47">
          <cell r="AR47" t="str">
            <v>TRIM2</v>
          </cell>
          <cell r="AT47">
            <v>803</v>
          </cell>
          <cell r="AU47">
            <v>450</v>
          </cell>
        </row>
        <row r="48">
          <cell r="AR48" t="str">
            <v>TRIM3</v>
          </cell>
          <cell r="AT48">
            <v>803</v>
          </cell>
          <cell r="AU48">
            <v>460</v>
          </cell>
        </row>
        <row r="49">
          <cell r="AR49" t="str">
            <v>TRIM4</v>
          </cell>
          <cell r="AT49">
            <v>803</v>
          </cell>
          <cell r="AU49">
            <v>450</v>
          </cell>
        </row>
        <row r="50">
          <cell r="AR50" t="str">
            <v>TOTAL</v>
          </cell>
          <cell r="AS50">
            <v>803</v>
          </cell>
          <cell r="AT50">
            <v>803</v>
          </cell>
          <cell r="AU50">
            <v>2160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803</v>
          </cell>
          <cell r="AT46">
            <v>803</v>
          </cell>
          <cell r="AU46">
            <v>800</v>
          </cell>
        </row>
        <row r="47">
          <cell r="AR47" t="str">
            <v>TRIM2</v>
          </cell>
          <cell r="AS47">
            <v>459</v>
          </cell>
          <cell r="AT47">
            <v>1262</v>
          </cell>
          <cell r="AU47">
            <v>450</v>
          </cell>
        </row>
        <row r="48">
          <cell r="AR48" t="str">
            <v>TRIM3</v>
          </cell>
          <cell r="AT48">
            <v>1262</v>
          </cell>
          <cell r="AU48">
            <v>460</v>
          </cell>
        </row>
        <row r="49">
          <cell r="AR49" t="str">
            <v>TRIM4</v>
          </cell>
          <cell r="AT49">
            <v>1262</v>
          </cell>
          <cell r="AU49">
            <v>450</v>
          </cell>
        </row>
        <row r="50">
          <cell r="AR50" t="str">
            <v>TOTAL</v>
          </cell>
          <cell r="AS50">
            <v>1262</v>
          </cell>
          <cell r="AT50">
            <v>1262</v>
          </cell>
          <cell r="AU50">
            <v>2160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cell r="AO45" t="str">
            <v>ACUMULADO (km-carril)</v>
          </cell>
          <cell r="AP45" t="str">
            <v>META (km-carril)</v>
          </cell>
        </row>
        <row r="46">
          <cell r="AM46" t="str">
            <v>TRIM1</v>
          </cell>
          <cell r="AN46">
            <v>2.41</v>
          </cell>
          <cell r="AO46">
            <v>2.41</v>
          </cell>
          <cell r="AP46">
            <v>3.5</v>
          </cell>
        </row>
        <row r="47">
          <cell r="AM47" t="str">
            <v>TRIM2</v>
          </cell>
          <cell r="AN47">
            <v>0</v>
          </cell>
          <cell r="AO47">
            <v>2.41</v>
          </cell>
          <cell r="AP47">
            <v>3.5</v>
          </cell>
        </row>
        <row r="48">
          <cell r="AM48" t="str">
            <v>TRIM3</v>
          </cell>
          <cell r="AN48">
            <v>0</v>
          </cell>
          <cell r="AO48">
            <v>2.41</v>
          </cell>
          <cell r="AP48">
            <v>3.5</v>
          </cell>
        </row>
        <row r="49">
          <cell r="AM49" t="str">
            <v>TRIM4</v>
          </cell>
          <cell r="AN49">
            <v>0</v>
          </cell>
          <cell r="AO49">
            <v>2.41</v>
          </cell>
          <cell r="AP49">
            <v>3.5</v>
          </cell>
        </row>
        <row r="50">
          <cell r="AM50" t="str">
            <v>TOTAL</v>
          </cell>
          <cell r="AN50">
            <v>2.41</v>
          </cell>
          <cell r="AO50">
            <v>2.41</v>
          </cell>
          <cell r="AP50">
            <v>14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cell r="AO45" t="str">
            <v>ACUMULADO (km-carril)</v>
          </cell>
          <cell r="AP45" t="str">
            <v>META (km-carril)</v>
          </cell>
        </row>
        <row r="46">
          <cell r="AM46" t="str">
            <v>TRIM1</v>
          </cell>
          <cell r="AN46">
            <v>2.41</v>
          </cell>
          <cell r="AO46">
            <v>2.41</v>
          </cell>
          <cell r="AP46">
            <v>3.5</v>
          </cell>
        </row>
        <row r="47">
          <cell r="AM47" t="str">
            <v>TRIM2</v>
          </cell>
          <cell r="AN47">
            <v>5.04</v>
          </cell>
          <cell r="AO47">
            <v>7.45</v>
          </cell>
          <cell r="AP47">
            <v>3.5</v>
          </cell>
        </row>
        <row r="48">
          <cell r="AM48" t="str">
            <v>TRIM3</v>
          </cell>
          <cell r="AN48">
            <v>0</v>
          </cell>
          <cell r="AO48">
            <v>7.45</v>
          </cell>
          <cell r="AP48">
            <v>3.5</v>
          </cell>
        </row>
        <row r="49">
          <cell r="AM49" t="str">
            <v>TRIM4</v>
          </cell>
          <cell r="AN49">
            <v>0</v>
          </cell>
          <cell r="AO49">
            <v>7.45</v>
          </cell>
          <cell r="AP49">
            <v>3.5</v>
          </cell>
        </row>
        <row r="50">
          <cell r="AM50" t="str">
            <v>TOTAL</v>
          </cell>
          <cell r="AN50">
            <v>7.45</v>
          </cell>
          <cell r="AO50">
            <v>7.45</v>
          </cell>
          <cell r="AP50">
            <v>14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5"/>
    </sheetNames>
    <sheetDataSet>
      <sheetData sheetId="0">
        <row r="47">
          <cell r="AR47" t="str">
            <v>TRIM.</v>
          </cell>
          <cell r="AS47" t="str">
            <v>AVANCE DEL TRIM (# de mesas)</v>
          </cell>
          <cell r="AT47" t="str">
            <v>ACUMULADO (# de mesas)</v>
          </cell>
          <cell r="AU47" t="str">
            <v>META (# de mesas)</v>
          </cell>
        </row>
        <row r="48">
          <cell r="AR48" t="str">
            <v>TRIM1</v>
          </cell>
          <cell r="AS48">
            <v>5</v>
          </cell>
          <cell r="AU48">
            <v>5</v>
          </cell>
        </row>
        <row r="49">
          <cell r="AR49" t="str">
            <v>TRIM2</v>
          </cell>
          <cell r="AU49">
            <v>5</v>
          </cell>
        </row>
        <row r="50">
          <cell r="AR50" t="str">
            <v>TRIM3</v>
          </cell>
          <cell r="AU50">
            <v>5</v>
          </cell>
        </row>
        <row r="51">
          <cell r="AR51" t="str">
            <v>TRIM4</v>
          </cell>
          <cell r="AU51">
            <v>5</v>
          </cell>
        </row>
        <row r="52">
          <cell r="AR52" t="str">
            <v>TOTAL</v>
          </cell>
          <cell r="AS52">
            <v>5</v>
          </cell>
          <cell r="AU52">
            <v>20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5"/>
    </sheetNames>
    <sheetDataSet>
      <sheetData sheetId="0">
        <row r="47">
          <cell r="AR47" t="str">
            <v>TRIM.</v>
          </cell>
          <cell r="AS47" t="str">
            <v>AVANCE DEL TRIM (# de mesas)</v>
          </cell>
          <cell r="AT47" t="str">
            <v>ACUMULADO (# de mesas)</v>
          </cell>
          <cell r="AU47" t="str">
            <v>META (# de mesas)</v>
          </cell>
          <cell r="AV47">
            <v>0</v>
          </cell>
        </row>
        <row r="48">
          <cell r="AR48" t="str">
            <v>TRIM1</v>
          </cell>
          <cell r="AS48">
            <v>5</v>
          </cell>
          <cell r="AT48">
            <v>0</v>
          </cell>
          <cell r="AU48">
            <v>5</v>
          </cell>
          <cell r="AV48">
            <v>0</v>
          </cell>
        </row>
        <row r="49">
          <cell r="AR49" t="str">
            <v>TRIM2</v>
          </cell>
          <cell r="AS49">
            <v>5</v>
          </cell>
          <cell r="AT49">
            <v>0</v>
          </cell>
          <cell r="AU49">
            <v>5</v>
          </cell>
          <cell r="AV49">
            <v>0</v>
          </cell>
        </row>
        <row r="50">
          <cell r="AR50" t="str">
            <v>TRIM3</v>
          </cell>
          <cell r="AS50">
            <v>0</v>
          </cell>
          <cell r="AT50">
            <v>0</v>
          </cell>
          <cell r="AU50">
            <v>5</v>
          </cell>
          <cell r="AV50">
            <v>0</v>
          </cell>
        </row>
        <row r="51">
          <cell r="AR51" t="str">
            <v>TRIM4</v>
          </cell>
          <cell r="AS51">
            <v>0</v>
          </cell>
          <cell r="AT51">
            <v>0</v>
          </cell>
          <cell r="AU51">
            <v>5</v>
          </cell>
          <cell r="AV51">
            <v>0</v>
          </cell>
        </row>
        <row r="52">
          <cell r="AR52" t="str">
            <v>TOTAL</v>
          </cell>
          <cell r="AS52">
            <v>10</v>
          </cell>
          <cell r="AT52">
            <v>0</v>
          </cell>
          <cell r="AU52">
            <v>20</v>
          </cell>
          <cell r="AV5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cell r="AL44" t="str">
            <v>ACUMULADO (PK)</v>
          </cell>
          <cell r="AM44" t="str">
            <v>META (PK)</v>
          </cell>
        </row>
        <row r="45">
          <cell r="AJ45" t="str">
            <v>TRIM1</v>
          </cell>
          <cell r="AK45">
            <v>8022</v>
          </cell>
          <cell r="AL45">
            <v>8022</v>
          </cell>
          <cell r="AM45">
            <v>7800</v>
          </cell>
        </row>
        <row r="46">
          <cell r="AJ46" t="str">
            <v>TRIM2</v>
          </cell>
          <cell r="AK46">
            <v>0</v>
          </cell>
          <cell r="AL46">
            <v>8022</v>
          </cell>
          <cell r="AM46">
            <v>7100</v>
          </cell>
        </row>
        <row r="47">
          <cell r="AJ47" t="str">
            <v>TRIM3</v>
          </cell>
          <cell r="AK47">
            <v>0</v>
          </cell>
          <cell r="AL47">
            <v>8022</v>
          </cell>
          <cell r="AM47">
            <v>6000</v>
          </cell>
        </row>
        <row r="48">
          <cell r="AJ48" t="str">
            <v>TRIM 4</v>
          </cell>
          <cell r="AK48">
            <v>0</v>
          </cell>
          <cell r="AL48">
            <v>8022</v>
          </cell>
          <cell r="AM48">
            <v>7100</v>
          </cell>
        </row>
        <row r="49">
          <cell r="AJ49" t="str">
            <v>TOTAL</v>
          </cell>
          <cell r="AK49">
            <v>8022</v>
          </cell>
          <cell r="AL49">
            <v>8022</v>
          </cell>
          <cell r="AM49">
            <v>28000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cell r="AL44" t="str">
            <v>ACUMULADO (PK)</v>
          </cell>
          <cell r="AM44" t="str">
            <v>META (PK)</v>
          </cell>
        </row>
        <row r="45">
          <cell r="AJ45" t="str">
            <v>TRIM1</v>
          </cell>
          <cell r="AK45">
            <v>8042</v>
          </cell>
          <cell r="AL45">
            <v>8042</v>
          </cell>
          <cell r="AM45">
            <v>7800</v>
          </cell>
        </row>
        <row r="46">
          <cell r="AJ46" t="str">
            <v>TRIM2</v>
          </cell>
          <cell r="AK46">
            <v>10746</v>
          </cell>
          <cell r="AL46">
            <v>18788</v>
          </cell>
          <cell r="AM46">
            <v>10600</v>
          </cell>
        </row>
        <row r="47">
          <cell r="AJ47" t="str">
            <v>TRIM3</v>
          </cell>
          <cell r="AK47">
            <v>0</v>
          </cell>
          <cell r="AL47">
            <v>18788</v>
          </cell>
          <cell r="AM47">
            <v>10700</v>
          </cell>
        </row>
        <row r="48">
          <cell r="AJ48" t="str">
            <v>TRIM 4</v>
          </cell>
          <cell r="AK48">
            <v>0</v>
          </cell>
          <cell r="AL48">
            <v>18788</v>
          </cell>
          <cell r="AM48">
            <v>4900</v>
          </cell>
        </row>
        <row r="49">
          <cell r="AJ49" t="str">
            <v>TOTAL</v>
          </cell>
          <cell r="AK49">
            <v>18788</v>
          </cell>
          <cell r="AL49">
            <v>18788</v>
          </cell>
          <cell r="AM49">
            <v>34000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sheetName val="01 (2)"/>
      <sheetName val="02"/>
      <sheetName val="03"/>
      <sheetName val="04"/>
    </sheetNames>
    <sheetDataSet>
      <sheetData sheetId="0"/>
      <sheetData sheetId="1">
        <row r="36">
          <cell r="D36">
            <v>0</v>
          </cell>
          <cell r="E36">
            <v>0</v>
          </cell>
          <cell r="F36">
            <v>0</v>
          </cell>
          <cell r="G36">
            <v>0</v>
          </cell>
          <cell r="H36" t="str">
            <v>N° TOTAL DE ENSAYOS REALIZADOS</v>
          </cell>
          <cell r="I36" t="str">
            <v>N° TOTAL DE ENSAYOS SOLICITADOS</v>
          </cell>
          <cell r="J36" t="str">
            <v>% DE ENSAYOS REALIZADOS DE ACUERDO A LAS SOLICITUDES DE LOS SERVICIOS</v>
          </cell>
        </row>
        <row r="37">
          <cell r="C37">
            <v>0</v>
          </cell>
          <cell r="D37">
            <v>0</v>
          </cell>
          <cell r="E37">
            <v>0</v>
          </cell>
          <cell r="F37">
            <v>0</v>
          </cell>
          <cell r="G37">
            <v>0</v>
          </cell>
          <cell r="H37">
            <v>0</v>
          </cell>
          <cell r="I37">
            <v>0</v>
          </cell>
          <cell r="J37">
            <v>0</v>
          </cell>
        </row>
        <row r="38">
          <cell r="C38" t="str">
            <v>MES 1</v>
          </cell>
          <cell r="D38">
            <v>0</v>
          </cell>
          <cell r="E38">
            <v>0</v>
          </cell>
          <cell r="F38">
            <v>0</v>
          </cell>
          <cell r="G38">
            <v>0</v>
          </cell>
          <cell r="H38">
            <v>1602</v>
          </cell>
          <cell r="I38">
            <v>1602</v>
          </cell>
          <cell r="J38">
            <v>1</v>
          </cell>
        </row>
        <row r="39">
          <cell r="C39" t="str">
            <v>MES 2</v>
          </cell>
          <cell r="D39">
            <v>0</v>
          </cell>
          <cell r="E39">
            <v>0</v>
          </cell>
          <cell r="F39">
            <v>0</v>
          </cell>
          <cell r="G39">
            <v>0</v>
          </cell>
          <cell r="H39">
            <v>1489</v>
          </cell>
          <cell r="I39">
            <v>1489</v>
          </cell>
          <cell r="J39">
            <v>1</v>
          </cell>
        </row>
        <row r="40">
          <cell r="C40" t="str">
            <v>MES 3</v>
          </cell>
          <cell r="D40">
            <v>0</v>
          </cell>
          <cell r="E40">
            <v>0</v>
          </cell>
          <cell r="F40">
            <v>0</v>
          </cell>
          <cell r="G40">
            <v>0</v>
          </cell>
          <cell r="H40">
            <v>1917</v>
          </cell>
          <cell r="I40">
            <v>1917</v>
          </cell>
          <cell r="J40">
            <v>1</v>
          </cell>
        </row>
        <row r="41">
          <cell r="C41" t="str">
            <v>MES 4</v>
          </cell>
          <cell r="D41">
            <v>0</v>
          </cell>
          <cell r="E41">
            <v>0</v>
          </cell>
          <cell r="F41">
            <v>0</v>
          </cell>
          <cell r="G41">
            <v>0</v>
          </cell>
          <cell r="H41">
            <v>1472</v>
          </cell>
          <cell r="I41">
            <v>1472</v>
          </cell>
          <cell r="J41">
            <v>1</v>
          </cell>
        </row>
        <row r="42">
          <cell r="C42" t="str">
            <v>MES 5</v>
          </cell>
          <cell r="D42">
            <v>0</v>
          </cell>
          <cell r="E42">
            <v>0</v>
          </cell>
          <cell r="F42">
            <v>0</v>
          </cell>
          <cell r="G42">
            <v>0</v>
          </cell>
          <cell r="H42">
            <v>1802</v>
          </cell>
          <cell r="I42">
            <v>1802</v>
          </cell>
          <cell r="J42">
            <v>1</v>
          </cell>
        </row>
        <row r="43">
          <cell r="C43" t="str">
            <v>MES 6</v>
          </cell>
          <cell r="D43">
            <v>0</v>
          </cell>
          <cell r="E43">
            <v>0</v>
          </cell>
          <cell r="F43">
            <v>0</v>
          </cell>
          <cell r="G43">
            <v>0</v>
          </cell>
          <cell r="H43">
            <v>2532</v>
          </cell>
          <cell r="I43">
            <v>2532</v>
          </cell>
          <cell r="J43">
            <v>1</v>
          </cell>
        </row>
        <row r="44">
          <cell r="C44" t="str">
            <v>MES 7</v>
          </cell>
          <cell r="D44">
            <v>0</v>
          </cell>
          <cell r="E44">
            <v>0</v>
          </cell>
          <cell r="F44">
            <v>0</v>
          </cell>
          <cell r="G44">
            <v>0</v>
          </cell>
          <cell r="H44">
            <v>0</v>
          </cell>
          <cell r="I44">
            <v>0</v>
          </cell>
          <cell r="J44" t="str">
            <v/>
          </cell>
        </row>
        <row r="45">
          <cell r="C45" t="str">
            <v>MES 8</v>
          </cell>
          <cell r="D45">
            <v>0</v>
          </cell>
          <cell r="E45">
            <v>0</v>
          </cell>
          <cell r="F45">
            <v>0</v>
          </cell>
          <cell r="G45">
            <v>0</v>
          </cell>
          <cell r="H45">
            <v>0</v>
          </cell>
          <cell r="I45">
            <v>0</v>
          </cell>
          <cell r="J45" t="str">
            <v/>
          </cell>
        </row>
        <row r="46">
          <cell r="C46" t="str">
            <v>MES 9</v>
          </cell>
          <cell r="D46">
            <v>0</v>
          </cell>
          <cell r="E46">
            <v>0</v>
          </cell>
          <cell r="F46">
            <v>0</v>
          </cell>
          <cell r="G46">
            <v>0</v>
          </cell>
          <cell r="H46">
            <v>0</v>
          </cell>
          <cell r="I46">
            <v>0</v>
          </cell>
          <cell r="J46" t="str">
            <v/>
          </cell>
        </row>
        <row r="47">
          <cell r="C47" t="str">
            <v>MES 10</v>
          </cell>
          <cell r="D47">
            <v>0</v>
          </cell>
          <cell r="E47">
            <v>0</v>
          </cell>
          <cell r="F47">
            <v>0</v>
          </cell>
          <cell r="G47">
            <v>0</v>
          </cell>
          <cell r="H47">
            <v>0</v>
          </cell>
          <cell r="I47">
            <v>0</v>
          </cell>
          <cell r="J47" t="str">
            <v/>
          </cell>
        </row>
        <row r="48">
          <cell r="C48" t="str">
            <v>MES 11</v>
          </cell>
          <cell r="D48">
            <v>0</v>
          </cell>
          <cell r="E48">
            <v>0</v>
          </cell>
          <cell r="F48">
            <v>0</v>
          </cell>
          <cell r="G48">
            <v>0</v>
          </cell>
          <cell r="H48">
            <v>0</v>
          </cell>
          <cell r="I48">
            <v>0</v>
          </cell>
          <cell r="J48" t="str">
            <v/>
          </cell>
        </row>
        <row r="49">
          <cell r="C49" t="str">
            <v>MES 12</v>
          </cell>
          <cell r="D49">
            <v>0</v>
          </cell>
          <cell r="E49">
            <v>0</v>
          </cell>
          <cell r="F49">
            <v>0</v>
          </cell>
          <cell r="G49">
            <v>0</v>
          </cell>
          <cell r="H49">
            <v>0</v>
          </cell>
          <cell r="I49">
            <v>0</v>
          </cell>
          <cell r="J49" t="str">
            <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4-V1"/>
    </sheetNames>
    <sheetDataSet>
      <sheetData sheetId="0">
        <row r="35">
          <cell r="H35" t="str">
            <v>NÚMERO DE RESPUESTAS POSITIVAS</v>
          </cell>
          <cell r="I35" t="str">
            <v>NÚMERO DE ENCUESTADOS</v>
          </cell>
          <cell r="J35" t="str">
            <v>RESULTADO</v>
          </cell>
        </row>
        <row r="36">
          <cell r="C36" t="str">
            <v>Semestre 1</v>
          </cell>
          <cell r="H36">
            <v>99</v>
          </cell>
          <cell r="I36">
            <v>100</v>
          </cell>
          <cell r="J36">
            <v>0.99</v>
          </cell>
        </row>
        <row r="37">
          <cell r="C37" t="str">
            <v>Semestre 2</v>
          </cell>
          <cell r="H37">
            <v>0</v>
          </cell>
          <cell r="I37">
            <v>0</v>
          </cell>
          <cell r="J37" t="e">
            <v>#DIV/0!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sheetName val="01 (2)"/>
      <sheetName val="02"/>
      <sheetName val="03"/>
      <sheetName val="04"/>
    </sheetNames>
    <sheetDataSet>
      <sheetData sheetId="0" refreshError="1"/>
      <sheetData sheetId="1">
        <row r="36">
          <cell r="H36" t="str">
            <v>N° TOTAL DE ENSAYOS REALIZADOS</v>
          </cell>
          <cell r="I36" t="str">
            <v>N° TOTAL DE ENSAYOS SOLICITADOS</v>
          </cell>
          <cell r="J36" t="str">
            <v>% DE ENSAYOS REALIZADOS DE ACUERDO A LAS SOLICITUDES DE LOS SERVICIOS</v>
          </cell>
        </row>
        <row r="38">
          <cell r="C38" t="str">
            <v>MES 1</v>
          </cell>
          <cell r="H38">
            <v>1602</v>
          </cell>
          <cell r="I38">
            <v>1602</v>
          </cell>
          <cell r="J38">
            <v>1</v>
          </cell>
        </row>
        <row r="39">
          <cell r="C39" t="str">
            <v>MES 2</v>
          </cell>
          <cell r="H39">
            <v>1489</v>
          </cell>
          <cell r="I39">
            <v>1489</v>
          </cell>
          <cell r="J39">
            <v>1</v>
          </cell>
        </row>
        <row r="40">
          <cell r="C40" t="str">
            <v>MES 3</v>
          </cell>
          <cell r="H40">
            <v>1917</v>
          </cell>
          <cell r="I40">
            <v>1917</v>
          </cell>
          <cell r="J40">
            <v>1</v>
          </cell>
        </row>
        <row r="41">
          <cell r="C41" t="str">
            <v>MES 4</v>
          </cell>
          <cell r="H41">
            <v>1472</v>
          </cell>
          <cell r="I41">
            <v>1472</v>
          </cell>
          <cell r="J41">
            <v>1</v>
          </cell>
        </row>
        <row r="42">
          <cell r="C42" t="str">
            <v>MES 5</v>
          </cell>
          <cell r="H42">
            <v>1802</v>
          </cell>
          <cell r="I42">
            <v>1802</v>
          </cell>
          <cell r="J42">
            <v>1</v>
          </cell>
        </row>
        <row r="43">
          <cell r="C43" t="str">
            <v>MES 6</v>
          </cell>
          <cell r="H43">
            <v>2532</v>
          </cell>
          <cell r="I43">
            <v>2532</v>
          </cell>
          <cell r="J43">
            <v>1</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refreshError="1"/>
      <sheetData sheetId="1" refreshError="1"/>
      <sheetData sheetId="2" refreshError="1"/>
      <sheetData sheetId="3">
        <row r="36">
          <cell r="H36" t="str">
            <v>NÚMERO TOTAL DE INFORMES EMITIDOS CON CORRECCIONES</v>
          </cell>
          <cell r="I36" t="str">
            <v>NÚMERO TOTAL DE INFORMES EMITIDOS</v>
          </cell>
          <cell r="J36" t="str">
            <v xml:space="preserve">% DE INFORMES DE ENSAYOS EMITIDOS SIN CORRECIONES </v>
          </cell>
        </row>
        <row r="38">
          <cell r="C38" t="str">
            <v>TRIMESTRE 1</v>
          </cell>
          <cell r="H38">
            <v>33</v>
          </cell>
          <cell r="I38">
            <v>1387</v>
          </cell>
          <cell r="J38">
            <v>0.97620764239365543</v>
          </cell>
        </row>
        <row r="39">
          <cell r="C39" t="str">
            <v>TRIMESTRE 2</v>
          </cell>
          <cell r="H39">
            <v>5</v>
          </cell>
          <cell r="I39">
            <v>1327</v>
          </cell>
          <cell r="J39">
            <v>0.99623210248681238</v>
          </cell>
        </row>
        <row r="40">
          <cell r="C40" t="str">
            <v>TRIMESTRE 3</v>
          </cell>
          <cell r="J40" t="str">
            <v/>
          </cell>
        </row>
        <row r="41">
          <cell r="C41" t="str">
            <v>TRIMESTRE 4</v>
          </cell>
          <cell r="J41" t="str">
            <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refreshError="1"/>
      <sheetData sheetId="1" refreshError="1"/>
      <sheetData sheetId="2">
        <row r="37">
          <cell r="H37" t="str">
            <v xml:space="preserve">N° TOTAL DE  INFORMES  ENTREGADOS OPORTUNAMENTE </v>
          </cell>
          <cell r="I37" t="str">
            <v>N° TOTAL  DE INFORMES ENTREGADOS</v>
          </cell>
          <cell r="J37" t="str">
            <v>% DE CUMPLIMIENTO DE LA ENTREGA OPORTUNA DE LOS INFORMES DE ENSAYO</v>
          </cell>
        </row>
        <row r="39">
          <cell r="C39" t="str">
            <v>TRIMESTRE 1</v>
          </cell>
          <cell r="H39">
            <v>1327</v>
          </cell>
          <cell r="I39">
            <v>1327</v>
          </cell>
          <cell r="J39">
            <v>1</v>
          </cell>
        </row>
        <row r="40">
          <cell r="C40" t="str">
            <v>TRIMESTRE 2</v>
          </cell>
          <cell r="H40">
            <v>1535</v>
          </cell>
          <cell r="I40">
            <v>1535</v>
          </cell>
          <cell r="J40">
            <v>1</v>
          </cell>
        </row>
        <row r="41">
          <cell r="C41" t="str">
            <v>TRIMESTRE 3</v>
          </cell>
          <cell r="J41" t="str">
            <v/>
          </cell>
        </row>
        <row r="42">
          <cell r="C42" t="str">
            <v>TRIMESTRE 4</v>
          </cell>
          <cell r="J42" t="str">
            <v/>
          </cell>
        </row>
      </sheetData>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CALCULO I TRIMESTRE 2025"/>
      <sheetName val="CALCULO II TRIMESTRE 2025"/>
      <sheetName val="I TRIMESTRE CALCULO"/>
    </sheetNames>
    <sheetDataSet>
      <sheetData sheetId="0"/>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2"/>
      <sheetName val="SEGUNDO TRIMESTRE 2025"/>
      <sheetName val="PRIMER TRIMESTRE 2025"/>
      <sheetName val="CALCULO I TRIMESTRE"/>
      <sheetName val="calculo II trimestre"/>
      <sheetName val="calculo III trimestre"/>
      <sheetName val="CUARTO TRIMESTRE 2023  "/>
      <sheetName val="TERCER TRIMESTRE 2023 "/>
      <sheetName val="SEGUNDO TRIMESTRE 2023"/>
      <sheetName val="diciembre concreto 2022"/>
      <sheetName val="noviembre concreto 2022"/>
      <sheetName val="octubre concreto 2022"/>
      <sheetName val="SEPTIEMBRE CONCRETO 2022"/>
      <sheetName val="AGOSTO CONCRETO 2022"/>
      <sheetName val="Julio concreto 2022"/>
      <sheetName val="junio concreto 2022"/>
      <sheetName val="MAYO CONCRETO 2022"/>
      <sheetName val="abril concreto 2022 "/>
      <sheetName val="enero concreto 2022"/>
      <sheetName val="febrero concreto 2022"/>
      <sheetName val="Marzo concreto 2022"/>
    </sheetNames>
    <sheetDataSet>
      <sheetData sheetId="0">
        <row r="35">
          <cell r="H35" t="str">
            <v>Sumatoria de porcentaje de cumplimiento de indicador 1 y 2</v>
          </cell>
          <cell r="J35" t="str">
            <v>RESULTADO</v>
          </cell>
        </row>
        <row r="37">
          <cell r="C37" t="str">
            <v xml:space="preserve">Trimestre 1 </v>
          </cell>
          <cell r="H37">
            <v>89</v>
          </cell>
          <cell r="J37">
            <v>0.89</v>
          </cell>
        </row>
        <row r="39">
          <cell r="C39" t="str">
            <v>Trimestre 2</v>
          </cell>
          <cell r="H39">
            <v>80.8</v>
          </cell>
          <cell r="J39">
            <v>0.80800000000000005</v>
          </cell>
        </row>
        <row r="41">
          <cell r="C41" t="str">
            <v>Trimestre 3</v>
          </cell>
          <cell r="J41">
            <v>0</v>
          </cell>
        </row>
        <row r="43">
          <cell r="C43" t="str">
            <v>Trimestre 4</v>
          </cell>
          <cell r="J4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row>
      </sheetData>
      <sheetData sheetId="1">
        <row r="35">
          <cell r="H35" t="str">
            <v>Sumatoria de disponibilidades</v>
          </cell>
          <cell r="I35" t="str">
            <v>porcentaje disponibilidad esperada</v>
          </cell>
        </row>
        <row r="36">
          <cell r="C36">
            <v>0</v>
          </cell>
          <cell r="H36">
            <v>0</v>
          </cell>
          <cell r="I36">
            <v>0</v>
          </cell>
        </row>
        <row r="37">
          <cell r="C37" t="str">
            <v>Trimestre 1</v>
          </cell>
          <cell r="H37">
            <v>0.56575477236865557</v>
          </cell>
          <cell r="I37">
            <v>0.5</v>
          </cell>
        </row>
        <row r="38">
          <cell r="C38" t="str">
            <v>Trimestre 2</v>
          </cell>
          <cell r="H38">
            <v>0</v>
          </cell>
          <cell r="I38">
            <v>0.5</v>
          </cell>
        </row>
        <row r="39">
          <cell r="C39" t="str">
            <v>Trimestre 3</v>
          </cell>
          <cell r="H39">
            <v>0</v>
          </cell>
          <cell r="I39">
            <v>50</v>
          </cell>
        </row>
        <row r="40">
          <cell r="C40" t="str">
            <v>Trimestre 4</v>
          </cell>
          <cell r="H40">
            <v>0</v>
          </cell>
          <cell r="I40">
            <v>50</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D35">
            <v>0</v>
          </cell>
          <cell r="E35">
            <v>0</v>
          </cell>
          <cell r="F35">
            <v>0</v>
          </cell>
          <cell r="G35">
            <v>0</v>
          </cell>
          <cell r="H35" t="str">
            <v>Sumatoria solicitudes con entregas</v>
          </cell>
          <cell r="I35" t="str">
            <v>total solicitudes recibidas</v>
          </cell>
        </row>
        <row r="36">
          <cell r="C36">
            <v>0</v>
          </cell>
          <cell r="D36">
            <v>0</v>
          </cell>
          <cell r="E36">
            <v>0</v>
          </cell>
          <cell r="F36">
            <v>0</v>
          </cell>
          <cell r="G36">
            <v>0</v>
          </cell>
          <cell r="H36">
            <v>0</v>
          </cell>
          <cell r="I36">
            <v>0</v>
          </cell>
        </row>
        <row r="37">
          <cell r="C37" t="str">
            <v>Trimestre 1</v>
          </cell>
          <cell r="D37">
            <v>0</v>
          </cell>
          <cell r="E37">
            <v>0</v>
          </cell>
          <cell r="F37">
            <v>0</v>
          </cell>
          <cell r="G37">
            <v>0</v>
          </cell>
          <cell r="H37">
            <v>108</v>
          </cell>
          <cell r="I37">
            <v>123</v>
          </cell>
        </row>
        <row r="38">
          <cell r="C38" t="str">
            <v>Trimestre 2</v>
          </cell>
          <cell r="D38">
            <v>0</v>
          </cell>
          <cell r="E38">
            <v>0</v>
          </cell>
          <cell r="F38">
            <v>0</v>
          </cell>
          <cell r="G38">
            <v>0</v>
          </cell>
          <cell r="H38">
            <v>0</v>
          </cell>
          <cell r="I38">
            <v>0</v>
          </cell>
        </row>
        <row r="39">
          <cell r="C39" t="str">
            <v>Trimestre 3</v>
          </cell>
          <cell r="D39">
            <v>0</v>
          </cell>
          <cell r="E39">
            <v>0</v>
          </cell>
          <cell r="F39">
            <v>0</v>
          </cell>
          <cell r="G39">
            <v>0</v>
          </cell>
          <cell r="H39">
            <v>0</v>
          </cell>
          <cell r="I39">
            <v>0</v>
          </cell>
        </row>
        <row r="40">
          <cell r="C40" t="str">
            <v>Trimestre 4</v>
          </cell>
          <cell r="D40">
            <v>0</v>
          </cell>
          <cell r="E40">
            <v>0</v>
          </cell>
          <cell r="F40">
            <v>0</v>
          </cell>
          <cell r="G40">
            <v>0</v>
          </cell>
          <cell r="H40">
            <v>0</v>
          </cell>
          <cell r="I40">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IMVI-IND-004"/>
      <sheetName val="INFRA-IND-005"/>
      <sheetName val="GDOC-IND-003-V1 "/>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1 MARZO"/>
      <sheetName val="Reporte Oficial a 28 FEBRERO"/>
      <sheetName val="Reporte Oficial a 31 ENERO"/>
    </sheetNames>
    <sheetDataSet>
      <sheetData sheetId="0">
        <row r="36">
          <cell r="C36" t="str">
            <v>Enero</v>
          </cell>
        </row>
        <row r="37">
          <cell r="C37" t="str">
            <v>Febrero</v>
          </cell>
        </row>
        <row r="38">
          <cell r="C38" t="str">
            <v>Marzo</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0 Junio"/>
      <sheetName val="Reporte Oficial a 31 Mayo"/>
      <sheetName val="Reporte Oficial a 30 Abril"/>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7.37</v>
          </cell>
          <cell r="I36">
            <v>5.4</v>
          </cell>
        </row>
        <row r="37">
          <cell r="C37" t="str">
            <v>Febrero</v>
          </cell>
          <cell r="H37">
            <v>14.849999999999998</v>
          </cell>
          <cell r="I37">
            <v>16.98</v>
          </cell>
        </row>
        <row r="38">
          <cell r="C38" t="str">
            <v>Marzo</v>
          </cell>
          <cell r="H38">
            <v>21.250000000000004</v>
          </cell>
          <cell r="I38">
            <v>27.4</v>
          </cell>
        </row>
        <row r="39">
          <cell r="C39" t="str">
            <v>Abril</v>
          </cell>
          <cell r="H39">
            <v>16.98</v>
          </cell>
          <cell r="I39">
            <v>13.75</v>
          </cell>
        </row>
        <row r="40">
          <cell r="C40" t="str">
            <v>Mayo</v>
          </cell>
          <cell r="H40">
            <v>23.200000000000006</v>
          </cell>
          <cell r="I40">
            <v>23.7</v>
          </cell>
        </row>
        <row r="41">
          <cell r="C41" t="str">
            <v>Junio</v>
          </cell>
          <cell r="H41">
            <v>24.939999999999994</v>
          </cell>
          <cell r="I41">
            <v>30.22</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1"/>
      <sheetName val="SRPI-IND-002"/>
      <sheetName val="SRPI-IND-003"/>
      <sheetName val="SRPI-IND-004"/>
      <sheetName val="APIC-IND-002"/>
      <sheetName val=" APIC -IND-003"/>
      <sheetName val="APIC-IND-004"/>
      <sheetName val=" APIC -IND-005"/>
      <sheetName val=" APIC -IND-006"/>
      <sheetName val="APIC-IND-007"/>
      <sheetName val="APIC-IND-008"/>
    </sheetNames>
    <sheetDataSet>
      <sheetData sheetId="0">
        <row r="36">
          <cell r="C36" t="str">
            <v>1 TRIMESTRE</v>
          </cell>
          <cell r="J36">
            <v>0</v>
          </cell>
        </row>
      </sheetData>
      <sheetData sheetId="1" refreshError="1"/>
      <sheetData sheetId="2">
        <row r="36">
          <cell r="C36" t="str">
            <v>1 TRIMESTRE 2025</v>
          </cell>
          <cell r="J36">
            <v>0.33958333333333335</v>
          </cell>
        </row>
      </sheetData>
      <sheetData sheetId="3">
        <row r="36">
          <cell r="C36" t="str">
            <v>1 TRIMESTRE</v>
          </cell>
          <cell r="J36">
            <v>4.1928721174004195E-3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3"/>
    </sheetNames>
    <sheetDataSet>
      <sheetData sheetId="0">
        <row r="38">
          <cell r="C38" t="str">
            <v>Trimestre I</v>
          </cell>
          <cell r="D38">
            <v>0</v>
          </cell>
          <cell r="E38">
            <v>0</v>
          </cell>
          <cell r="F38">
            <v>0</v>
          </cell>
          <cell r="G38">
            <v>0</v>
          </cell>
          <cell r="J38">
            <v>4.3</v>
          </cell>
        </row>
        <row r="39">
          <cell r="C39" t="str">
            <v>Trimestre II</v>
          </cell>
          <cell r="D39">
            <v>0</v>
          </cell>
          <cell r="E39">
            <v>0</v>
          </cell>
          <cell r="F39">
            <v>0</v>
          </cell>
          <cell r="G39">
            <v>0</v>
          </cell>
          <cell r="J39">
            <v>0</v>
          </cell>
        </row>
        <row r="40">
          <cell r="C40" t="str">
            <v>Trimestre III</v>
          </cell>
          <cell r="D40">
            <v>0</v>
          </cell>
          <cell r="E40">
            <v>0</v>
          </cell>
          <cell r="F40">
            <v>0</v>
          </cell>
          <cell r="G40">
            <v>0</v>
          </cell>
          <cell r="J40">
            <v>0</v>
          </cell>
        </row>
        <row r="41">
          <cell r="C41" t="str">
            <v>Trimestre IV</v>
          </cell>
          <cell r="D41">
            <v>0</v>
          </cell>
          <cell r="E41">
            <v>0</v>
          </cell>
          <cell r="F41">
            <v>0</v>
          </cell>
          <cell r="G41">
            <v>0</v>
          </cell>
          <cell r="J41">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8">
          <cell r="C38" t="str">
            <v>Trimestre I</v>
          </cell>
          <cell r="J38">
            <v>4.3</v>
          </cell>
        </row>
        <row r="39">
          <cell r="C39" t="str">
            <v>Trimestre II</v>
          </cell>
          <cell r="J39">
            <v>4.3</v>
          </cell>
        </row>
        <row r="40">
          <cell r="C40" t="str">
            <v>Trimestre III</v>
          </cell>
        </row>
        <row r="41">
          <cell r="C41" t="str">
            <v>Trimestre IV</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6">
          <cell r="C36" t="str">
            <v>Enero</v>
          </cell>
        </row>
        <row r="37">
          <cell r="C37" t="str">
            <v>Febrero</v>
          </cell>
        </row>
        <row r="38">
          <cell r="C38" t="str">
            <v>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H35" t="str">
            <v># Km carril lineal intervenidos</v>
          </cell>
          <cell r="I35" t="str">
            <v># Km carril lineal programados</v>
          </cell>
        </row>
        <row r="36">
          <cell r="C36" t="str">
            <v>Enero</v>
          </cell>
          <cell r="H36">
            <v>0.12</v>
          </cell>
          <cell r="I36">
            <v>0.1</v>
          </cell>
        </row>
        <row r="37">
          <cell r="C37" t="str">
            <v>Febrero</v>
          </cell>
          <cell r="H37">
            <v>0</v>
          </cell>
          <cell r="I37">
            <v>0</v>
          </cell>
        </row>
        <row r="38">
          <cell r="C38" t="str">
            <v>Marzo</v>
          </cell>
          <cell r="H38">
            <v>1.1200000000000001</v>
          </cell>
          <cell r="I38">
            <v>0.7</v>
          </cell>
        </row>
        <row r="39">
          <cell r="C39" t="str">
            <v>Abril</v>
          </cell>
          <cell r="H39">
            <v>0.9</v>
          </cell>
          <cell r="I39">
            <v>0.5</v>
          </cell>
        </row>
        <row r="40">
          <cell r="C40" t="str">
            <v>Mayo</v>
          </cell>
          <cell r="H40">
            <v>1.1599999999999999</v>
          </cell>
          <cell r="I40">
            <v>0.6</v>
          </cell>
        </row>
        <row r="41">
          <cell r="C41" t="str">
            <v>Junio</v>
          </cell>
          <cell r="H41">
            <v>0.86</v>
          </cell>
          <cell r="I41">
            <v>1.7</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6">
          <cell r="C36" t="str">
            <v>Enero</v>
          </cell>
        </row>
        <row r="37">
          <cell r="C37" t="str">
            <v>Febrero</v>
          </cell>
        </row>
        <row r="38">
          <cell r="C38" t="str">
            <v>Marzo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5">
          <cell r="H35" t="str">
            <v># Metros cuadrados intervenidos</v>
          </cell>
          <cell r="I35" t="str">
            <v># Metros cuadrados programados</v>
          </cell>
        </row>
        <row r="36">
          <cell r="C36" t="str">
            <v>Enero</v>
          </cell>
          <cell r="H36">
            <v>804.58</v>
          </cell>
          <cell r="I36">
            <v>800</v>
          </cell>
        </row>
        <row r="37">
          <cell r="C37" t="str">
            <v>Febrero</v>
          </cell>
          <cell r="H37">
            <v>609.74</v>
          </cell>
          <cell r="I37">
            <v>900</v>
          </cell>
        </row>
        <row r="38">
          <cell r="C38" t="str">
            <v>Marzo</v>
          </cell>
          <cell r="H38">
            <v>1183.72</v>
          </cell>
          <cell r="I38">
            <v>1000</v>
          </cell>
        </row>
        <row r="39">
          <cell r="C39" t="str">
            <v>Abril</v>
          </cell>
          <cell r="H39">
            <v>202.61</v>
          </cell>
          <cell r="I39">
            <v>300</v>
          </cell>
        </row>
        <row r="40">
          <cell r="C40" t="str">
            <v>Mayo</v>
          </cell>
          <cell r="H40">
            <v>5940.97</v>
          </cell>
          <cell r="I40">
            <v>5500</v>
          </cell>
        </row>
        <row r="41">
          <cell r="C41" t="str">
            <v>Junio</v>
          </cell>
          <cell r="H41">
            <v>1387.76</v>
          </cell>
          <cell r="I41">
            <v>1800</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Puntos "/>
      <sheetName val="Hoja1"/>
      <sheetName val="01.  Porcentaje"/>
      <sheetName val="01 (2)"/>
      <sheetName val="02"/>
      <sheetName val="03"/>
      <sheetName val="04"/>
    </sheetNames>
    <sheetDataSet>
      <sheetData sheetId="0" refreshError="1"/>
      <sheetData sheetId="1">
        <row r="36">
          <cell r="J36" t="str">
            <v>% DE AVANCE DE ACUERDO A LOS PUNTOS PLANEADOS</v>
          </cell>
        </row>
        <row r="37">
          <cell r="C37" t="str">
            <v>TRIMESTRE 1</v>
          </cell>
          <cell r="J37">
            <v>1</v>
          </cell>
        </row>
        <row r="38">
          <cell r="C38" t="str">
            <v>TRIMESTRE 2</v>
          </cell>
        </row>
        <row r="39">
          <cell r="C39" t="str">
            <v>TRIMESTRE 3</v>
          </cell>
        </row>
        <row r="40">
          <cell r="C40" t="str">
            <v>TRIMESTRE 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Puntos "/>
      <sheetName val="Hoja1"/>
      <sheetName val="01.  Porcentaje"/>
      <sheetName val="01 (2)"/>
      <sheetName val="02"/>
      <sheetName val="03"/>
      <sheetName val="04"/>
    </sheetNames>
    <sheetDataSet>
      <sheetData sheetId="0"/>
      <sheetData sheetId="1">
        <row r="36">
          <cell r="J36" t="str">
            <v>% DE AVANCE DE ACUERDO A LOS PUNTOS PLANEADOS</v>
          </cell>
        </row>
        <row r="37">
          <cell r="C37" t="str">
            <v>TRIMESTRE 1</v>
          </cell>
          <cell r="D37">
            <v>0</v>
          </cell>
          <cell r="E37">
            <v>0</v>
          </cell>
          <cell r="F37">
            <v>0</v>
          </cell>
          <cell r="G37">
            <v>0</v>
          </cell>
          <cell r="J37">
            <v>1</v>
          </cell>
        </row>
        <row r="38">
          <cell r="C38" t="str">
            <v>TRIMESTRE 2</v>
          </cell>
          <cell r="D38">
            <v>0</v>
          </cell>
          <cell r="E38">
            <v>0</v>
          </cell>
          <cell r="F38">
            <v>0</v>
          </cell>
          <cell r="G38">
            <v>0</v>
          </cell>
          <cell r="J38">
            <v>1.2222222222222223</v>
          </cell>
        </row>
        <row r="39">
          <cell r="C39" t="str">
            <v>TRIMESTRE 3</v>
          </cell>
          <cell r="D39">
            <v>0</v>
          </cell>
          <cell r="E39">
            <v>0</v>
          </cell>
          <cell r="F39">
            <v>0</v>
          </cell>
          <cell r="G39">
            <v>0</v>
          </cell>
          <cell r="J39">
            <v>0</v>
          </cell>
        </row>
        <row r="40">
          <cell r="C40" t="str">
            <v>TRIMESTRE 4</v>
          </cell>
          <cell r="D40">
            <v>0</v>
          </cell>
          <cell r="E40">
            <v>0</v>
          </cell>
          <cell r="F40">
            <v>0</v>
          </cell>
          <cell r="G40">
            <v>0</v>
          </cell>
          <cell r="J40">
            <v>0</v>
          </cell>
        </row>
      </sheetData>
      <sheetData sheetId="2"/>
      <sheetData sheetId="3"/>
      <sheetData sheetId="4"/>
      <sheetData sheetId="5"/>
      <sheetData sheetId="6"/>
      <sheetData sheetId="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H35" t="str">
            <v>PAC EJECUTADO</v>
          </cell>
          <cell r="I35" t="str">
            <v>PAC PROGRAMADO</v>
          </cell>
        </row>
        <row r="36">
          <cell r="C36" t="str">
            <v>1er trimestre</v>
          </cell>
          <cell r="H36">
            <v>12547524742</v>
          </cell>
          <cell r="I36">
            <v>18541042268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D35">
            <v>0</v>
          </cell>
          <cell r="E35">
            <v>0</v>
          </cell>
          <cell r="F35">
            <v>0</v>
          </cell>
          <cell r="G35">
            <v>0</v>
          </cell>
          <cell r="H35" t="str">
            <v>PAC EJECUTADO</v>
          </cell>
          <cell r="I35" t="str">
            <v>PAC PROGRAMADO</v>
          </cell>
        </row>
        <row r="36">
          <cell r="C36" t="str">
            <v>1er trimestre</v>
          </cell>
          <cell r="D36">
            <v>0</v>
          </cell>
          <cell r="E36">
            <v>0</v>
          </cell>
          <cell r="F36">
            <v>0</v>
          </cell>
          <cell r="G36">
            <v>0</v>
          </cell>
          <cell r="H36">
            <v>12547524742</v>
          </cell>
          <cell r="I36">
            <v>18540694268</v>
          </cell>
        </row>
        <row r="37">
          <cell r="C37" t="str">
            <v>2do trimestre</v>
          </cell>
          <cell r="D37">
            <v>0</v>
          </cell>
          <cell r="E37">
            <v>0</v>
          </cell>
          <cell r="F37">
            <v>0</v>
          </cell>
          <cell r="G37">
            <v>0</v>
          </cell>
          <cell r="H37">
            <v>27343422051</v>
          </cell>
          <cell r="I37">
            <v>28936401523</v>
          </cell>
        </row>
        <row r="38">
          <cell r="C38">
            <v>0</v>
          </cell>
          <cell r="D38">
            <v>0</v>
          </cell>
          <cell r="E38">
            <v>0</v>
          </cell>
          <cell r="F38">
            <v>0</v>
          </cell>
          <cell r="G38">
            <v>0</v>
          </cell>
          <cell r="H38">
            <v>0</v>
          </cell>
          <cell r="I38">
            <v>0</v>
          </cell>
        </row>
        <row r="39">
          <cell r="C39">
            <v>0</v>
          </cell>
          <cell r="H39">
            <v>0</v>
          </cell>
          <cell r="I3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 val="APIC-IND-002"/>
      <sheetName val=" APIC -IND-003"/>
      <sheetName val="APIC-IND-004"/>
      <sheetName val=" APIC -IND-005"/>
      <sheetName val=" APIC -IND-006"/>
      <sheetName val="APIC-IND-007"/>
      <sheetName val="APIC-IND-008"/>
    </sheetNames>
    <sheetDataSet>
      <sheetData sheetId="0">
        <row r="36">
          <cell r="C36" t="str">
            <v>1 TRIMESTRE</v>
          </cell>
          <cell r="J36">
            <v>0</v>
          </cell>
        </row>
        <row r="37">
          <cell r="C37" t="str">
            <v>2 TRIMESTRE</v>
          </cell>
          <cell r="J37">
            <v>6.9444444444444448E-2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H35" t="str">
            <v>PAC EJECUTADO</v>
          </cell>
          <cell r="I35" t="str">
            <v>PAC PROGRAMADO</v>
          </cell>
        </row>
        <row r="36">
          <cell r="C36" t="str">
            <v>1er trimestre</v>
          </cell>
          <cell r="H36">
            <v>36514319801</v>
          </cell>
          <cell r="I36">
            <v>44520234891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D35">
            <v>0</v>
          </cell>
          <cell r="E35">
            <v>0</v>
          </cell>
          <cell r="F35">
            <v>0</v>
          </cell>
          <cell r="G35">
            <v>0</v>
          </cell>
          <cell r="H35" t="str">
            <v>PAC EJECUTADO</v>
          </cell>
          <cell r="I35" t="str">
            <v>PAC PROGRAMADO</v>
          </cell>
        </row>
        <row r="36">
          <cell r="C36" t="str">
            <v>PRIMER TRIMESTRE</v>
          </cell>
          <cell r="D36">
            <v>0</v>
          </cell>
          <cell r="E36">
            <v>0</v>
          </cell>
          <cell r="F36">
            <v>0</v>
          </cell>
          <cell r="G36">
            <v>0</v>
          </cell>
          <cell r="H36">
            <v>36514319801</v>
          </cell>
          <cell r="I36">
            <v>44520234891</v>
          </cell>
        </row>
        <row r="37">
          <cell r="C37" t="str">
            <v>SEGUNDO TRIMESTRE</v>
          </cell>
          <cell r="D37">
            <v>0</v>
          </cell>
          <cell r="E37">
            <v>0</v>
          </cell>
          <cell r="F37">
            <v>0</v>
          </cell>
          <cell r="G37">
            <v>0</v>
          </cell>
          <cell r="H37">
            <v>15291864349</v>
          </cell>
          <cell r="I37">
            <v>20276160025</v>
          </cell>
        </row>
        <row r="38">
          <cell r="C38">
            <v>0</v>
          </cell>
          <cell r="D38">
            <v>0</v>
          </cell>
          <cell r="E38">
            <v>0</v>
          </cell>
          <cell r="F38">
            <v>0</v>
          </cell>
          <cell r="G38">
            <v>0</v>
          </cell>
          <cell r="H38">
            <v>0</v>
          </cell>
          <cell r="I38">
            <v>0</v>
          </cell>
        </row>
        <row r="39">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H41">
            <v>0</v>
          </cell>
          <cell r="I41">
            <v>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row r="35">
          <cell r="H35" t="str">
            <v>DÍAS HÁBILES</v>
          </cell>
          <cell r="I35" t="str">
            <v>SOLICITUDES</v>
          </cell>
          <cell r="J35" t="str">
            <v>TIEMPO DE RESPUESTA</v>
          </cell>
        </row>
        <row r="36">
          <cell r="C36" t="str">
            <v>PRIMER TRIMESTRE 2025</v>
          </cell>
          <cell r="H36">
            <v>61</v>
          </cell>
          <cell r="I36">
            <v>993</v>
          </cell>
          <cell r="J36">
            <v>6.1430010070493452E-2</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row r="35">
          <cell r="H35" t="str">
            <v>DÍAS HÁBILES</v>
          </cell>
          <cell r="I35" t="str">
            <v>SOLICITUDES</v>
          </cell>
          <cell r="J35" t="str">
            <v>TIEMPO DE RESPUESTA</v>
          </cell>
        </row>
        <row r="36">
          <cell r="C36" t="str">
            <v>PRIMER TRIMESTRE 2025</v>
          </cell>
          <cell r="H36">
            <v>61</v>
          </cell>
          <cell r="I36">
            <v>993</v>
          </cell>
          <cell r="J36">
            <v>6.1430010070493452E-2</v>
          </cell>
        </row>
        <row r="37">
          <cell r="C37" t="str">
            <v>SEGUNDO TRIMESTRE 2025</v>
          </cell>
          <cell r="H37">
            <v>59</v>
          </cell>
          <cell r="I37">
            <v>3799</v>
          </cell>
          <cell r="J37">
            <v>1.5530402737562517E-2</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7">
          <cell r="C37" t="str">
            <v>I TRIMESTRE</v>
          </cell>
          <cell r="D37">
            <v>0</v>
          </cell>
          <cell r="G37">
            <v>60.363691931540345</v>
          </cell>
        </row>
        <row r="38">
          <cell r="C38" t="str">
            <v>II TRIMESTRE</v>
          </cell>
          <cell r="D38">
            <v>0</v>
          </cell>
          <cell r="G38">
            <v>0</v>
          </cell>
        </row>
        <row r="39">
          <cell r="C39" t="str">
            <v>III TRIMESTRE</v>
          </cell>
          <cell r="G39">
            <v>0</v>
          </cell>
        </row>
        <row r="40">
          <cell r="C40" t="str">
            <v>IV TRIMESTRE</v>
          </cell>
          <cell r="G40">
            <v>0</v>
          </cell>
        </row>
        <row r="41">
          <cell r="C41" t="str">
            <v>TOTAL</v>
          </cell>
          <cell r="D41">
            <v>0</v>
          </cell>
          <cell r="G41">
            <v>60.363691931540345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7">
          <cell r="C37" t="str">
            <v>I TRIMESTRE</v>
          </cell>
          <cell r="G37">
            <v>60.363691931540345</v>
          </cell>
        </row>
        <row r="38">
          <cell r="C38" t="str">
            <v>II TRIMESTRE</v>
          </cell>
          <cell r="G38">
            <v>62.107662633701565</v>
          </cell>
        </row>
        <row r="39">
          <cell r="C39" t="str">
            <v>III TRIMESTRE</v>
          </cell>
        </row>
        <row r="40">
          <cell r="C40" t="str">
            <v>IV TRIMESTRE</v>
          </cell>
        </row>
        <row r="41">
          <cell r="C41" t="str">
            <v>TOTAL</v>
          </cell>
          <cell r="G41">
            <v>61.175798154650117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6">
          <cell r="J36" t="str">
            <v>RESULTADO</v>
          </cell>
        </row>
        <row r="38">
          <cell r="C38" t="str">
            <v>I SEMESTRE</v>
          </cell>
          <cell r="J38">
            <v>2.768361581920904</v>
          </cell>
        </row>
        <row r="39">
          <cell r="C39" t="str">
            <v>II SEMESTRE</v>
          </cell>
        </row>
        <row r="40">
          <cell r="C40" t="str">
            <v>TOTAL</v>
          </cell>
          <cell r="J40">
            <v>2.768361581920904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D37">
            <v>0</v>
          </cell>
          <cell r="E37">
            <v>0</v>
          </cell>
          <cell r="F37">
            <v>0</v>
          </cell>
          <cell r="G37">
            <v>0</v>
          </cell>
          <cell r="J37">
            <v>410.71770334928232</v>
          </cell>
        </row>
        <row r="38">
          <cell r="C38" t="str">
            <v>II TRIMESTRE</v>
          </cell>
          <cell r="D38">
            <v>0</v>
          </cell>
          <cell r="E38">
            <v>0</v>
          </cell>
          <cell r="F38">
            <v>0</v>
          </cell>
          <cell r="G38">
            <v>0</v>
          </cell>
          <cell r="J38" t="e">
            <v>#DIV/0!</v>
          </cell>
        </row>
        <row r="39">
          <cell r="C39" t="str">
            <v>III TRIMESTRE</v>
          </cell>
          <cell r="D39">
            <v>0</v>
          </cell>
          <cell r="E39">
            <v>0</v>
          </cell>
          <cell r="F39">
            <v>0</v>
          </cell>
          <cell r="G39">
            <v>0</v>
          </cell>
          <cell r="J39" t="e">
            <v>#DIV/0!</v>
          </cell>
        </row>
        <row r="40">
          <cell r="C40" t="str">
            <v>IV TRIMESTRE</v>
          </cell>
          <cell r="D40">
            <v>0</v>
          </cell>
          <cell r="E40">
            <v>0</v>
          </cell>
          <cell r="F40">
            <v>0</v>
          </cell>
          <cell r="G40">
            <v>0</v>
          </cell>
          <cell r="J40" t="e">
            <v>#DIV/0!</v>
          </cell>
        </row>
        <row r="41">
          <cell r="C41" t="str">
            <v>TOTAL</v>
          </cell>
          <cell r="D41">
            <v>0</v>
          </cell>
          <cell r="E41">
            <v>0</v>
          </cell>
          <cell r="F41">
            <v>0</v>
          </cell>
          <cell r="G41">
            <v>0</v>
          </cell>
          <cell r="J41">
            <v>410.71770334928232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410.71770334928232</v>
          </cell>
        </row>
        <row r="38">
          <cell r="C38" t="str">
            <v>II TRIMESTRE</v>
          </cell>
          <cell r="J38">
            <v>444.88222698072803</v>
          </cell>
        </row>
        <row r="39">
          <cell r="C39" t="str">
            <v>III TRIMESTRE</v>
          </cell>
        </row>
        <row r="40">
          <cell r="C40" t="str">
            <v>IV TRIMESTRE</v>
          </cell>
        </row>
        <row r="41">
          <cell r="C41" t="str">
            <v>TOTAL</v>
          </cell>
          <cell r="J41">
            <v>428.74576271186442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4"/>
    </sheetNames>
    <sheetDataSet>
      <sheetData sheetId="0">
        <row r="37">
          <cell r="C37" t="str">
            <v>I SEMESTRE</v>
          </cell>
          <cell r="J37">
            <v>0.83333333333333337</v>
          </cell>
        </row>
        <row r="38">
          <cell r="C38" t="str">
            <v>II SEMESTRE</v>
          </cell>
        </row>
        <row r="39">
          <cell r="C39" t="str">
            <v>TOTAL</v>
          </cell>
          <cell r="J39">
            <v>0.83333333333333337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ow r="36">
          <cell r="C36" t="str">
            <v>1 Trimestre 2025</v>
          </cell>
          <cell r="J36">
            <v>1.1399999999999999</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D37">
            <v>0</v>
          </cell>
          <cell r="E37">
            <v>0</v>
          </cell>
          <cell r="F37">
            <v>0</v>
          </cell>
          <cell r="G37">
            <v>0</v>
          </cell>
          <cell r="J37">
            <v>23.195674562306902</v>
          </cell>
        </row>
        <row r="38">
          <cell r="C38" t="str">
            <v>II TRIMESTRE</v>
          </cell>
          <cell r="D38">
            <v>0</v>
          </cell>
          <cell r="E38">
            <v>0</v>
          </cell>
          <cell r="F38">
            <v>0</v>
          </cell>
          <cell r="G38">
            <v>0</v>
          </cell>
          <cell r="J38">
            <v>0</v>
          </cell>
        </row>
        <row r="39">
          <cell r="C39" t="str">
            <v>III TRIMESTRE</v>
          </cell>
          <cell r="D39">
            <v>0</v>
          </cell>
          <cell r="E39">
            <v>0</v>
          </cell>
          <cell r="F39">
            <v>0</v>
          </cell>
          <cell r="G39">
            <v>0</v>
          </cell>
          <cell r="J39">
            <v>0</v>
          </cell>
        </row>
        <row r="40">
          <cell r="C40" t="str">
            <v>IV TRIMESTRE</v>
          </cell>
          <cell r="D40">
            <v>0</v>
          </cell>
          <cell r="E40">
            <v>0</v>
          </cell>
          <cell r="F40">
            <v>0</v>
          </cell>
          <cell r="G40">
            <v>0</v>
          </cell>
          <cell r="J40">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D35">
            <v>0</v>
          </cell>
          <cell r="E35">
            <v>0</v>
          </cell>
          <cell r="F35">
            <v>0</v>
          </cell>
          <cell r="G35">
            <v>0</v>
          </cell>
          <cell r="H35" t="str">
            <v># procesos de contratación iniciados publicados en el SECOP o TVEC</v>
          </cell>
          <cell r="I35" t="str">
            <v># procesos contractuales programados en el PAA</v>
          </cell>
          <cell r="J35" t="str">
            <v>RESULTADO TRIMESTRAL</v>
          </cell>
        </row>
        <row r="36">
          <cell r="C36" t="str">
            <v>TRIMESTRE 1</v>
          </cell>
          <cell r="D36">
            <v>0</v>
          </cell>
          <cell r="E36">
            <v>0</v>
          </cell>
          <cell r="F36">
            <v>0</v>
          </cell>
          <cell r="G36">
            <v>0</v>
          </cell>
          <cell r="H36">
            <v>20</v>
          </cell>
          <cell r="I36">
            <v>20</v>
          </cell>
          <cell r="J36">
            <v>1</v>
          </cell>
        </row>
        <row r="37">
          <cell r="C37" t="str">
            <v>TRIMESTRE 2</v>
          </cell>
          <cell r="D37">
            <v>0</v>
          </cell>
          <cell r="E37">
            <v>0</v>
          </cell>
          <cell r="F37">
            <v>0</v>
          </cell>
          <cell r="G37">
            <v>0</v>
          </cell>
          <cell r="H37">
            <v>0</v>
          </cell>
          <cell r="I37">
            <v>0</v>
          </cell>
          <cell r="J37">
            <v>0</v>
          </cell>
        </row>
        <row r="38">
          <cell r="C38" t="str">
            <v>TRIMESTRE 3</v>
          </cell>
          <cell r="D38">
            <v>0</v>
          </cell>
          <cell r="E38">
            <v>0</v>
          </cell>
          <cell r="F38">
            <v>0</v>
          </cell>
          <cell r="G38">
            <v>0</v>
          </cell>
          <cell r="H38">
            <v>0</v>
          </cell>
          <cell r="I38">
            <v>0</v>
          </cell>
          <cell r="J38">
            <v>0</v>
          </cell>
        </row>
        <row r="39">
          <cell r="C39" t="str">
            <v>TRIMESTRE 4</v>
          </cell>
          <cell r="D39">
            <v>0</v>
          </cell>
          <cell r="E39">
            <v>0</v>
          </cell>
          <cell r="F39">
            <v>0</v>
          </cell>
          <cell r="G39">
            <v>0</v>
          </cell>
          <cell r="H39">
            <v>0</v>
          </cell>
          <cell r="I39">
            <v>0</v>
          </cell>
          <cell r="J39">
            <v>0</v>
          </cell>
        </row>
        <row r="40">
          <cell r="C40" t="str">
            <v>INICIADOS/PROG PAA</v>
          </cell>
          <cell r="D40">
            <v>0</v>
          </cell>
          <cell r="E40">
            <v>0</v>
          </cell>
          <cell r="F40">
            <v>0</v>
          </cell>
          <cell r="G40">
            <v>0</v>
          </cell>
          <cell r="H40">
            <v>20</v>
          </cell>
          <cell r="I40">
            <v>20</v>
          </cell>
          <cell r="J40">
            <v>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2-V2"/>
      <sheetName val="Hoja1"/>
    </sheetNames>
    <sheetDataSet>
      <sheetData sheetId="0">
        <row r="35">
          <cell r="H35" t="str">
            <v>Σ del tiempo empleado en la atención de consultas documentales del archivo central</v>
          </cell>
          <cell r="I35" t="str">
            <v>Total de consultas documentales del archivo central realizadas</v>
          </cell>
          <cell r="J35" t="str">
            <v>RESULTADO</v>
          </cell>
        </row>
        <row r="36">
          <cell r="C36" t="str">
            <v>Primer trimestre</v>
          </cell>
          <cell r="H36">
            <v>28</v>
          </cell>
          <cell r="I36">
            <v>40</v>
          </cell>
          <cell r="J36">
            <v>0.7</v>
          </cell>
        </row>
        <row r="37">
          <cell r="C37" t="str">
            <v>Segundo trimestre</v>
          </cell>
        </row>
        <row r="38">
          <cell r="C38" t="str">
            <v>Tercer trimestre</v>
          </cell>
        </row>
        <row r="39">
          <cell r="C39" t="str">
            <v>Cuarto trimestre</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 val="GDOC-IND-002-V2"/>
      <sheetName val="GDOC-IND-003-V1 "/>
    </sheetNames>
    <sheetDataSet>
      <sheetData sheetId="0"/>
      <sheetData sheetId="1"/>
      <sheetData sheetId="2">
        <row r="36">
          <cell r="C36" t="str">
            <v>Primer trimestre</v>
          </cell>
        </row>
        <row r="37">
          <cell r="C37" t="str">
            <v>Segundo Trimestre</v>
          </cell>
        </row>
        <row r="38">
          <cell r="C38" t="str">
            <v>Tercer Trimestre</v>
          </cell>
        </row>
        <row r="39">
          <cell r="C39" t="str">
            <v>Cuarto Trimestre</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 val="Programación 1 Trimestre"/>
    </sheetNames>
    <sheetDataSet>
      <sheetData sheetId="0">
        <row r="35">
          <cell r="D35">
            <v>0</v>
          </cell>
          <cell r="E35">
            <v>0</v>
          </cell>
          <cell r="F35">
            <v>0</v>
          </cell>
          <cell r="G35">
            <v>0</v>
          </cell>
          <cell r="H35" t="str">
            <v>Porcentaje de avance del PETH implementado en el periodo</v>
          </cell>
          <cell r="I35" t="str">
            <v xml:space="preserve"> Porcentaje de avance del PETH programado en el periodo</v>
          </cell>
        </row>
        <row r="36">
          <cell r="C36" t="str">
            <v>Trimestre 1</v>
          </cell>
          <cell r="D36">
            <v>0</v>
          </cell>
          <cell r="E36">
            <v>0</v>
          </cell>
          <cell r="F36">
            <v>0</v>
          </cell>
          <cell r="G36">
            <v>0</v>
          </cell>
          <cell r="H36">
            <v>0.14000000000000001</v>
          </cell>
          <cell r="I36">
            <v>0.14000000000000001</v>
          </cell>
        </row>
        <row r="37">
          <cell r="C37" t="str">
            <v>Trimestre 2</v>
          </cell>
          <cell r="D37">
            <v>0</v>
          </cell>
          <cell r="E37">
            <v>0</v>
          </cell>
          <cell r="F37">
            <v>0</v>
          </cell>
          <cell r="G37">
            <v>0</v>
          </cell>
          <cell r="H37">
            <v>0</v>
          </cell>
          <cell r="I37">
            <v>0.24</v>
          </cell>
        </row>
        <row r="38">
          <cell r="C38" t="str">
            <v>Trimestre 3</v>
          </cell>
          <cell r="D38">
            <v>0</v>
          </cell>
          <cell r="E38">
            <v>0</v>
          </cell>
          <cell r="F38">
            <v>0</v>
          </cell>
          <cell r="G38">
            <v>0</v>
          </cell>
          <cell r="H38">
            <v>0</v>
          </cell>
          <cell r="I38">
            <v>0.3</v>
          </cell>
        </row>
        <row r="39">
          <cell r="C39" t="str">
            <v>Trimestre 4</v>
          </cell>
          <cell r="D39">
            <v>0</v>
          </cell>
          <cell r="E39">
            <v>0</v>
          </cell>
          <cell r="F39">
            <v>0</v>
          </cell>
          <cell r="G39">
            <v>0</v>
          </cell>
          <cell r="H39">
            <v>0</v>
          </cell>
          <cell r="I39">
            <v>0.32</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 val="Programación "/>
      <sheetName val="Avance"/>
    </sheetNames>
    <sheetDataSet>
      <sheetData sheetId="0">
        <row r="35">
          <cell r="D35">
            <v>0</v>
          </cell>
          <cell r="E35">
            <v>0</v>
          </cell>
          <cell r="F35">
            <v>0</v>
          </cell>
          <cell r="G35">
            <v>0</v>
          </cell>
          <cell r="H35" t="str">
            <v>Porcentaje de avance del PETH implementado en el periodo</v>
          </cell>
          <cell r="I35" t="str">
            <v xml:space="preserve"> Porcentaje de avance del PETH programado en el periodo</v>
          </cell>
        </row>
        <row r="36">
          <cell r="C36" t="str">
            <v>Trimestre 1</v>
          </cell>
          <cell r="D36">
            <v>0</v>
          </cell>
          <cell r="E36">
            <v>0</v>
          </cell>
          <cell r="F36">
            <v>0</v>
          </cell>
          <cell r="G36">
            <v>0</v>
          </cell>
          <cell r="H36">
            <v>0.14000000000000001</v>
          </cell>
          <cell r="I36">
            <v>0.14000000000000001</v>
          </cell>
        </row>
        <row r="37">
          <cell r="C37" t="str">
            <v>Trimestre 2</v>
          </cell>
          <cell r="D37">
            <v>0</v>
          </cell>
          <cell r="E37">
            <v>0</v>
          </cell>
          <cell r="F37">
            <v>0</v>
          </cell>
          <cell r="G37">
            <v>0</v>
          </cell>
          <cell r="H37">
            <v>0.21</v>
          </cell>
          <cell r="I37">
            <v>0.23</v>
          </cell>
        </row>
        <row r="38">
          <cell r="C38" t="str">
            <v>Trimestre 3</v>
          </cell>
          <cell r="D38">
            <v>0</v>
          </cell>
          <cell r="E38">
            <v>0</v>
          </cell>
          <cell r="F38">
            <v>0</v>
          </cell>
          <cell r="G38">
            <v>0</v>
          </cell>
          <cell r="H38">
            <v>0</v>
          </cell>
          <cell r="I38">
            <v>0.32</v>
          </cell>
        </row>
        <row r="39">
          <cell r="C39" t="str">
            <v>Trimestre 4</v>
          </cell>
          <cell r="D39">
            <v>0</v>
          </cell>
          <cell r="E39">
            <v>0</v>
          </cell>
          <cell r="F39">
            <v>0</v>
          </cell>
          <cell r="G39">
            <v>0</v>
          </cell>
          <cell r="H39">
            <v>0</v>
          </cell>
          <cell r="I39">
            <v>0.31</v>
          </cell>
        </row>
      </sheetData>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E.P. de carrera administrativa y E.P provisionales que presentaron oportunamente la evaluación del desempeño y evaluación de la gestión</v>
          </cell>
          <cell r="I35" t="str">
            <v xml:space="preserve"> Número total cargos de carrera administrativa</v>
          </cell>
        </row>
        <row r="36">
          <cell r="C36" t="str">
            <v>Semestre I</v>
          </cell>
          <cell r="D36">
            <v>0</v>
          </cell>
          <cell r="E36">
            <v>0</v>
          </cell>
          <cell r="F36">
            <v>0</v>
          </cell>
          <cell r="G36">
            <v>0</v>
          </cell>
          <cell r="H36">
            <v>112</v>
          </cell>
          <cell r="I36">
            <v>112</v>
          </cell>
        </row>
        <row r="37">
          <cell r="C37" t="str">
            <v>Semestre II</v>
          </cell>
          <cell r="D37">
            <v>0</v>
          </cell>
          <cell r="E37">
            <v>0</v>
          </cell>
          <cell r="F37">
            <v>0</v>
          </cell>
          <cell r="G37">
            <v>0</v>
          </cell>
          <cell r="H37">
            <v>0</v>
          </cell>
          <cell r="I37">
            <v>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9.1999999999999993</v>
          </cell>
          <cell r="I36">
            <v>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26.13</v>
          </cell>
          <cell r="I36">
            <v>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1"/>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27.67</v>
          </cell>
          <cell r="I36">
            <v>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PC_PreTest</v>
          </cell>
          <cell r="I35" t="str">
            <v>PC_PostTest</v>
          </cell>
        </row>
        <row r="36">
          <cell r="C36" t="str">
            <v>Semestre I</v>
          </cell>
          <cell r="H36">
            <v>84.68</v>
          </cell>
          <cell r="I36">
            <v>98.32</v>
          </cell>
        </row>
        <row r="37">
          <cell r="C37" t="str">
            <v>Semestre II</v>
          </cell>
        </row>
        <row r="38">
          <cell r="C38" t="str">
            <v>TOTAL</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D35">
            <v>0</v>
          </cell>
          <cell r="E35">
            <v>0</v>
          </cell>
          <cell r="F35">
            <v>0</v>
          </cell>
          <cell r="G35">
            <v>0</v>
          </cell>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D36">
            <v>0</v>
          </cell>
          <cell r="E36">
            <v>0</v>
          </cell>
          <cell r="F36">
            <v>0</v>
          </cell>
          <cell r="G36">
            <v>0</v>
          </cell>
          <cell r="H36">
            <v>56</v>
          </cell>
          <cell r="I36">
            <v>56</v>
          </cell>
          <cell r="J36">
            <v>1</v>
          </cell>
        </row>
        <row r="37">
          <cell r="C37" t="str">
            <v xml:space="preserve">2do Trimestre </v>
          </cell>
          <cell r="D37">
            <v>0</v>
          </cell>
          <cell r="E37">
            <v>0</v>
          </cell>
          <cell r="F37">
            <v>0</v>
          </cell>
          <cell r="G37">
            <v>0</v>
          </cell>
          <cell r="H37">
            <v>0</v>
          </cell>
          <cell r="I37">
            <v>0</v>
          </cell>
          <cell r="J37" t="e">
            <v>#DIV/0!</v>
          </cell>
        </row>
        <row r="38">
          <cell r="C38" t="str">
            <v xml:space="preserve">3er Trimestre </v>
          </cell>
          <cell r="D38">
            <v>0</v>
          </cell>
          <cell r="E38">
            <v>0</v>
          </cell>
          <cell r="F38">
            <v>0</v>
          </cell>
          <cell r="G38">
            <v>0</v>
          </cell>
          <cell r="H38">
            <v>0</v>
          </cell>
          <cell r="I38">
            <v>0</v>
          </cell>
          <cell r="J38" t="e">
            <v>#DIV/0!</v>
          </cell>
        </row>
        <row r="39">
          <cell r="C39" t="str">
            <v xml:space="preserve">4to Trimestre </v>
          </cell>
          <cell r="D39">
            <v>0</v>
          </cell>
          <cell r="E39">
            <v>0</v>
          </cell>
          <cell r="F39">
            <v>0</v>
          </cell>
          <cell r="G39">
            <v>0</v>
          </cell>
          <cell r="H39">
            <v>0</v>
          </cell>
          <cell r="I39">
            <v>0</v>
          </cell>
          <cell r="J39" t="e">
            <v>#DIV/0!</v>
          </cell>
        </row>
        <row r="40">
          <cell r="C40" t="str">
            <v>TOTAL</v>
          </cell>
          <cell r="D40">
            <v>0</v>
          </cell>
          <cell r="E40">
            <v>0</v>
          </cell>
          <cell r="F40">
            <v>0</v>
          </cell>
          <cell r="G40">
            <v>0</v>
          </cell>
          <cell r="H40">
            <v>56</v>
          </cell>
          <cell r="I40">
            <v>56</v>
          </cell>
          <cell r="J40">
            <v>3.67</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row r="55">
          <cell r="L55">
            <v>37</v>
          </cell>
        </row>
      </sheetData>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sheetData sheetId="1">
        <row r="36">
          <cell r="H36" t="str">
            <v>N° TOTAL DE INFORMES VERIFICADOS</v>
          </cell>
          <cell r="I36" t="str">
            <v>N° TOTAL DE INFORMES A VERIFICAR</v>
          </cell>
          <cell r="J36" t="str">
            <v>% DE INFORMES VERIFICADOS  DE ACUERDO A LOS REQUERIMIENTOS EN LAS ESPECIFICACIONES TECNICAS</v>
          </cell>
        </row>
        <row r="37">
          <cell r="H37">
            <v>0</v>
          </cell>
          <cell r="I37">
            <v>0</v>
          </cell>
          <cell r="J37">
            <v>0</v>
          </cell>
        </row>
        <row r="38">
          <cell r="C38" t="str">
            <v>BIMESTRE 1</v>
          </cell>
          <cell r="D38">
            <v>0</v>
          </cell>
          <cell r="E38">
            <v>0</v>
          </cell>
          <cell r="F38">
            <v>0</v>
          </cell>
          <cell r="G38">
            <v>0</v>
          </cell>
          <cell r="H38">
            <v>245</v>
          </cell>
          <cell r="I38">
            <v>245</v>
          </cell>
          <cell r="J38">
            <v>1</v>
          </cell>
        </row>
        <row r="39">
          <cell r="C39" t="str">
            <v>BIMESTRE 2</v>
          </cell>
          <cell r="D39">
            <v>0</v>
          </cell>
          <cell r="E39">
            <v>0</v>
          </cell>
          <cell r="F39">
            <v>0</v>
          </cell>
          <cell r="G39">
            <v>0</v>
          </cell>
          <cell r="H39">
            <v>0</v>
          </cell>
          <cell r="I39">
            <v>0</v>
          </cell>
          <cell r="J39" t="str">
            <v/>
          </cell>
        </row>
        <row r="40">
          <cell r="C40" t="str">
            <v>BIMESTRE 3</v>
          </cell>
          <cell r="D40">
            <v>0</v>
          </cell>
          <cell r="E40">
            <v>0</v>
          </cell>
          <cell r="F40">
            <v>0</v>
          </cell>
          <cell r="G40">
            <v>0</v>
          </cell>
          <cell r="H40">
            <v>0</v>
          </cell>
          <cell r="I40">
            <v>0</v>
          </cell>
          <cell r="J40" t="str">
            <v/>
          </cell>
        </row>
        <row r="41">
          <cell r="C41" t="str">
            <v>BIMESTRE 4</v>
          </cell>
          <cell r="D41">
            <v>0</v>
          </cell>
          <cell r="E41">
            <v>0</v>
          </cell>
          <cell r="F41">
            <v>0</v>
          </cell>
          <cell r="G41">
            <v>0</v>
          </cell>
          <cell r="H41">
            <v>0</v>
          </cell>
          <cell r="I41">
            <v>0</v>
          </cell>
          <cell r="J41" t="str">
            <v/>
          </cell>
        </row>
        <row r="42">
          <cell r="C42" t="str">
            <v>BIMESTRE 5</v>
          </cell>
          <cell r="D42">
            <v>0</v>
          </cell>
          <cell r="E42">
            <v>0</v>
          </cell>
          <cell r="F42">
            <v>0</v>
          </cell>
          <cell r="G42">
            <v>0</v>
          </cell>
          <cell r="H42">
            <v>0</v>
          </cell>
          <cell r="I42">
            <v>0</v>
          </cell>
          <cell r="J42" t="str">
            <v/>
          </cell>
        </row>
        <row r="43">
          <cell r="C43" t="str">
            <v>BIMESTRE 6</v>
          </cell>
          <cell r="D43">
            <v>0</v>
          </cell>
          <cell r="E43">
            <v>0</v>
          </cell>
          <cell r="F43">
            <v>0</v>
          </cell>
          <cell r="G43">
            <v>0</v>
          </cell>
          <cell r="H43">
            <v>0</v>
          </cell>
          <cell r="I43">
            <v>0</v>
          </cell>
          <cell r="J43" t="str">
            <v/>
          </cell>
        </row>
      </sheetData>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refreshError="1"/>
      <sheetData sheetId="1">
        <row r="36">
          <cell r="H36" t="str">
            <v>N° TOTAL DE INFORMES VERIFICADOS</v>
          </cell>
          <cell r="I36" t="str">
            <v>N° TOTAL DE INFORMES A VERIFICAR</v>
          </cell>
          <cell r="J36" t="str">
            <v>% DE INFORMES VERIFICADOS  DE ACUERDO A LOS REQUERIMIENTOS EN LAS ESPECIFICACIONES TECNICAS</v>
          </cell>
        </row>
        <row r="38">
          <cell r="C38" t="str">
            <v>BIMESTRE 1</v>
          </cell>
          <cell r="H38">
            <v>261</v>
          </cell>
          <cell r="I38">
            <v>261</v>
          </cell>
          <cell r="J38">
            <v>1</v>
          </cell>
        </row>
        <row r="39">
          <cell r="C39" t="str">
            <v>BIMESTRE 2</v>
          </cell>
          <cell r="H39">
            <v>176</v>
          </cell>
          <cell r="I39">
            <v>176</v>
          </cell>
          <cell r="J39">
            <v>1</v>
          </cell>
        </row>
        <row r="40">
          <cell r="C40" t="str">
            <v>BIMESTRE 3</v>
          </cell>
          <cell r="H40">
            <v>220</v>
          </cell>
          <cell r="I40">
            <v>220</v>
          </cell>
          <cell r="J40">
            <v>1</v>
          </cell>
        </row>
        <row r="41">
          <cell r="C41" t="str">
            <v>BIMESTRE 4</v>
          </cell>
          <cell r="J41" t="str">
            <v/>
          </cell>
        </row>
        <row r="42">
          <cell r="C42" t="str">
            <v>BIMESTRE 5</v>
          </cell>
          <cell r="J42" t="str">
            <v/>
          </cell>
        </row>
        <row r="43">
          <cell r="C43" t="str">
            <v>BIMESTRE 6</v>
          </cell>
          <cell r="J43" t="str">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 val="Hoja2"/>
    </sheetNames>
    <sheetDataSet>
      <sheetData sheetId="0">
        <row r="36">
          <cell r="H36" t="str">
            <v>N° TOTAL DE VISITAS REALIZADAS</v>
          </cell>
          <cell r="I36" t="str">
            <v>N° TOTAL DE VISITAS PROGRAMADAS</v>
          </cell>
          <cell r="J36" t="str">
            <v>% DE VISITAS EJECUTADAS</v>
          </cell>
        </row>
        <row r="37">
          <cell r="H37">
            <v>0</v>
          </cell>
          <cell r="I37">
            <v>0</v>
          </cell>
          <cell r="J37">
            <v>0</v>
          </cell>
        </row>
        <row r="38">
          <cell r="C38" t="str">
            <v>MES 1</v>
          </cell>
          <cell r="D38">
            <v>0</v>
          </cell>
          <cell r="E38">
            <v>0</v>
          </cell>
          <cell r="F38">
            <v>0</v>
          </cell>
          <cell r="G38">
            <v>0</v>
          </cell>
          <cell r="H38">
            <v>97</v>
          </cell>
          <cell r="I38">
            <v>99</v>
          </cell>
          <cell r="J38">
            <v>0.97979797979797978</v>
          </cell>
        </row>
        <row r="39">
          <cell r="C39" t="str">
            <v>MES 2</v>
          </cell>
          <cell r="D39">
            <v>0</v>
          </cell>
          <cell r="E39">
            <v>0</v>
          </cell>
          <cell r="F39">
            <v>0</v>
          </cell>
          <cell r="G39">
            <v>0</v>
          </cell>
          <cell r="H39">
            <v>84</v>
          </cell>
          <cell r="I39">
            <v>84</v>
          </cell>
          <cell r="J39">
            <v>1</v>
          </cell>
        </row>
        <row r="40">
          <cell r="C40" t="str">
            <v>MES 3</v>
          </cell>
          <cell r="D40">
            <v>0</v>
          </cell>
          <cell r="E40">
            <v>0</v>
          </cell>
          <cell r="F40">
            <v>0</v>
          </cell>
          <cell r="G40">
            <v>0</v>
          </cell>
          <cell r="H40">
            <v>14</v>
          </cell>
          <cell r="I40">
            <v>14</v>
          </cell>
          <cell r="J40">
            <v>1</v>
          </cell>
        </row>
        <row r="41">
          <cell r="C41" t="str">
            <v>MES 4</v>
          </cell>
          <cell r="D41">
            <v>0</v>
          </cell>
          <cell r="E41">
            <v>0</v>
          </cell>
          <cell r="F41">
            <v>0</v>
          </cell>
          <cell r="G41">
            <v>0</v>
          </cell>
          <cell r="H41">
            <v>0</v>
          </cell>
          <cell r="I41">
            <v>0</v>
          </cell>
          <cell r="J41" t="str">
            <v/>
          </cell>
        </row>
        <row r="42">
          <cell r="C42" t="str">
            <v>MES 5</v>
          </cell>
          <cell r="D42">
            <v>0</v>
          </cell>
          <cell r="E42">
            <v>0</v>
          </cell>
          <cell r="F42">
            <v>0</v>
          </cell>
          <cell r="G42">
            <v>0</v>
          </cell>
          <cell r="H42">
            <v>0</v>
          </cell>
          <cell r="I42">
            <v>0</v>
          </cell>
          <cell r="J42" t="str">
            <v/>
          </cell>
        </row>
        <row r="43">
          <cell r="C43" t="str">
            <v>MES 6</v>
          </cell>
          <cell r="D43">
            <v>0</v>
          </cell>
          <cell r="E43">
            <v>0</v>
          </cell>
          <cell r="F43">
            <v>0</v>
          </cell>
          <cell r="G43">
            <v>0</v>
          </cell>
          <cell r="H43">
            <v>0</v>
          </cell>
          <cell r="I43">
            <v>0</v>
          </cell>
          <cell r="J43" t="str">
            <v/>
          </cell>
        </row>
        <row r="44">
          <cell r="C44" t="str">
            <v>MES 7</v>
          </cell>
          <cell r="D44">
            <v>0</v>
          </cell>
          <cell r="E44">
            <v>0</v>
          </cell>
          <cell r="F44">
            <v>0</v>
          </cell>
          <cell r="G44">
            <v>0</v>
          </cell>
          <cell r="H44">
            <v>0</v>
          </cell>
          <cell r="I44">
            <v>0</v>
          </cell>
          <cell r="J44" t="str">
            <v/>
          </cell>
        </row>
        <row r="45">
          <cell r="C45" t="str">
            <v>MES 8</v>
          </cell>
          <cell r="D45">
            <v>0</v>
          </cell>
          <cell r="E45">
            <v>0</v>
          </cell>
          <cell r="F45">
            <v>0</v>
          </cell>
          <cell r="G45">
            <v>0</v>
          </cell>
          <cell r="H45">
            <v>0</v>
          </cell>
          <cell r="I45">
            <v>0</v>
          </cell>
          <cell r="J45" t="str">
            <v/>
          </cell>
        </row>
        <row r="46">
          <cell r="C46" t="str">
            <v>MES 9</v>
          </cell>
          <cell r="D46">
            <v>0</v>
          </cell>
          <cell r="E46">
            <v>0</v>
          </cell>
          <cell r="F46">
            <v>0</v>
          </cell>
          <cell r="G46">
            <v>0</v>
          </cell>
          <cell r="H46">
            <v>0</v>
          </cell>
          <cell r="I46">
            <v>0</v>
          </cell>
          <cell r="J46" t="str">
            <v/>
          </cell>
        </row>
        <row r="47">
          <cell r="C47" t="str">
            <v>MES 10</v>
          </cell>
          <cell r="D47">
            <v>0</v>
          </cell>
          <cell r="E47">
            <v>0</v>
          </cell>
          <cell r="F47">
            <v>0</v>
          </cell>
          <cell r="G47">
            <v>0</v>
          </cell>
          <cell r="H47">
            <v>0</v>
          </cell>
          <cell r="I47">
            <v>0</v>
          </cell>
          <cell r="J47" t="str">
            <v/>
          </cell>
        </row>
        <row r="48">
          <cell r="C48" t="str">
            <v>MES 11</v>
          </cell>
          <cell r="D48">
            <v>0</v>
          </cell>
          <cell r="E48">
            <v>0</v>
          </cell>
          <cell r="F48">
            <v>0</v>
          </cell>
          <cell r="G48">
            <v>0</v>
          </cell>
          <cell r="H48">
            <v>0</v>
          </cell>
          <cell r="I48">
            <v>0</v>
          </cell>
          <cell r="J48" t="str">
            <v/>
          </cell>
        </row>
        <row r="49">
          <cell r="C49" t="str">
            <v>MES 12</v>
          </cell>
          <cell r="D49">
            <v>0</v>
          </cell>
          <cell r="E49">
            <v>0</v>
          </cell>
          <cell r="F49">
            <v>0</v>
          </cell>
          <cell r="G49">
            <v>0</v>
          </cell>
          <cell r="H49">
            <v>0</v>
          </cell>
          <cell r="I49">
            <v>0</v>
          </cell>
          <cell r="J49" t="str">
            <v/>
          </cell>
        </row>
      </sheetData>
      <sheetData sheetId="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s>
    <sheetDataSet>
      <sheetData sheetId="0">
        <row r="36">
          <cell r="H36" t="str">
            <v>N° TOTAL DE VISITAS REALIZADAS</v>
          </cell>
          <cell r="I36" t="str">
            <v>N° TOTAL DE VISITAS PROGRAMADAS</v>
          </cell>
          <cell r="J36" t="str">
            <v>% DE VISITAS EJECUTADAS</v>
          </cell>
        </row>
        <row r="38">
          <cell r="C38" t="str">
            <v>MES 1</v>
          </cell>
          <cell r="H38">
            <v>97</v>
          </cell>
          <cell r="I38">
            <v>99</v>
          </cell>
          <cell r="J38">
            <v>0.97979797979797978</v>
          </cell>
        </row>
        <row r="39">
          <cell r="C39" t="str">
            <v>MES 2</v>
          </cell>
          <cell r="H39">
            <v>84</v>
          </cell>
          <cell r="I39">
            <v>84</v>
          </cell>
          <cell r="J39">
            <v>1</v>
          </cell>
        </row>
        <row r="40">
          <cell r="C40" t="str">
            <v>MES 3</v>
          </cell>
          <cell r="H40">
            <v>14</v>
          </cell>
          <cell r="I40">
            <v>14</v>
          </cell>
          <cell r="J40">
            <v>1</v>
          </cell>
        </row>
        <row r="41">
          <cell r="C41" t="str">
            <v>MES 4</v>
          </cell>
          <cell r="H41">
            <v>30</v>
          </cell>
          <cell r="I41">
            <v>30</v>
          </cell>
          <cell r="J41">
            <v>1</v>
          </cell>
        </row>
        <row r="42">
          <cell r="C42" t="str">
            <v>MES 5</v>
          </cell>
          <cell r="H42">
            <v>75</v>
          </cell>
          <cell r="I42">
            <v>75</v>
          </cell>
          <cell r="J42">
            <v>1</v>
          </cell>
        </row>
        <row r="43">
          <cell r="C43" t="str">
            <v>MES 6</v>
          </cell>
          <cell r="H43">
            <v>91</v>
          </cell>
          <cell r="I43">
            <v>91</v>
          </cell>
          <cell r="J43">
            <v>1</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6">
          <cell r="J36" t="str">
            <v>RESULTADO</v>
          </cell>
        </row>
        <row r="38">
          <cell r="C38" t="str">
            <v>I SEMESTRE</v>
          </cell>
          <cell r="J38">
            <v>1.2622720897615708E-2</v>
          </cell>
        </row>
        <row r="39">
          <cell r="C39" t="str">
            <v>II SEMESTRE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 val="Hoja2"/>
    </sheetNames>
    <sheetDataSet>
      <sheetData sheetId="0">
        <row r="35">
          <cell r="H35" t="str">
            <v>ACTIVIDADES EJECUTADAS</v>
          </cell>
          <cell r="I35" t="str">
            <v>ACTIVIDADES PROGRAMADAS</v>
          </cell>
          <cell r="J35" t="str">
            <v>RESULTADO</v>
          </cell>
        </row>
        <row r="36">
          <cell r="H36">
            <v>3</v>
          </cell>
          <cell r="I36">
            <v>3</v>
          </cell>
          <cell r="J36">
            <v>1</v>
          </cell>
        </row>
        <row r="37">
          <cell r="H37">
            <v>0</v>
          </cell>
          <cell r="I37">
            <v>0</v>
          </cell>
          <cell r="J37" t="e">
            <v>#DIV/0!</v>
          </cell>
        </row>
        <row r="38">
          <cell r="H38">
            <v>0</v>
          </cell>
          <cell r="I38">
            <v>0</v>
          </cell>
          <cell r="J38" t="e">
            <v>#DIV/0!</v>
          </cell>
        </row>
        <row r="39">
          <cell r="H39">
            <v>0</v>
          </cell>
          <cell r="I39">
            <v>0</v>
          </cell>
          <cell r="J39" t="e">
            <v>#DIV/0!</v>
          </cell>
        </row>
      </sheetData>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23.195674562306902</v>
          </cell>
        </row>
        <row r="38">
          <cell r="C38" t="str">
            <v>II TRIMESTRE</v>
          </cell>
          <cell r="J38">
            <v>19.307692307692307</v>
          </cell>
        </row>
        <row r="39">
          <cell r="C39" t="str">
            <v>III TRIMESTRE</v>
          </cell>
        </row>
        <row r="40">
          <cell r="C40" t="str">
            <v>IV TRIMESTRE</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N. de contratos liquidados en el periodo en un tiempo menor o igual a seis meses</v>
          </cell>
          <cell r="I35" t="str">
            <v>N. de contratos liquidados en el periodo</v>
          </cell>
        </row>
        <row r="36">
          <cell r="C36" t="str">
            <v>Semestre I</v>
          </cell>
          <cell r="H36">
            <v>20</v>
          </cell>
          <cell r="I36">
            <v>25</v>
          </cell>
        </row>
        <row r="37">
          <cell r="C37" t="str">
            <v>Semestre II</v>
          </cell>
          <cell r="H37">
            <v>0</v>
          </cell>
          <cell r="I37">
            <v>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H35" t="str">
            <v># procesos de contratación iniciados publicados en el SECOP o TVEC</v>
          </cell>
          <cell r="I35" t="str">
            <v># procesos contractuales programados en el PAA</v>
          </cell>
          <cell r="J35" t="str">
            <v>RESULTADO TRIMESTRAL</v>
          </cell>
        </row>
        <row r="36">
          <cell r="C36" t="str">
            <v>TRIMESTRE 1</v>
          </cell>
          <cell r="H36">
            <v>20</v>
          </cell>
          <cell r="I36">
            <v>20</v>
          </cell>
          <cell r="J36">
            <v>1</v>
          </cell>
        </row>
        <row r="37">
          <cell r="C37" t="str">
            <v>TRIMESTRE 2</v>
          </cell>
          <cell r="H37">
            <v>39</v>
          </cell>
          <cell r="I37">
            <v>42</v>
          </cell>
          <cell r="J37">
            <v>0.9285714285714286</v>
          </cell>
        </row>
        <row r="38">
          <cell r="C38" t="str">
            <v>TRIMESTRE 3</v>
          </cell>
        </row>
        <row r="39">
          <cell r="C39" t="str">
            <v>TRIMESTRE 4</v>
          </cell>
        </row>
        <row r="40">
          <cell r="C40" t="str">
            <v>INICIADOS/PROG PAA</v>
          </cell>
          <cell r="H40">
            <v>59</v>
          </cell>
          <cell r="I40">
            <v>62</v>
          </cell>
          <cell r="J40">
            <v>0.95161290322580649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 val="Hoja1"/>
    </sheetNames>
    <sheetDataSet>
      <sheetData sheetId="0">
        <row r="35">
          <cell r="H35" t="str">
            <v>No de  radicados finalizados en el periodo</v>
          </cell>
          <cell r="I35" t="str">
            <v>Total de radicados  en el periodo</v>
          </cell>
          <cell r="J35" t="str">
            <v>RESULTADO</v>
          </cell>
        </row>
        <row r="36">
          <cell r="C36" t="str">
            <v>Primer Trimestre</v>
          </cell>
          <cell r="H36">
            <v>17168</v>
          </cell>
          <cell r="I36">
            <v>19009</v>
          </cell>
          <cell r="J36">
            <v>0.90315113893418908</v>
          </cell>
        </row>
        <row r="37">
          <cell r="C37" t="str">
            <v>SegundoTrimestre</v>
          </cell>
          <cell r="H37">
            <v>15084</v>
          </cell>
          <cell r="I37">
            <v>19833</v>
          </cell>
          <cell r="J37">
            <v>0.76055059748903342</v>
          </cell>
        </row>
        <row r="38">
          <cell r="C38" t="str">
            <v>Tercer trimestre</v>
          </cell>
        </row>
        <row r="39">
          <cell r="C39" t="str">
            <v>Cuarto trimestre</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ACTIVIDADES EJECUTADAS</v>
          </cell>
          <cell r="I35" t="str">
            <v>ACTIVIDADES PROGRAMADAS</v>
          </cell>
          <cell r="J35" t="str">
            <v>RESULTADO</v>
          </cell>
        </row>
        <row r="36">
          <cell r="H36">
            <v>3</v>
          </cell>
          <cell r="I36">
            <v>3</v>
          </cell>
          <cell r="J36">
            <v>1</v>
          </cell>
        </row>
        <row r="37">
          <cell r="H37">
            <v>11</v>
          </cell>
          <cell r="I37">
            <v>13</v>
          </cell>
          <cell r="J37">
            <v>0.84615384615384615</v>
          </cell>
        </row>
        <row r="38">
          <cell r="J38" t="e">
            <v>#DIV/0!</v>
          </cell>
        </row>
        <row r="39">
          <cell r="J39" t="e">
            <v>#DIV/0!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4-V1"/>
    </sheetNames>
    <sheetDataSet>
      <sheetData sheetId="0">
        <row r="35">
          <cell r="H35" t="str">
            <v>NÚMERO DE RESPUESTAS POSITIVAS</v>
          </cell>
          <cell r="I35" t="str">
            <v>NÚMERO DE ENCUESTADOS</v>
          </cell>
          <cell r="J35" t="str">
            <v>RESULTADO</v>
          </cell>
        </row>
        <row r="36">
          <cell r="C36" t="str">
            <v>Semestre 1</v>
          </cell>
          <cell r="H36">
            <v>99</v>
          </cell>
          <cell r="I36">
            <v>100</v>
          </cell>
          <cell r="J36">
            <v>0.99</v>
          </cell>
        </row>
        <row r="37">
          <cell r="C37" t="str">
            <v>Semestre 2</v>
          </cell>
          <cell r="H37">
            <v>0</v>
          </cell>
          <cell r="I37">
            <v>0</v>
          </cell>
          <cell r="J37" t="e">
            <v>#DIV/0!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s>
    <sheetDataSet>
      <sheetData sheetId="0">
        <row r="36">
          <cell r="C36" t="str">
            <v>1 Trimestre 2025</v>
          </cell>
          <cell r="J36">
            <v>1.1399999999999999</v>
          </cell>
        </row>
        <row r="37">
          <cell r="C37" t="str">
            <v>2 Trimestre 2025</v>
          </cell>
          <cell r="J37">
            <v>1.1100000000000001</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1"/>
    </sheetNames>
    <sheetDataSet>
      <sheetData sheetId="0">
        <row r="36">
          <cell r="C36" t="str">
            <v>1 TRIMESTRE 2025</v>
          </cell>
          <cell r="J36">
            <v>0.33958333333333335</v>
          </cell>
        </row>
        <row r="37">
          <cell r="C37" t="str">
            <v>2 TRIMESTRE 2025</v>
          </cell>
          <cell r="J37">
            <v>0.34305555555555556</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 val="APIC-IND-002"/>
      <sheetName val=" APIC -IND-003"/>
      <sheetName val="APIC-IND-004"/>
      <sheetName val=" APIC -IND-005"/>
      <sheetName val=" APIC -IND-006"/>
      <sheetName val="SRPI-IND-004"/>
      <sheetName val="APIC-IND-008"/>
    </sheetNames>
    <sheetDataSet>
      <sheetData sheetId="0" refreshError="1"/>
      <sheetData sheetId="1" refreshError="1"/>
      <sheetData sheetId="2" refreshError="1"/>
      <sheetData sheetId="3" refreshError="1"/>
      <sheetData sheetId="4" refreshError="1"/>
      <sheetData sheetId="5" refreshError="1"/>
      <sheetData sheetId="6">
        <row r="36">
          <cell r="C36" t="str">
            <v>1 TRIMESTRE</v>
          </cell>
          <cell r="J36">
            <v>4.1928721174004195E-3</v>
          </cell>
        </row>
        <row r="37">
          <cell r="C37" t="str">
            <v>2 TRIMESTRE</v>
          </cell>
          <cell r="J37">
            <v>6.7189249720044789E-3</v>
          </cell>
        </row>
      </sheetData>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RPI-IND-005"/>
    </sheetNames>
    <sheetDataSet>
      <sheetData sheetId="0">
        <row r="37">
          <cell r="C37" t="str">
            <v>Semestre 1</v>
          </cell>
          <cell r="J37">
            <v>4.6500000000000004</v>
          </cell>
        </row>
        <row r="38">
          <cell r="C38" t="str">
            <v>Semestre  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4149</v>
          </cell>
          <cell r="I36">
            <v>4450</v>
          </cell>
          <cell r="J36">
            <v>0.93235955056179776</v>
          </cell>
        </row>
        <row r="37">
          <cell r="H37">
            <v>0</v>
          </cell>
          <cell r="I37">
            <v>0</v>
          </cell>
          <cell r="J37" t="e">
            <v>#DIV/0!</v>
          </cell>
        </row>
        <row r="38">
          <cell r="H38">
            <v>0</v>
          </cell>
          <cell r="I38">
            <v>0</v>
          </cell>
          <cell r="J38" t="e">
            <v>#DIV/0!</v>
          </cell>
        </row>
        <row r="39">
          <cell r="H39">
            <v>0</v>
          </cell>
          <cell r="I39">
            <v>0</v>
          </cell>
          <cell r="J39" t="e">
            <v>#DIV/0!</v>
          </cell>
        </row>
        <row r="40">
          <cell r="H40">
            <v>0</v>
          </cell>
          <cell r="I40">
            <v>0</v>
          </cell>
          <cell r="J40">
            <v>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6"/>
    </sheetNames>
    <sheetDataSet>
      <sheetData sheetId="0">
        <row r="35">
          <cell r="J35" t="str">
            <v>% de personas satisfecha</v>
          </cell>
        </row>
        <row r="36">
          <cell r="C36" t="str">
            <v>I Semestre</v>
          </cell>
          <cell r="J36">
            <v>0.9285714285714286</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cell r="I2">
            <v>0.63855421686746983</v>
          </cell>
          <cell r="K2">
            <v>0.77966101694915257</v>
          </cell>
          <cell r="M2">
            <v>0.72222222222222221</v>
          </cell>
          <cell r="O2">
            <v>1</v>
          </cell>
        </row>
        <row r="3">
          <cell r="G3">
            <v>0.5625</v>
          </cell>
          <cell r="I3">
            <v>0.6506024096385542</v>
          </cell>
          <cell r="K3">
            <v>0.76271186440677963</v>
          </cell>
          <cell r="M3">
            <v>0.72222222222222221</v>
          </cell>
          <cell r="O3">
            <v>1</v>
          </cell>
        </row>
        <row r="4">
          <cell r="G4">
            <v>0.546875</v>
          </cell>
          <cell r="I4">
            <v>0.67469879518072284</v>
          </cell>
          <cell r="K4">
            <v>0.76271186440677963</v>
          </cell>
          <cell r="M4">
            <v>0.75</v>
          </cell>
          <cell r="O4">
            <v>1</v>
          </cell>
        </row>
        <row r="5">
          <cell r="G5">
            <v>0.546875</v>
          </cell>
          <cell r="I5">
            <v>0.67469879518072284</v>
          </cell>
          <cell r="K5">
            <v>0.76271186440677963</v>
          </cell>
          <cell r="M5">
            <v>0.75</v>
          </cell>
          <cell r="O5">
            <v>1</v>
          </cell>
        </row>
        <row r="6">
          <cell r="G6">
            <v>0.546875</v>
          </cell>
          <cell r="I6">
            <v>0.67469879518072284</v>
          </cell>
          <cell r="K6">
            <v>0.76271186440677963</v>
          </cell>
          <cell r="M6">
            <v>0.75</v>
          </cell>
          <cell r="O6">
            <v>1</v>
          </cell>
        </row>
        <row r="7">
          <cell r="G7">
            <v>0.546875</v>
          </cell>
          <cell r="I7">
            <v>0.67469879518072284</v>
          </cell>
          <cell r="K7">
            <v>0.76271186440677963</v>
          </cell>
          <cell r="M7">
            <v>0.75</v>
          </cell>
          <cell r="O7">
            <v>1</v>
          </cell>
        </row>
        <row r="8">
          <cell r="G8">
            <v>0.53125</v>
          </cell>
          <cell r="I8">
            <v>0.64634146341463417</v>
          </cell>
          <cell r="K8">
            <v>0.76271186440677963</v>
          </cell>
          <cell r="M8">
            <v>0.75</v>
          </cell>
          <cell r="O8">
            <v>1</v>
          </cell>
        </row>
        <row r="9">
          <cell r="G9">
            <v>0.53125</v>
          </cell>
          <cell r="I9">
            <v>0.62195121951219512</v>
          </cell>
          <cell r="K9">
            <v>0.76271186440677963</v>
          </cell>
          <cell r="M9">
            <v>0.69444444444444442</v>
          </cell>
          <cell r="O9">
            <v>1</v>
          </cell>
        </row>
        <row r="10">
          <cell r="G10">
            <v>0.5625</v>
          </cell>
          <cell r="I10">
            <v>0.57831325301204817</v>
          </cell>
          <cell r="K10">
            <v>0.76271186440677963</v>
          </cell>
          <cell r="M10">
            <v>0.69444444444444442</v>
          </cell>
          <cell r="O10">
            <v>1</v>
          </cell>
        </row>
        <row r="11">
          <cell r="G11">
            <v>0.546875</v>
          </cell>
          <cell r="I11">
            <v>0.62650602409638556</v>
          </cell>
          <cell r="K11">
            <v>0.76271186440677963</v>
          </cell>
          <cell r="M11">
            <v>0.69444444444444442</v>
          </cell>
          <cell r="O11">
            <v>0.8571428571428571</v>
          </cell>
        </row>
        <row r="12">
          <cell r="G12">
            <v>0.546875</v>
          </cell>
          <cell r="I12">
            <v>0.62650602409638556</v>
          </cell>
          <cell r="K12">
            <v>0.76271186440677963</v>
          </cell>
          <cell r="M12">
            <v>0.69444444444444442</v>
          </cell>
          <cell r="O12">
            <v>0.8571428571428571</v>
          </cell>
        </row>
        <row r="13">
          <cell r="G13">
            <v>0.546875</v>
          </cell>
          <cell r="I13">
            <v>0.62650602409638556</v>
          </cell>
          <cell r="K13">
            <v>0.76271186440677963</v>
          </cell>
          <cell r="M13">
            <v>0.69444444444444442</v>
          </cell>
          <cell r="O13">
            <v>0.8571428571428571</v>
          </cell>
        </row>
        <row r="14">
          <cell r="G14">
            <v>0.5625</v>
          </cell>
          <cell r="I14">
            <v>0.63855421686746983</v>
          </cell>
          <cell r="K14">
            <v>0.76271186440677963</v>
          </cell>
          <cell r="M14">
            <v>0.69444444444444442</v>
          </cell>
          <cell r="O14">
            <v>0.8571428571428571</v>
          </cell>
        </row>
        <row r="15">
          <cell r="G15">
            <v>0.546875</v>
          </cell>
          <cell r="I15">
            <v>0.59036144578313254</v>
          </cell>
          <cell r="K15">
            <v>0.76271186440677963</v>
          </cell>
          <cell r="M15">
            <v>0.69444444444444442</v>
          </cell>
          <cell r="O15">
            <v>1</v>
          </cell>
        </row>
        <row r="16">
          <cell r="G16">
            <v>0.546875</v>
          </cell>
          <cell r="I16">
            <v>0.61445783132530118</v>
          </cell>
          <cell r="K16">
            <v>0.72881355932203384</v>
          </cell>
          <cell r="M16">
            <v>0.75</v>
          </cell>
          <cell r="O16">
            <v>1</v>
          </cell>
        </row>
        <row r="17">
          <cell r="G17">
            <v>0.546875</v>
          </cell>
          <cell r="I17">
            <v>0.61445783132530118</v>
          </cell>
          <cell r="K17">
            <v>0.72881355932203384</v>
          </cell>
          <cell r="M17">
            <v>0.83333333333333337</v>
          </cell>
          <cell r="O17">
            <v>0.8571428571428571</v>
          </cell>
        </row>
        <row r="18">
          <cell r="G18">
            <v>0.546875</v>
          </cell>
          <cell r="I18">
            <v>0.59756097560975607</v>
          </cell>
          <cell r="K18">
            <v>0.72881355932203384</v>
          </cell>
          <cell r="M18">
            <v>0.83333333333333337</v>
          </cell>
          <cell r="O18">
            <v>0.8571428571428571</v>
          </cell>
        </row>
        <row r="19">
          <cell r="G19">
            <v>0.546875</v>
          </cell>
          <cell r="I19">
            <v>0.59756097560975607</v>
          </cell>
          <cell r="K19">
            <v>0.72881355932203384</v>
          </cell>
          <cell r="M19">
            <v>0.83333333333333337</v>
          </cell>
          <cell r="O19">
            <v>0.8571428571428571</v>
          </cell>
        </row>
        <row r="20">
          <cell r="G20">
            <v>0.546875</v>
          </cell>
          <cell r="I20">
            <v>0.59756097560975607</v>
          </cell>
          <cell r="K20">
            <v>0.72881355932203384</v>
          </cell>
          <cell r="M20">
            <v>0.83333333333333337</v>
          </cell>
          <cell r="O20">
            <v>0.8571428571428571</v>
          </cell>
        </row>
        <row r="21">
          <cell r="G21">
            <v>0.53125</v>
          </cell>
          <cell r="I21">
            <v>0.58750000000000002</v>
          </cell>
          <cell r="K21">
            <v>0.72881355932203384</v>
          </cell>
          <cell r="M21">
            <v>0.72222222222222221</v>
          </cell>
          <cell r="O21">
            <v>0.8571428571428571</v>
          </cell>
        </row>
        <row r="22">
          <cell r="G22">
            <v>0.53125</v>
          </cell>
          <cell r="I22">
            <v>0.5625</v>
          </cell>
          <cell r="K22">
            <v>0.72881355932203384</v>
          </cell>
          <cell r="M22">
            <v>0.66666666666666663</v>
          </cell>
          <cell r="O22">
            <v>0.8571428571428571</v>
          </cell>
        </row>
        <row r="23">
          <cell r="G23">
            <v>0.53125</v>
          </cell>
          <cell r="I23">
            <v>0.53749999999999998</v>
          </cell>
          <cell r="K23">
            <v>0.72881355932203384</v>
          </cell>
          <cell r="M23">
            <v>0.69444444444444442</v>
          </cell>
          <cell r="O23">
            <v>0.8571428571428571</v>
          </cell>
        </row>
        <row r="24">
          <cell r="G24">
            <v>0.53125</v>
          </cell>
          <cell r="I24">
            <v>0.5625</v>
          </cell>
          <cell r="K24">
            <v>0.71186440677966101</v>
          </cell>
          <cell r="M24">
            <v>0.72222222222222221</v>
          </cell>
          <cell r="O24">
            <v>1</v>
          </cell>
        </row>
        <row r="25">
          <cell r="G25">
            <v>0.53125</v>
          </cell>
          <cell r="I25">
            <v>0.58750000000000002</v>
          </cell>
          <cell r="K25">
            <v>0.71186440677966101</v>
          </cell>
          <cell r="M25">
            <v>0.75</v>
          </cell>
          <cell r="O25">
            <v>1</v>
          </cell>
        </row>
        <row r="26">
          <cell r="G26">
            <v>0.53125</v>
          </cell>
          <cell r="I26">
            <v>0.58750000000000002</v>
          </cell>
          <cell r="K26">
            <v>0.71186440677966101</v>
          </cell>
          <cell r="M26">
            <v>0.75</v>
          </cell>
          <cell r="O26">
            <v>1</v>
          </cell>
        </row>
        <row r="27">
          <cell r="G27">
            <v>0.53125</v>
          </cell>
          <cell r="I27">
            <v>0.58750000000000002</v>
          </cell>
          <cell r="K27">
            <v>0.71186440677966101</v>
          </cell>
          <cell r="M27">
            <v>0.75</v>
          </cell>
          <cell r="O27">
            <v>1</v>
          </cell>
        </row>
        <row r="28">
          <cell r="G28">
            <v>0.515625</v>
          </cell>
          <cell r="I28">
            <v>0.625</v>
          </cell>
          <cell r="K28">
            <v>0.71186440677966101</v>
          </cell>
          <cell r="M28">
            <v>0.72222222222222221</v>
          </cell>
          <cell r="O28">
            <v>1</v>
          </cell>
        </row>
        <row r="29">
          <cell r="G29">
            <v>0.515625</v>
          </cell>
          <cell r="I29">
            <v>0.58750000000000002</v>
          </cell>
          <cell r="K29">
            <v>0.71186440677966101</v>
          </cell>
          <cell r="M29">
            <v>0.80555555555555558</v>
          </cell>
          <cell r="O29">
            <v>1</v>
          </cell>
        </row>
        <row r="30">
          <cell r="G30">
            <v>0.578125</v>
          </cell>
          <cell r="I30">
            <v>0.57499999999999996</v>
          </cell>
          <cell r="K30">
            <v>0.71186440677966101</v>
          </cell>
          <cell r="M30">
            <v>0.80555555555555558</v>
          </cell>
          <cell r="O30">
            <v>1</v>
          </cell>
        </row>
        <row r="31">
          <cell r="G31">
            <v>0.5625</v>
          </cell>
          <cell r="I31">
            <v>0.58750000000000002</v>
          </cell>
          <cell r="K31">
            <v>0.71186440677966101</v>
          </cell>
          <cell r="M31">
            <v>0.80555555555555558</v>
          </cell>
          <cell r="O31">
            <v>1</v>
          </cell>
        </row>
        <row r="32">
          <cell r="G32">
            <v>0.546875</v>
          </cell>
          <cell r="I32">
            <v>0.57499999999999996</v>
          </cell>
          <cell r="K32">
            <v>0.71186440677966101</v>
          </cell>
          <cell r="M32">
            <v>0.72222222222222221</v>
          </cell>
          <cell r="O32">
            <v>1</v>
          </cell>
        </row>
        <row r="33">
          <cell r="G33">
            <v>0.546875</v>
          </cell>
          <cell r="I33">
            <v>0.57499999999999996</v>
          </cell>
          <cell r="K33">
            <v>0.71186440677966101</v>
          </cell>
          <cell r="M33">
            <v>0.72222222222222221</v>
          </cell>
          <cell r="O33">
            <v>1</v>
          </cell>
        </row>
        <row r="34">
          <cell r="G34">
            <v>0.546875</v>
          </cell>
          <cell r="I34">
            <v>0.57499999999999996</v>
          </cell>
          <cell r="K34">
            <v>0.71186440677966101</v>
          </cell>
          <cell r="M34">
            <v>0.72222222222222221</v>
          </cell>
          <cell r="O34">
            <v>1</v>
          </cell>
        </row>
        <row r="35">
          <cell r="G35">
            <v>0.625</v>
          </cell>
          <cell r="I35">
            <v>0.57499999999999996</v>
          </cell>
          <cell r="K35">
            <v>0.71186440677966101</v>
          </cell>
          <cell r="M35">
            <v>0.72222222222222221</v>
          </cell>
          <cell r="O35">
            <v>1</v>
          </cell>
        </row>
        <row r="36">
          <cell r="G36">
            <v>0.625</v>
          </cell>
          <cell r="I36">
            <v>0.55555555555555558</v>
          </cell>
          <cell r="K36">
            <v>0.71186440677966101</v>
          </cell>
          <cell r="M36">
            <v>0.72222222222222221</v>
          </cell>
          <cell r="O36">
            <v>1</v>
          </cell>
        </row>
        <row r="37">
          <cell r="G37">
            <v>0.625</v>
          </cell>
          <cell r="I37">
            <v>0.58024691358024694</v>
          </cell>
          <cell r="K37">
            <v>0.71186440677966101</v>
          </cell>
          <cell r="M37">
            <v>0.66666666666666663</v>
          </cell>
          <cell r="O37">
            <v>1</v>
          </cell>
        </row>
        <row r="38">
          <cell r="G38">
            <v>0.625</v>
          </cell>
          <cell r="I38">
            <v>0.61728395061728392</v>
          </cell>
          <cell r="K38">
            <v>0.71186440677966101</v>
          </cell>
          <cell r="M38">
            <v>0.66666666666666663</v>
          </cell>
          <cell r="O38">
            <v>1</v>
          </cell>
        </row>
        <row r="39">
          <cell r="G39">
            <v>0.625</v>
          </cell>
          <cell r="I39">
            <v>0.61728395061728392</v>
          </cell>
          <cell r="K39">
            <v>0.72881355932203384</v>
          </cell>
          <cell r="M39">
            <v>0.69444444444444442</v>
          </cell>
          <cell r="O39">
            <v>1</v>
          </cell>
        </row>
        <row r="40">
          <cell r="G40">
            <v>0.625</v>
          </cell>
          <cell r="I40">
            <v>0.61728395061728392</v>
          </cell>
          <cell r="K40">
            <v>0.72881355932203384</v>
          </cell>
          <cell r="M40">
            <v>0.69444444444444442</v>
          </cell>
          <cell r="O40">
            <v>1</v>
          </cell>
        </row>
        <row r="41">
          <cell r="G41">
            <v>0.625</v>
          </cell>
          <cell r="I41">
            <v>0.61728395061728392</v>
          </cell>
          <cell r="K41">
            <v>0.72881355932203384</v>
          </cell>
          <cell r="M41">
            <v>0.69444444444444442</v>
          </cell>
          <cell r="O41">
            <v>1</v>
          </cell>
        </row>
        <row r="42">
          <cell r="G42">
            <v>0.578125</v>
          </cell>
          <cell r="I42">
            <v>0.58024691358024694</v>
          </cell>
          <cell r="K42">
            <v>0.72881355932203384</v>
          </cell>
          <cell r="M42">
            <v>0.69444444444444442</v>
          </cell>
          <cell r="O42">
            <v>1</v>
          </cell>
        </row>
        <row r="43">
          <cell r="G43">
            <v>0.578125</v>
          </cell>
          <cell r="I43">
            <v>0.58024691358024694</v>
          </cell>
          <cell r="K43">
            <v>0.72881355932203384</v>
          </cell>
          <cell r="M43">
            <v>0.69444444444444442</v>
          </cell>
          <cell r="O43">
            <v>1</v>
          </cell>
        </row>
        <row r="44">
          <cell r="G44">
            <v>0.59375</v>
          </cell>
          <cell r="I44">
            <v>0.5679012345679012</v>
          </cell>
          <cell r="K44">
            <v>0.72881355932203384</v>
          </cell>
          <cell r="M44">
            <v>0.80555555555555558</v>
          </cell>
          <cell r="O44">
            <v>1</v>
          </cell>
        </row>
        <row r="45">
          <cell r="G45">
            <v>0.59375</v>
          </cell>
          <cell r="I45">
            <v>0.58024691358024694</v>
          </cell>
          <cell r="K45">
            <v>0.72881355932203384</v>
          </cell>
          <cell r="M45">
            <v>0.80555555555555558</v>
          </cell>
          <cell r="O45">
            <v>1</v>
          </cell>
        </row>
        <row r="46">
          <cell r="G46">
            <v>0.59375</v>
          </cell>
          <cell r="I46">
            <v>0.58024691358024694</v>
          </cell>
          <cell r="K46">
            <v>0.72881355932203384</v>
          </cell>
          <cell r="M46">
            <v>0.77777777777777779</v>
          </cell>
          <cell r="O46">
            <v>1</v>
          </cell>
        </row>
        <row r="47">
          <cell r="G47">
            <v>0.59375</v>
          </cell>
          <cell r="I47">
            <v>0.58024691358024694</v>
          </cell>
          <cell r="K47">
            <v>0.72881355932203384</v>
          </cell>
          <cell r="M47">
            <v>0.77777777777777779</v>
          </cell>
          <cell r="O47">
            <v>1</v>
          </cell>
        </row>
        <row r="48">
          <cell r="G48">
            <v>0.59375</v>
          </cell>
          <cell r="I48">
            <v>0.58024691358024694</v>
          </cell>
          <cell r="K48">
            <v>0.72881355932203384</v>
          </cell>
          <cell r="M48">
            <v>0.77777777777777779</v>
          </cell>
          <cell r="O48">
            <v>1</v>
          </cell>
        </row>
        <row r="49">
          <cell r="G49">
            <v>0.59375</v>
          </cell>
          <cell r="I49">
            <v>0.59259259259259256</v>
          </cell>
          <cell r="K49">
            <v>0.72881355932203384</v>
          </cell>
          <cell r="M49">
            <v>0.72222222222222221</v>
          </cell>
          <cell r="O49">
            <v>1</v>
          </cell>
        </row>
        <row r="50">
          <cell r="G50">
            <v>0.59375</v>
          </cell>
          <cell r="I50">
            <v>0.58024691358024694</v>
          </cell>
          <cell r="K50">
            <v>0.72881355932203384</v>
          </cell>
          <cell r="M50">
            <v>0.66666666666666663</v>
          </cell>
          <cell r="O50">
            <v>1</v>
          </cell>
        </row>
        <row r="51">
          <cell r="G51">
            <v>0.578125</v>
          </cell>
          <cell r="I51">
            <v>0.59259259259259256</v>
          </cell>
          <cell r="K51">
            <v>0.72881355932203384</v>
          </cell>
          <cell r="M51">
            <v>0.72222222222222221</v>
          </cell>
          <cell r="O51">
            <v>1</v>
          </cell>
        </row>
        <row r="52">
          <cell r="G52">
            <v>0.578125</v>
          </cell>
          <cell r="I52">
            <v>0.5679012345679012</v>
          </cell>
          <cell r="K52">
            <v>0.72881355932203384</v>
          </cell>
          <cell r="M52">
            <v>0.72222222222222221</v>
          </cell>
          <cell r="O52">
            <v>1</v>
          </cell>
        </row>
        <row r="53">
          <cell r="G53">
            <v>0.546875</v>
          </cell>
          <cell r="I53">
            <v>0.55555555555555558</v>
          </cell>
          <cell r="K53">
            <v>0.72881355932203384</v>
          </cell>
          <cell r="M53">
            <v>0.63888888888888884</v>
          </cell>
          <cell r="O53">
            <v>1</v>
          </cell>
        </row>
        <row r="54">
          <cell r="G54">
            <v>0.546875</v>
          </cell>
          <cell r="I54">
            <v>0.55555555555555558</v>
          </cell>
          <cell r="K54">
            <v>0.72881355932203384</v>
          </cell>
          <cell r="M54">
            <v>0.63888888888888884</v>
          </cell>
          <cell r="O54">
            <v>1</v>
          </cell>
        </row>
        <row r="55">
          <cell r="G55">
            <v>0.546875</v>
          </cell>
          <cell r="I55">
            <v>0.51851851851851849</v>
          </cell>
          <cell r="K55">
            <v>0.72881355932203384</v>
          </cell>
          <cell r="M55">
            <v>0.75</v>
          </cell>
          <cell r="O55">
            <v>1</v>
          </cell>
        </row>
        <row r="56">
          <cell r="G56">
            <v>0.546875</v>
          </cell>
          <cell r="I56">
            <v>0.60493827160493829</v>
          </cell>
          <cell r="K56">
            <v>0.72881355932203384</v>
          </cell>
          <cell r="M56">
            <v>0.75</v>
          </cell>
          <cell r="O56">
            <v>1</v>
          </cell>
        </row>
        <row r="57">
          <cell r="G57">
            <v>0.546875</v>
          </cell>
          <cell r="I57">
            <v>0.60493827160493829</v>
          </cell>
          <cell r="K57">
            <v>0.72881355932203384</v>
          </cell>
          <cell r="M57">
            <v>0.75</v>
          </cell>
          <cell r="O57">
            <v>1</v>
          </cell>
        </row>
        <row r="58">
          <cell r="G58">
            <v>0.546875</v>
          </cell>
          <cell r="I58">
            <v>0.60493827160493829</v>
          </cell>
          <cell r="K58">
            <v>0.72881355932203384</v>
          </cell>
          <cell r="M58">
            <v>0.75</v>
          </cell>
          <cell r="O58">
            <v>1</v>
          </cell>
        </row>
        <row r="59">
          <cell r="G59">
            <v>0.546875</v>
          </cell>
          <cell r="I59">
            <v>0.60493827160493829</v>
          </cell>
          <cell r="K59">
            <v>0.72881355932203384</v>
          </cell>
          <cell r="M59">
            <v>0.75</v>
          </cell>
          <cell r="O59">
            <v>1</v>
          </cell>
        </row>
        <row r="60">
          <cell r="G60">
            <v>0.53125</v>
          </cell>
          <cell r="I60">
            <v>0.59259259259259256</v>
          </cell>
          <cell r="K60">
            <v>0.74576271186440679</v>
          </cell>
          <cell r="M60">
            <v>0.69444444444444442</v>
          </cell>
          <cell r="O60">
            <v>1</v>
          </cell>
        </row>
        <row r="61">
          <cell r="G61">
            <v>0.53125</v>
          </cell>
          <cell r="I61">
            <v>0.59259259259259256</v>
          </cell>
          <cell r="K61">
            <v>0.74576271186440679</v>
          </cell>
          <cell r="M61">
            <v>0.69444444444444442</v>
          </cell>
          <cell r="O61">
            <v>1</v>
          </cell>
        </row>
        <row r="62">
          <cell r="G62">
            <v>0.53125</v>
          </cell>
          <cell r="I62">
            <v>0.59259259259259256</v>
          </cell>
          <cell r="K62">
            <v>0.74576271186440679</v>
          </cell>
          <cell r="M62">
            <v>0.69444444444444442</v>
          </cell>
          <cell r="O62">
            <v>1</v>
          </cell>
        </row>
        <row r="63">
          <cell r="G63">
            <v>0.53125</v>
          </cell>
          <cell r="I63">
            <v>0.59259259259259256</v>
          </cell>
          <cell r="K63">
            <v>0.74576271186440679</v>
          </cell>
          <cell r="M63">
            <v>0.69444444444444442</v>
          </cell>
          <cell r="O63">
            <v>1</v>
          </cell>
        </row>
        <row r="64">
          <cell r="G64">
            <v>0.53125</v>
          </cell>
          <cell r="I64">
            <v>0.59259259259259256</v>
          </cell>
          <cell r="K64">
            <v>0.74576271186440679</v>
          </cell>
          <cell r="M64">
            <v>0.69444444444444442</v>
          </cell>
          <cell r="O64">
            <v>1</v>
          </cell>
        </row>
        <row r="65">
          <cell r="G65">
            <v>0.53125</v>
          </cell>
          <cell r="I65">
            <v>0.59259259259259256</v>
          </cell>
          <cell r="K65">
            <v>0.74576271186440679</v>
          </cell>
          <cell r="M65">
            <v>0.69444444444444442</v>
          </cell>
          <cell r="O65">
            <v>1</v>
          </cell>
        </row>
        <row r="66">
          <cell r="G66">
            <v>0.53125</v>
          </cell>
          <cell r="I66">
            <v>0.59259259259259256</v>
          </cell>
          <cell r="K66">
            <v>0.74576271186440679</v>
          </cell>
          <cell r="M66">
            <v>0.69444444444444442</v>
          </cell>
          <cell r="O66">
            <v>1</v>
          </cell>
        </row>
        <row r="67">
          <cell r="G67">
            <v>0.53125</v>
          </cell>
          <cell r="I67">
            <v>0.59259259259259256</v>
          </cell>
          <cell r="K67">
            <v>0.74576271186440679</v>
          </cell>
          <cell r="M67">
            <v>0.69444444444444442</v>
          </cell>
          <cell r="O67">
            <v>1</v>
          </cell>
        </row>
        <row r="68">
          <cell r="G68">
            <v>0.53125</v>
          </cell>
          <cell r="I68">
            <v>0.59259259259259256</v>
          </cell>
          <cell r="K68">
            <v>0.74576271186440679</v>
          </cell>
          <cell r="M68">
            <v>0.69444444444444442</v>
          </cell>
          <cell r="O68">
            <v>1</v>
          </cell>
        </row>
        <row r="69">
          <cell r="G69">
            <v>0.53125</v>
          </cell>
          <cell r="I69">
            <v>0.59259259259259256</v>
          </cell>
          <cell r="K69">
            <v>0.74576271186440679</v>
          </cell>
          <cell r="M69">
            <v>0.69444444444444442</v>
          </cell>
          <cell r="O69">
            <v>1</v>
          </cell>
        </row>
        <row r="70">
          <cell r="G70">
            <v>0.53125</v>
          </cell>
          <cell r="I70">
            <v>0.59259259259259256</v>
          </cell>
          <cell r="K70">
            <v>0.74576271186440679</v>
          </cell>
          <cell r="M70">
            <v>0.69444444444444442</v>
          </cell>
          <cell r="O70">
            <v>1</v>
          </cell>
        </row>
        <row r="71">
          <cell r="G71">
            <v>0.53125</v>
          </cell>
          <cell r="I71">
            <v>0.59259259259259256</v>
          </cell>
          <cell r="K71">
            <v>0.74576271186440679</v>
          </cell>
          <cell r="M71">
            <v>0.69444444444444442</v>
          </cell>
          <cell r="O71">
            <v>1</v>
          </cell>
        </row>
        <row r="72">
          <cell r="G72">
            <v>0.53125</v>
          </cell>
          <cell r="I72">
            <v>0.59259259259259256</v>
          </cell>
          <cell r="K72">
            <v>0.74576271186440679</v>
          </cell>
          <cell r="M72">
            <v>0.69444444444444442</v>
          </cell>
          <cell r="O72">
            <v>1</v>
          </cell>
        </row>
        <row r="73">
          <cell r="G73">
            <v>0.53125</v>
          </cell>
          <cell r="I73">
            <v>0.59259259259259256</v>
          </cell>
          <cell r="K73">
            <v>0.74576271186440679</v>
          </cell>
          <cell r="M73">
            <v>0.69444444444444442</v>
          </cell>
          <cell r="O73">
            <v>1</v>
          </cell>
        </row>
        <row r="74">
          <cell r="G74">
            <v>0.53125</v>
          </cell>
          <cell r="I74">
            <v>0.59259259259259256</v>
          </cell>
          <cell r="K74">
            <v>0.74576271186440679</v>
          </cell>
          <cell r="M74">
            <v>0.69444444444444442</v>
          </cell>
          <cell r="O74">
            <v>1</v>
          </cell>
        </row>
        <row r="75">
          <cell r="G75">
            <v>0.53125</v>
          </cell>
          <cell r="I75">
            <v>0.59259259259259256</v>
          </cell>
          <cell r="K75">
            <v>0.74576271186440679</v>
          </cell>
          <cell r="M75">
            <v>0.69444444444444442</v>
          </cell>
          <cell r="O75">
            <v>1</v>
          </cell>
        </row>
        <row r="76">
          <cell r="G76">
            <v>0.53125</v>
          </cell>
          <cell r="I76">
            <v>0.59259259259259256</v>
          </cell>
          <cell r="K76">
            <v>0.74576271186440679</v>
          </cell>
          <cell r="M76">
            <v>0.69444444444444442</v>
          </cell>
          <cell r="O76">
            <v>1</v>
          </cell>
        </row>
        <row r="77">
          <cell r="G77">
            <v>0.53125</v>
          </cell>
          <cell r="I77">
            <v>0.59259259259259256</v>
          </cell>
          <cell r="K77">
            <v>0.74576271186440679</v>
          </cell>
          <cell r="M77">
            <v>0.69444444444444442</v>
          </cell>
          <cell r="O77">
            <v>1</v>
          </cell>
        </row>
        <row r="78">
          <cell r="G78">
            <v>0.53125</v>
          </cell>
          <cell r="I78">
            <v>0.59259259259259256</v>
          </cell>
          <cell r="K78">
            <v>0.74576271186440679</v>
          </cell>
          <cell r="M78">
            <v>0.69444444444444442</v>
          </cell>
          <cell r="O78">
            <v>1</v>
          </cell>
        </row>
        <row r="79">
          <cell r="G79">
            <v>0.53125</v>
          </cell>
          <cell r="I79">
            <v>0.59259259259259256</v>
          </cell>
          <cell r="K79">
            <v>0.74576271186440679</v>
          </cell>
          <cell r="M79">
            <v>0.69444444444444442</v>
          </cell>
          <cell r="O79">
            <v>1</v>
          </cell>
        </row>
        <row r="80">
          <cell r="G80">
            <v>0.53125</v>
          </cell>
          <cell r="I80">
            <v>0.59259259259259256</v>
          </cell>
          <cell r="K80">
            <v>0.74576271186440679</v>
          </cell>
          <cell r="M80">
            <v>0.69444444444444442</v>
          </cell>
          <cell r="O80">
            <v>1</v>
          </cell>
        </row>
        <row r="81">
          <cell r="G81">
            <v>0.53125</v>
          </cell>
          <cell r="I81">
            <v>0.59259259259259256</v>
          </cell>
          <cell r="K81">
            <v>0.74576271186440679</v>
          </cell>
          <cell r="M81">
            <v>0.69444444444444442</v>
          </cell>
          <cell r="O81">
            <v>1</v>
          </cell>
        </row>
        <row r="82">
          <cell r="G82">
            <v>0.53125</v>
          </cell>
          <cell r="I82">
            <v>0.59259259259259256</v>
          </cell>
          <cell r="K82">
            <v>0.74576271186440679</v>
          </cell>
          <cell r="M82">
            <v>0.69444444444444442</v>
          </cell>
          <cell r="O82">
            <v>1</v>
          </cell>
        </row>
        <row r="83">
          <cell r="G83">
            <v>0.53125</v>
          </cell>
          <cell r="I83">
            <v>0.59259259259259256</v>
          </cell>
          <cell r="K83">
            <v>0.74576271186440679</v>
          </cell>
          <cell r="M83">
            <v>0.69444444444444442</v>
          </cell>
          <cell r="O83">
            <v>1</v>
          </cell>
        </row>
        <row r="84">
          <cell r="G84">
            <v>0.53125</v>
          </cell>
          <cell r="I84">
            <v>0.59259259259259256</v>
          </cell>
          <cell r="K84">
            <v>0.74576271186440679</v>
          </cell>
          <cell r="M84">
            <v>0.69444444444444442</v>
          </cell>
          <cell r="O84">
            <v>1</v>
          </cell>
        </row>
        <row r="85">
          <cell r="G85">
            <v>0.53125</v>
          </cell>
          <cell r="I85">
            <v>0.59259259259259256</v>
          </cell>
          <cell r="K85">
            <v>0.74576271186440679</v>
          </cell>
          <cell r="M85">
            <v>0.69444444444444442</v>
          </cell>
          <cell r="O85">
            <v>1</v>
          </cell>
        </row>
        <row r="86">
          <cell r="G86">
            <v>0.53125</v>
          </cell>
          <cell r="I86">
            <v>0.59259259259259256</v>
          </cell>
          <cell r="K86">
            <v>0.74576271186440679</v>
          </cell>
          <cell r="M86">
            <v>0.69444444444444442</v>
          </cell>
          <cell r="O86">
            <v>1</v>
          </cell>
        </row>
        <row r="87">
          <cell r="G87">
            <v>0.53125</v>
          </cell>
          <cell r="I87">
            <v>0.59259259259259256</v>
          </cell>
          <cell r="K87">
            <v>0.74576271186440679</v>
          </cell>
          <cell r="M87">
            <v>0.69444444444444442</v>
          </cell>
          <cell r="O87">
            <v>1</v>
          </cell>
        </row>
        <row r="88">
          <cell r="G88">
            <v>0.53125</v>
          </cell>
          <cell r="I88">
            <v>0.59259259259259256</v>
          </cell>
          <cell r="K88">
            <v>0.74576271186440679</v>
          </cell>
          <cell r="M88">
            <v>0.69444444444444442</v>
          </cell>
          <cell r="O88">
            <v>1</v>
          </cell>
        </row>
        <row r="89">
          <cell r="G89">
            <v>0.53125</v>
          </cell>
          <cell r="I89">
            <v>0.59259259259259256</v>
          </cell>
          <cell r="K89">
            <v>0.74576271186440679</v>
          </cell>
          <cell r="M89">
            <v>0.69444444444444442</v>
          </cell>
          <cell r="O89">
            <v>1</v>
          </cell>
        </row>
        <row r="90">
          <cell r="G90">
            <v>0.53125</v>
          </cell>
          <cell r="I90">
            <v>0.59259259259259256</v>
          </cell>
          <cell r="K90">
            <v>0.74576271186440679</v>
          </cell>
          <cell r="M90">
            <v>0.69444444444444442</v>
          </cell>
          <cell r="O90">
            <v>1</v>
          </cell>
        </row>
        <row r="91">
          <cell r="G91">
            <v>0.53125</v>
          </cell>
          <cell r="I91">
            <v>0.59259259259259256</v>
          </cell>
          <cell r="K91">
            <v>0.74576271186440679</v>
          </cell>
          <cell r="M91">
            <v>0.69444444444444442</v>
          </cell>
          <cell r="O91">
            <v>1</v>
          </cell>
        </row>
        <row r="92">
          <cell r="G92">
            <v>0.53125</v>
          </cell>
          <cell r="K92">
            <v>0.74576271186440679</v>
          </cell>
          <cell r="M92">
            <v>0.69444444444444442</v>
          </cell>
          <cell r="O92">
            <v>1</v>
          </cell>
        </row>
        <row r="93">
          <cell r="G93">
            <v>0.53125</v>
          </cell>
          <cell r="K93">
            <v>0.74576271186440679</v>
          </cell>
          <cell r="M93">
            <v>0.69444444444444442</v>
          </cell>
          <cell r="O93">
            <v>1</v>
          </cell>
        </row>
        <row r="94">
          <cell r="G94">
            <v>0.53125</v>
          </cell>
          <cell r="K94">
            <v>0.74576271186440679</v>
          </cell>
          <cell r="M94">
            <v>0.69444444444444442</v>
          </cell>
          <cell r="O94">
            <v>1</v>
          </cell>
        </row>
        <row r="95">
          <cell r="G95">
            <v>0.53125</v>
          </cell>
          <cell r="K95">
            <v>0.74576271186440679</v>
          </cell>
          <cell r="M95">
            <v>0.69444444444444442</v>
          </cell>
          <cell r="O95">
            <v>1</v>
          </cell>
        </row>
        <row r="96">
          <cell r="G96">
            <v>0.53125</v>
          </cell>
          <cell r="K96">
            <v>0.74576271186440679</v>
          </cell>
          <cell r="M96">
            <v>0.69444444444444442</v>
          </cell>
          <cell r="O96">
            <v>1</v>
          </cell>
        </row>
        <row r="97">
          <cell r="G97">
            <v>0.53125</v>
          </cell>
          <cell r="K97">
            <v>0.74576271186440679</v>
          </cell>
          <cell r="M97">
            <v>0.77777777777777779</v>
          </cell>
          <cell r="O97">
            <v>1</v>
          </cell>
        </row>
        <row r="98">
          <cell r="G98">
            <v>0.59375</v>
          </cell>
          <cell r="K98">
            <v>0.76271186440677963</v>
          </cell>
          <cell r="M98">
            <v>0.77777777777777779</v>
          </cell>
          <cell r="O98">
            <v>1</v>
          </cell>
        </row>
        <row r="99">
          <cell r="G99">
            <v>0.609375</v>
          </cell>
          <cell r="K99">
            <v>0.83050847457627119</v>
          </cell>
          <cell r="M99">
            <v>0.77777777777777779</v>
          </cell>
          <cell r="O99">
            <v>1</v>
          </cell>
        </row>
        <row r="100">
          <cell r="G100">
            <v>0.578125</v>
          </cell>
          <cell r="K100">
            <v>0.83050847457627119</v>
          </cell>
          <cell r="M100">
            <v>0.77777777777777779</v>
          </cell>
          <cell r="O100">
            <v>1</v>
          </cell>
        </row>
        <row r="101">
          <cell r="G101">
            <v>0.5625</v>
          </cell>
          <cell r="K101">
            <v>0.84745762711864403</v>
          </cell>
          <cell r="M101">
            <v>0.80555555555555558</v>
          </cell>
          <cell r="O101">
            <v>1</v>
          </cell>
        </row>
        <row r="102">
          <cell r="G102">
            <v>0.5625</v>
          </cell>
          <cell r="K102">
            <v>0.84745762711864403</v>
          </cell>
          <cell r="M102">
            <v>0.80555555555555558</v>
          </cell>
          <cell r="O102">
            <v>1</v>
          </cell>
        </row>
        <row r="103">
          <cell r="G103">
            <v>0.5625</v>
          </cell>
          <cell r="K103">
            <v>0.84745762711864403</v>
          </cell>
          <cell r="M103">
            <v>0.80555555555555558</v>
          </cell>
          <cell r="O103">
            <v>1</v>
          </cell>
        </row>
        <row r="104">
          <cell r="G104">
            <v>0.5625</v>
          </cell>
          <cell r="K104">
            <v>0.84745762711864403</v>
          </cell>
          <cell r="M104">
            <v>0.77777777777777779</v>
          </cell>
          <cell r="O104">
            <v>1</v>
          </cell>
        </row>
        <row r="105">
          <cell r="G105">
            <v>0.546875</v>
          </cell>
          <cell r="K105">
            <v>0.84745762711864403</v>
          </cell>
          <cell r="M105">
            <v>0.77777777777777779</v>
          </cell>
          <cell r="O105">
            <v>1</v>
          </cell>
        </row>
        <row r="106">
          <cell r="G106">
            <v>0.546875</v>
          </cell>
          <cell r="K106">
            <v>0.84745762711864403</v>
          </cell>
          <cell r="M106">
            <v>0.77777777777777779</v>
          </cell>
          <cell r="O106">
            <v>1</v>
          </cell>
        </row>
        <row r="107">
          <cell r="G107">
            <v>0.546875</v>
          </cell>
          <cell r="K107">
            <v>0.84745762711864403</v>
          </cell>
          <cell r="M107">
            <v>0.77777777777777779</v>
          </cell>
          <cell r="O107">
            <v>1</v>
          </cell>
        </row>
        <row r="108">
          <cell r="G108">
            <v>0.546875</v>
          </cell>
          <cell r="K108">
            <v>0.84745762711864403</v>
          </cell>
          <cell r="M108">
            <v>0.77777777777777779</v>
          </cell>
          <cell r="O108">
            <v>1</v>
          </cell>
        </row>
        <row r="109">
          <cell r="G109">
            <v>0.546875</v>
          </cell>
          <cell r="K109">
            <v>0.84745762711864403</v>
          </cell>
          <cell r="M109">
            <v>0.77777777777777779</v>
          </cell>
          <cell r="O109">
            <v>1</v>
          </cell>
        </row>
        <row r="110">
          <cell r="G110">
            <v>0.546875</v>
          </cell>
          <cell r="K110">
            <v>0.84745762711864403</v>
          </cell>
          <cell r="M110">
            <v>0.77777777777777779</v>
          </cell>
          <cell r="O110">
            <v>1</v>
          </cell>
        </row>
        <row r="111">
          <cell r="G111">
            <v>0.546875</v>
          </cell>
          <cell r="K111">
            <v>0.84745762711864403</v>
          </cell>
          <cell r="M111">
            <v>0.75</v>
          </cell>
          <cell r="O111">
            <v>1</v>
          </cell>
        </row>
        <row r="112">
          <cell r="G112">
            <v>0.59375</v>
          </cell>
          <cell r="K112">
            <v>0.84745762711864403</v>
          </cell>
          <cell r="M112">
            <v>0.75</v>
          </cell>
          <cell r="O112">
            <v>1</v>
          </cell>
        </row>
        <row r="113">
          <cell r="G113">
            <v>0.65625</v>
          </cell>
          <cell r="K113">
            <v>0.84745762711864403</v>
          </cell>
          <cell r="M113">
            <v>0.72222222222222221</v>
          </cell>
          <cell r="O113">
            <v>1</v>
          </cell>
        </row>
        <row r="114">
          <cell r="G114">
            <v>0.65625</v>
          </cell>
          <cell r="K114">
            <v>0.84745762711864403</v>
          </cell>
          <cell r="M114">
            <v>0.75</v>
          </cell>
          <cell r="O114">
            <v>1</v>
          </cell>
        </row>
        <row r="115">
          <cell r="G115">
            <v>0.625</v>
          </cell>
          <cell r="K115">
            <v>0.84745762711864403</v>
          </cell>
          <cell r="M115">
            <v>0.77777777777777779</v>
          </cell>
          <cell r="O115">
            <v>1</v>
          </cell>
        </row>
        <row r="116">
          <cell r="G116">
            <v>0.625</v>
          </cell>
          <cell r="K116">
            <v>0.84745762711864403</v>
          </cell>
          <cell r="M116">
            <v>0.77777777777777779</v>
          </cell>
          <cell r="O116">
            <v>1</v>
          </cell>
        </row>
        <row r="117">
          <cell r="G117">
            <v>0.640625</v>
          </cell>
          <cell r="K117">
            <v>0.84745762711864403</v>
          </cell>
          <cell r="M117">
            <v>0.77777777777777779</v>
          </cell>
          <cell r="O117">
            <v>1</v>
          </cell>
        </row>
        <row r="118">
          <cell r="G118">
            <v>0.640625</v>
          </cell>
          <cell r="K118">
            <v>0.84745762711864403</v>
          </cell>
          <cell r="M118">
            <v>0.77777777777777779</v>
          </cell>
          <cell r="O118">
            <v>1</v>
          </cell>
        </row>
        <row r="119">
          <cell r="G119">
            <v>0.640625</v>
          </cell>
          <cell r="K119">
            <v>0.84745762711864403</v>
          </cell>
          <cell r="M119">
            <v>0.77777777777777779</v>
          </cell>
          <cell r="O119">
            <v>1</v>
          </cell>
        </row>
        <row r="120">
          <cell r="G120">
            <v>0.640625</v>
          </cell>
          <cell r="K120">
            <v>0.84745762711864403</v>
          </cell>
          <cell r="M120">
            <v>0.77777777777777779</v>
          </cell>
          <cell r="O120">
            <v>1</v>
          </cell>
        </row>
        <row r="121">
          <cell r="G121">
            <v>0.625</v>
          </cell>
          <cell r="K121">
            <v>0.84745762711864403</v>
          </cell>
          <cell r="M121">
            <v>0.80555555555555558</v>
          </cell>
          <cell r="O121">
            <v>1</v>
          </cell>
        </row>
        <row r="122">
          <cell r="G122">
            <v>0.625</v>
          </cell>
          <cell r="K122">
            <v>0.84745762711864403</v>
          </cell>
          <cell r="M122">
            <v>0.80555555555555558</v>
          </cell>
          <cell r="O122">
            <v>1</v>
          </cell>
        </row>
        <row r="123">
          <cell r="G123">
            <v>0.625</v>
          </cell>
          <cell r="K123">
            <v>0.84745762711864403</v>
          </cell>
          <cell r="M123">
            <v>0.80555555555555558</v>
          </cell>
          <cell r="O123">
            <v>1</v>
          </cell>
        </row>
        <row r="124">
          <cell r="G124">
            <v>0.625</v>
          </cell>
          <cell r="K124">
            <v>0.84745762711864403</v>
          </cell>
          <cell r="M124">
            <v>0.80555555555555558</v>
          </cell>
          <cell r="O124">
            <v>1</v>
          </cell>
        </row>
        <row r="125">
          <cell r="G125">
            <v>0.63492063492063489</v>
          </cell>
          <cell r="K125">
            <v>0.86440677966101698</v>
          </cell>
          <cell r="M125">
            <v>0.80555555555555558</v>
          </cell>
          <cell r="O125">
            <v>1</v>
          </cell>
        </row>
        <row r="126">
          <cell r="G126">
            <v>0.61904761904761907</v>
          </cell>
          <cell r="K126">
            <v>0.86440677966101698</v>
          </cell>
          <cell r="M126">
            <v>0.83333333333333337</v>
          </cell>
          <cell r="O126">
            <v>1</v>
          </cell>
        </row>
        <row r="127">
          <cell r="G127">
            <v>0.61904761904761907</v>
          </cell>
          <cell r="K127">
            <v>0.86440677966101698</v>
          </cell>
          <cell r="M127">
            <v>0.86111111111111116</v>
          </cell>
          <cell r="O127">
            <v>1</v>
          </cell>
        </row>
        <row r="128">
          <cell r="G128">
            <v>0.61904761904761907</v>
          </cell>
          <cell r="K128">
            <v>0.86440677966101698</v>
          </cell>
          <cell r="M128">
            <v>0.83333333333333337</v>
          </cell>
          <cell r="O128">
            <v>1</v>
          </cell>
        </row>
        <row r="129">
          <cell r="G129">
            <v>0.61904761904761907</v>
          </cell>
          <cell r="K129">
            <v>0.86440677966101698</v>
          </cell>
          <cell r="M129">
            <v>0.83333333333333337</v>
          </cell>
          <cell r="O129">
            <v>1</v>
          </cell>
        </row>
        <row r="130">
          <cell r="G130">
            <v>0.61904761904761907</v>
          </cell>
          <cell r="K130">
            <v>0.86440677966101698</v>
          </cell>
          <cell r="M130">
            <v>0.83333333333333337</v>
          </cell>
          <cell r="O130">
            <v>1</v>
          </cell>
        </row>
        <row r="131">
          <cell r="G131">
            <v>0.61904761904761907</v>
          </cell>
          <cell r="K131">
            <v>0.86440677966101698</v>
          </cell>
          <cell r="M131">
            <v>0.83333333333333337</v>
          </cell>
          <cell r="O131">
            <v>1</v>
          </cell>
        </row>
        <row r="132">
          <cell r="G132">
            <v>0.62903225806451613</v>
          </cell>
          <cell r="K132">
            <v>0.86440677966101698</v>
          </cell>
          <cell r="M132">
            <v>0.83333333333333337</v>
          </cell>
          <cell r="O132">
            <v>1</v>
          </cell>
        </row>
        <row r="133">
          <cell r="G133">
            <v>0.64516129032258063</v>
          </cell>
          <cell r="K133">
            <v>0.86440677966101698</v>
          </cell>
          <cell r="M133">
            <v>0.83333333333333337</v>
          </cell>
          <cell r="O133">
            <v>1</v>
          </cell>
        </row>
        <row r="134">
          <cell r="G134">
            <v>0.61904761904761907</v>
          </cell>
          <cell r="K134">
            <v>0.86440677966101698</v>
          </cell>
          <cell r="M134">
            <v>0.80555555555555558</v>
          </cell>
          <cell r="O134">
            <v>1</v>
          </cell>
        </row>
        <row r="135">
          <cell r="G135">
            <v>0.61904761904761907</v>
          </cell>
          <cell r="K135">
            <v>0.77966101694915257</v>
          </cell>
          <cell r="M135">
            <v>0.80555555555555558</v>
          </cell>
          <cell r="O135">
            <v>1</v>
          </cell>
        </row>
        <row r="136">
          <cell r="G136">
            <v>0.61904761904761907</v>
          </cell>
          <cell r="K136">
            <v>0.77966101694915257</v>
          </cell>
          <cell r="M136">
            <v>0.80555555555555558</v>
          </cell>
          <cell r="O136">
            <v>1</v>
          </cell>
        </row>
        <row r="137">
          <cell r="G137">
            <v>0.61904761904761907</v>
          </cell>
          <cell r="K137">
            <v>0.77966101694915257</v>
          </cell>
          <cell r="M137">
            <v>0.80555555555555558</v>
          </cell>
          <cell r="O137">
            <v>1</v>
          </cell>
        </row>
        <row r="138">
          <cell r="G138">
            <v>0.59375</v>
          </cell>
          <cell r="K138">
            <v>0.72881355932203384</v>
          </cell>
          <cell r="M138">
            <v>0.77777777777777779</v>
          </cell>
          <cell r="O138">
            <v>1</v>
          </cell>
        </row>
        <row r="139">
          <cell r="G139">
            <v>0.578125</v>
          </cell>
          <cell r="K139">
            <v>0.72881355932203384</v>
          </cell>
          <cell r="M139">
            <v>0.75</v>
          </cell>
          <cell r="O139">
            <v>1</v>
          </cell>
        </row>
        <row r="140">
          <cell r="G140">
            <v>0.640625</v>
          </cell>
          <cell r="K140">
            <v>0.72881355932203384</v>
          </cell>
          <cell r="M140">
            <v>0.72222222222222221</v>
          </cell>
          <cell r="O140">
            <v>1</v>
          </cell>
        </row>
        <row r="141">
          <cell r="G141">
            <v>0.671875</v>
          </cell>
          <cell r="K141">
            <v>0.72881355932203384</v>
          </cell>
          <cell r="M141">
            <v>0.72222222222222221</v>
          </cell>
          <cell r="O141">
            <v>1</v>
          </cell>
        </row>
        <row r="142">
          <cell r="G142">
            <v>0.65625</v>
          </cell>
          <cell r="K142">
            <v>0.76271186440677963</v>
          </cell>
          <cell r="M142">
            <v>0.75</v>
          </cell>
          <cell r="O142">
            <v>1</v>
          </cell>
        </row>
        <row r="143">
          <cell r="G143">
            <v>0.65625</v>
          </cell>
          <cell r="K143">
            <v>0.76271186440677963</v>
          </cell>
          <cell r="M143">
            <v>0.75</v>
          </cell>
          <cell r="O143">
            <v>1</v>
          </cell>
        </row>
        <row r="144">
          <cell r="G144">
            <v>0.65625</v>
          </cell>
          <cell r="K144">
            <v>0.76271186440677963</v>
          </cell>
          <cell r="M144">
            <v>0.75</v>
          </cell>
          <cell r="O144">
            <v>1</v>
          </cell>
        </row>
        <row r="145">
          <cell r="G145">
            <v>0.72307692307692306</v>
          </cell>
          <cell r="K145">
            <v>0.76271186440677963</v>
          </cell>
          <cell r="M145">
            <v>0.69444444444444442</v>
          </cell>
          <cell r="O145">
            <v>1</v>
          </cell>
        </row>
        <row r="146">
          <cell r="G146">
            <v>0.75384615384615383</v>
          </cell>
          <cell r="K146">
            <v>0.75438596491228072</v>
          </cell>
          <cell r="M146">
            <v>0.63888888888888884</v>
          </cell>
          <cell r="O146">
            <v>1</v>
          </cell>
        </row>
        <row r="147">
          <cell r="G147">
            <v>0.75384615384615383</v>
          </cell>
          <cell r="K147">
            <v>0.80701754385964908</v>
          </cell>
          <cell r="M147">
            <v>0.69444444444444442</v>
          </cell>
          <cell r="O147">
            <v>1</v>
          </cell>
        </row>
        <row r="148">
          <cell r="G148">
            <v>0.75384615384615383</v>
          </cell>
          <cell r="K148">
            <v>0.80701754385964908</v>
          </cell>
          <cell r="M148">
            <v>0.69444444444444442</v>
          </cell>
          <cell r="O148">
            <v>1</v>
          </cell>
        </row>
        <row r="149">
          <cell r="G149">
            <v>0.75384615384615383</v>
          </cell>
          <cell r="K149">
            <v>0.82456140350877194</v>
          </cell>
          <cell r="M149">
            <v>0.69444444444444442</v>
          </cell>
          <cell r="O149">
            <v>1</v>
          </cell>
        </row>
        <row r="150">
          <cell r="G150">
            <v>0.75384615384615383</v>
          </cell>
          <cell r="K150">
            <v>0.82456140350877194</v>
          </cell>
          <cell r="M150">
            <v>0.69444444444444442</v>
          </cell>
          <cell r="O150">
            <v>1</v>
          </cell>
        </row>
        <row r="151">
          <cell r="G151">
            <v>0.75384615384615383</v>
          </cell>
          <cell r="K151">
            <v>0.82456140350877194</v>
          </cell>
          <cell r="M151">
            <v>0.69444444444444442</v>
          </cell>
          <cell r="O151">
            <v>1</v>
          </cell>
        </row>
        <row r="152">
          <cell r="G152">
            <v>0.75384615384615383</v>
          </cell>
          <cell r="K152">
            <v>0.82456140350877194</v>
          </cell>
          <cell r="M152">
            <v>0.69444444444444442</v>
          </cell>
          <cell r="O152">
            <v>1</v>
          </cell>
        </row>
        <row r="153">
          <cell r="G153">
            <v>0.75384615384615383</v>
          </cell>
          <cell r="K153">
            <v>0.82456140350877194</v>
          </cell>
          <cell r="M153">
            <v>0.69444444444444442</v>
          </cell>
          <cell r="O153">
            <v>1</v>
          </cell>
        </row>
        <row r="154">
          <cell r="G154">
            <v>0.7846153846153846</v>
          </cell>
          <cell r="K154">
            <v>0.82456140350877194</v>
          </cell>
          <cell r="M154">
            <v>0.69444444444444442</v>
          </cell>
          <cell r="O154">
            <v>1</v>
          </cell>
        </row>
        <row r="155">
          <cell r="G155">
            <v>0.72307692307692306</v>
          </cell>
          <cell r="K155">
            <v>0.82456140350877194</v>
          </cell>
          <cell r="M155">
            <v>0.72222222222222221</v>
          </cell>
          <cell r="O155">
            <v>1</v>
          </cell>
        </row>
        <row r="156">
          <cell r="G156">
            <v>0.70769230769230773</v>
          </cell>
          <cell r="K156">
            <v>0.82456140350877194</v>
          </cell>
          <cell r="M156">
            <v>0.75</v>
          </cell>
          <cell r="O156">
            <v>1</v>
          </cell>
        </row>
        <row r="157">
          <cell r="G157">
            <v>0.72307692307692306</v>
          </cell>
          <cell r="K157">
            <v>0.84210526315789469</v>
          </cell>
          <cell r="M157">
            <v>0.69444444444444442</v>
          </cell>
          <cell r="O157">
            <v>1</v>
          </cell>
        </row>
        <row r="158">
          <cell r="G158">
            <v>0.72307692307692306</v>
          </cell>
          <cell r="K158">
            <v>0.84210526315789469</v>
          </cell>
          <cell r="M158">
            <v>0.69444444444444442</v>
          </cell>
          <cell r="O158">
            <v>1</v>
          </cell>
        </row>
        <row r="159">
          <cell r="G159">
            <v>0.72307692307692306</v>
          </cell>
          <cell r="K159">
            <v>0.84210526315789469</v>
          </cell>
          <cell r="M159">
            <v>0.69444444444444442</v>
          </cell>
          <cell r="O159">
            <v>1</v>
          </cell>
        </row>
        <row r="160">
          <cell r="G160">
            <v>0.734375</v>
          </cell>
          <cell r="K160">
            <v>0.80701754385964908</v>
          </cell>
          <cell r="M160">
            <v>0.69444444444444442</v>
          </cell>
          <cell r="O160">
            <v>1</v>
          </cell>
        </row>
        <row r="161">
          <cell r="G161">
            <v>0.734375</v>
          </cell>
          <cell r="K161">
            <v>0.80701754385964908</v>
          </cell>
          <cell r="M161">
            <v>0.69444444444444442</v>
          </cell>
          <cell r="O161">
            <v>1</v>
          </cell>
        </row>
        <row r="162">
          <cell r="G162">
            <v>0.765625</v>
          </cell>
          <cell r="K162">
            <v>0.80701754385964908</v>
          </cell>
          <cell r="M162">
            <v>0.55555555555555558</v>
          </cell>
          <cell r="O162">
            <v>1</v>
          </cell>
        </row>
        <row r="163">
          <cell r="G163">
            <v>0.78125</v>
          </cell>
          <cell r="K163">
            <v>0.78947368421052633</v>
          </cell>
          <cell r="M163">
            <v>0.52777777777777779</v>
          </cell>
          <cell r="O163">
            <v>1</v>
          </cell>
        </row>
        <row r="164">
          <cell r="G164">
            <v>0.78125</v>
          </cell>
          <cell r="K164">
            <v>0.78947368421052633</v>
          </cell>
          <cell r="M164">
            <v>0.52777777777777779</v>
          </cell>
          <cell r="O164">
            <v>1</v>
          </cell>
        </row>
        <row r="165">
          <cell r="G165">
            <v>0.78125</v>
          </cell>
          <cell r="K165">
            <v>0.78947368421052633</v>
          </cell>
          <cell r="M165">
            <v>0.52777777777777779</v>
          </cell>
          <cell r="O165">
            <v>1</v>
          </cell>
        </row>
        <row r="166">
          <cell r="G166">
            <v>0.75</v>
          </cell>
          <cell r="K166">
            <v>0.78947368421052633</v>
          </cell>
          <cell r="M166">
            <v>0.58333333333333337</v>
          </cell>
          <cell r="O166">
            <v>1</v>
          </cell>
        </row>
        <row r="167">
          <cell r="G167">
            <v>0.71875</v>
          </cell>
          <cell r="K167">
            <v>0.8771929824561403</v>
          </cell>
          <cell r="M167">
            <v>0.58333333333333337</v>
          </cell>
          <cell r="O167">
            <v>1</v>
          </cell>
        </row>
        <row r="168">
          <cell r="G168">
            <v>0.6875</v>
          </cell>
          <cell r="K168">
            <v>0.8771929824561403</v>
          </cell>
          <cell r="M168">
            <v>0.55555555555555558</v>
          </cell>
          <cell r="O168">
            <v>1</v>
          </cell>
        </row>
        <row r="169">
          <cell r="G169">
            <v>0.6875</v>
          </cell>
          <cell r="K169">
            <v>0.8771929824561403</v>
          </cell>
          <cell r="M169">
            <v>0.55555555555555558</v>
          </cell>
          <cell r="O169">
            <v>1</v>
          </cell>
        </row>
        <row r="170">
          <cell r="G170">
            <v>0.625</v>
          </cell>
          <cell r="K170">
            <v>0.8771929824561403</v>
          </cell>
          <cell r="M170">
            <v>0.58333333333333337</v>
          </cell>
          <cell r="O170">
            <v>1</v>
          </cell>
        </row>
        <row r="171">
          <cell r="G171">
            <v>0.625</v>
          </cell>
          <cell r="K171">
            <v>0.85964912280701755</v>
          </cell>
          <cell r="M171">
            <v>0.61111111111111116</v>
          </cell>
          <cell r="O171">
            <v>1</v>
          </cell>
        </row>
        <row r="172">
          <cell r="G172">
            <v>0.625</v>
          </cell>
          <cell r="K172">
            <v>0.85964912280701755</v>
          </cell>
          <cell r="M172">
            <v>0.61111111111111116</v>
          </cell>
          <cell r="O172">
            <v>1</v>
          </cell>
        </row>
        <row r="173">
          <cell r="G173">
            <v>0.625</v>
          </cell>
          <cell r="K173">
            <v>0.85964912280701755</v>
          </cell>
          <cell r="M173">
            <v>0.61111111111111116</v>
          </cell>
          <cell r="O173">
            <v>1</v>
          </cell>
        </row>
        <row r="174">
          <cell r="G174">
            <v>0.625</v>
          </cell>
          <cell r="K174">
            <v>0.85964912280701755</v>
          </cell>
          <cell r="M174">
            <v>0.61111111111111116</v>
          </cell>
          <cell r="O174">
            <v>1</v>
          </cell>
        </row>
        <row r="175">
          <cell r="G175">
            <v>0.625</v>
          </cell>
          <cell r="K175">
            <v>0.85964912280701755</v>
          </cell>
          <cell r="M175">
            <v>0.66666666666666663</v>
          </cell>
          <cell r="O175">
            <v>1</v>
          </cell>
        </row>
        <row r="176">
          <cell r="G176">
            <v>0.640625</v>
          </cell>
          <cell r="K176">
            <v>0.85964912280701755</v>
          </cell>
          <cell r="M176">
            <v>0.66666666666666663</v>
          </cell>
          <cell r="O176">
            <v>1</v>
          </cell>
        </row>
        <row r="177">
          <cell r="G177">
            <v>0.625</v>
          </cell>
          <cell r="K177">
            <v>0.85964912280701755</v>
          </cell>
          <cell r="M177">
            <v>0.63888888888888884</v>
          </cell>
          <cell r="O177">
            <v>1</v>
          </cell>
        </row>
        <row r="178">
          <cell r="G178">
            <v>0.65625</v>
          </cell>
          <cell r="K178">
            <v>0.85964912280701755</v>
          </cell>
          <cell r="M178">
            <v>0.63888888888888884</v>
          </cell>
          <cell r="O178">
            <v>1</v>
          </cell>
        </row>
        <row r="179">
          <cell r="G179">
            <v>0.65625</v>
          </cell>
          <cell r="K179">
            <v>0.85964912280701755</v>
          </cell>
          <cell r="M179">
            <v>0.63888888888888884</v>
          </cell>
          <cell r="O179">
            <v>1</v>
          </cell>
        </row>
        <row r="180">
          <cell r="G180">
            <v>0.65625</v>
          </cell>
          <cell r="K180">
            <v>0.85964912280701755</v>
          </cell>
          <cell r="M180">
            <v>0.63888888888888884</v>
          </cell>
          <cell r="O180">
            <v>1</v>
          </cell>
        </row>
      </sheetData>
      <sheetData sheetId="1">
        <row r="35">
          <cell r="H35" t="str">
            <v>Sumatoria de disponibilidades</v>
          </cell>
          <cell r="I35" t="str">
            <v>porcentaje disponibilidad esperada</v>
          </cell>
        </row>
        <row r="37">
          <cell r="C37" t="str">
            <v>Trimestre 1</v>
          </cell>
          <cell r="H37">
            <v>0.78239337506825812</v>
          </cell>
          <cell r="I37">
            <v>0.5</v>
          </cell>
        </row>
        <row r="38">
          <cell r="C38" t="str">
            <v>Trimestre 2</v>
          </cell>
          <cell r="H38">
            <v>0.83494985354365714</v>
          </cell>
          <cell r="I38">
            <v>0.5</v>
          </cell>
        </row>
        <row r="39">
          <cell r="C39" t="str">
            <v>Trimestre 3</v>
          </cell>
          <cell r="H39">
            <v>0</v>
          </cell>
          <cell r="I39">
            <v>0.5</v>
          </cell>
        </row>
        <row r="40">
          <cell r="C40" t="str">
            <v>Trimestre 4</v>
          </cell>
          <cell r="H40">
            <v>0</v>
          </cell>
          <cell r="I40">
            <v>0.5</v>
          </cell>
        </row>
      </sheetData>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H36">
            <v>56</v>
          </cell>
          <cell r="I36">
            <v>56</v>
          </cell>
          <cell r="J36">
            <v>1</v>
          </cell>
        </row>
        <row r="37">
          <cell r="C37" t="str">
            <v xml:space="preserve">2do Trimestre </v>
          </cell>
          <cell r="H37">
            <v>21</v>
          </cell>
          <cell r="I37">
            <v>21</v>
          </cell>
          <cell r="J37">
            <v>1</v>
          </cell>
        </row>
        <row r="38">
          <cell r="C38" t="str">
            <v xml:space="preserve">3er Trimestre </v>
          </cell>
          <cell r="H38">
            <v>0</v>
          </cell>
          <cell r="I38">
            <v>0</v>
          </cell>
          <cell r="J38" t="e">
            <v>#DIV/0!</v>
          </cell>
        </row>
        <row r="39">
          <cell r="C39" t="str">
            <v xml:space="preserve">4to Trimestre </v>
          </cell>
          <cell r="H39">
            <v>0</v>
          </cell>
          <cell r="I39">
            <v>0</v>
          </cell>
          <cell r="J39" t="e">
            <v>#DIV/0!</v>
          </cell>
        </row>
        <row r="40">
          <cell r="C40" t="str">
            <v>TOTAL</v>
          </cell>
          <cell r="H40">
            <v>77</v>
          </cell>
          <cell r="I40">
            <v>77</v>
          </cell>
          <cell r="J40">
            <v>3.67</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H35" t="str">
            <v>Sumatoria solicitudes con entregas</v>
          </cell>
          <cell r="I35" t="str">
            <v>total solicitudes recibidas</v>
          </cell>
        </row>
        <row r="37">
          <cell r="C37" t="str">
            <v>Trimestre 1</v>
          </cell>
          <cell r="H37">
            <v>108</v>
          </cell>
          <cell r="I37">
            <v>123</v>
          </cell>
        </row>
        <row r="38">
          <cell r="C38" t="str">
            <v>Trimestre 2</v>
          </cell>
          <cell r="H38">
            <v>76</v>
          </cell>
          <cell r="I38">
            <v>91</v>
          </cell>
        </row>
        <row r="39">
          <cell r="C39" t="str">
            <v>Trimestre 3</v>
          </cell>
        </row>
        <row r="40">
          <cell r="C40" t="str">
            <v>Trimestre 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1"/>
    </sheetNames>
    <sheetDataSet>
      <sheetData sheetId="0">
        <row r="48">
          <cell r="AN48" t="str">
            <v>AVANCE DEL TRIM (km-carril)</v>
          </cell>
          <cell r="AO48" t="str">
            <v>ACUMULADO (km-carril)</v>
          </cell>
          <cell r="AP48" t="str">
            <v>META (km-carril)</v>
          </cell>
        </row>
        <row r="49">
          <cell r="AM49" t="str">
            <v>TRIM1</v>
          </cell>
          <cell r="AN49">
            <v>84.59</v>
          </cell>
          <cell r="AO49">
            <v>84.59</v>
          </cell>
          <cell r="AP49">
            <v>76.87</v>
          </cell>
        </row>
        <row r="50">
          <cell r="AM50" t="str">
            <v>TRIM2</v>
          </cell>
          <cell r="AN50">
            <v>0</v>
          </cell>
          <cell r="AO50">
            <v>84.59</v>
          </cell>
          <cell r="AP50">
            <v>76.25</v>
          </cell>
        </row>
        <row r="51">
          <cell r="AM51" t="str">
            <v>TRIM3</v>
          </cell>
          <cell r="AN51">
            <v>0</v>
          </cell>
          <cell r="AO51">
            <v>84.59</v>
          </cell>
          <cell r="AP51">
            <v>76.25</v>
          </cell>
        </row>
        <row r="52">
          <cell r="AM52" t="str">
            <v>TRIM4</v>
          </cell>
          <cell r="AN52">
            <v>0</v>
          </cell>
          <cell r="AO52">
            <v>84.59</v>
          </cell>
          <cell r="AP52">
            <v>76.25</v>
          </cell>
        </row>
        <row r="53">
          <cell r="AM53" t="str">
            <v>TOTAL</v>
          </cell>
          <cell r="AN53">
            <v>84.59</v>
          </cell>
          <cell r="AO53">
            <v>84.59</v>
          </cell>
          <cell r="AP53">
            <v>305.62</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4.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3.bin"/><Relationship Id="rId4" Type="http://schemas.openxmlformats.org/officeDocument/2006/relationships/comments" Target="../comments5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5"/>
  <sheetViews>
    <sheetView topLeftCell="A32" zoomScale="40" zoomScaleNormal="40" workbookViewId="0">
      <selection activeCell="H36" sqref="H36"/>
    </sheetView>
  </sheetViews>
  <sheetFormatPr baseColWidth="10" defaultRowHeight="14.5" x14ac:dyDescent="0.35"/>
  <cols>
    <col min="1" max="2" width="2.453125" customWidth="1"/>
    <col min="3" max="7" width="4.7265625" customWidth="1"/>
    <col min="8" max="8" width="15.54296875" customWidth="1"/>
    <col min="26" max="26" width="3.26953125" customWidth="1"/>
  </cols>
  <sheetData>
    <row r="1" spans="1:26" ht="15" thickBot="1" x14ac:dyDescent="0.4">
      <c r="A1" s="556"/>
      <c r="B1" s="1159"/>
      <c r="C1" s="1159"/>
      <c r="D1" s="1159"/>
      <c r="E1" s="1159"/>
      <c r="F1" s="1159"/>
      <c r="G1" s="1159"/>
      <c r="H1" s="556"/>
      <c r="I1" s="556"/>
      <c r="J1" s="556"/>
      <c r="K1" s="556"/>
      <c r="L1" s="556"/>
      <c r="M1" s="556"/>
      <c r="N1" s="556"/>
      <c r="O1" s="556"/>
      <c r="P1" s="556"/>
      <c r="Q1" s="556"/>
      <c r="R1" s="556"/>
      <c r="S1" s="556"/>
      <c r="T1" s="556"/>
      <c r="U1" s="556"/>
      <c r="V1" s="556"/>
      <c r="W1" s="556"/>
      <c r="X1" s="556"/>
      <c r="Y1" s="556"/>
      <c r="Z1" s="556"/>
    </row>
    <row r="2" spans="1:26" ht="15.5" customHeight="1" x14ac:dyDescent="0.35">
      <c r="A2" s="556"/>
      <c r="B2" s="1160"/>
      <c r="C2" s="1161"/>
      <c r="D2" s="1161"/>
      <c r="E2" s="1161"/>
      <c r="F2" s="1161"/>
      <c r="G2" s="1162"/>
      <c r="H2" s="1169" t="s">
        <v>0</v>
      </c>
      <c r="I2" s="1170"/>
      <c r="J2" s="1170"/>
      <c r="K2" s="1170"/>
      <c r="L2" s="1170"/>
      <c r="M2" s="1170"/>
      <c r="N2" s="1170"/>
      <c r="O2" s="1170"/>
      <c r="P2" s="1170"/>
      <c r="Q2" s="1170"/>
      <c r="R2" s="1170"/>
      <c r="S2" s="1170"/>
      <c r="T2" s="1170"/>
      <c r="U2" s="1170"/>
      <c r="V2" s="1170"/>
      <c r="W2" s="1170"/>
      <c r="X2" s="1170"/>
      <c r="Y2" s="1170"/>
      <c r="Z2" s="1171"/>
    </row>
    <row r="3" spans="1:26" x14ac:dyDescent="0.35">
      <c r="A3" s="556"/>
      <c r="B3" s="1163"/>
      <c r="C3" s="1164"/>
      <c r="D3" s="1164"/>
      <c r="E3" s="1164"/>
      <c r="F3" s="1164"/>
      <c r="G3" s="1165"/>
      <c r="H3" s="1172" t="s">
        <v>1</v>
      </c>
      <c r="I3" s="1173"/>
      <c r="J3" s="1173"/>
      <c r="K3" s="1173"/>
      <c r="L3" s="1173"/>
      <c r="M3" s="1174"/>
      <c r="N3" s="1172" t="s">
        <v>2</v>
      </c>
      <c r="O3" s="1173"/>
      <c r="P3" s="1173"/>
      <c r="Q3" s="1173"/>
      <c r="R3" s="1173"/>
      <c r="S3" s="1173"/>
      <c r="T3" s="1173"/>
      <c r="U3" s="1173"/>
      <c r="V3" s="1173"/>
      <c r="W3" s="1173"/>
      <c r="X3" s="1173"/>
      <c r="Y3" s="1173"/>
      <c r="Z3" s="1174"/>
    </row>
    <row r="4" spans="1:26" ht="15" thickBot="1" x14ac:dyDescent="0.4">
      <c r="A4" s="556"/>
      <c r="B4" s="1166"/>
      <c r="C4" s="1167"/>
      <c r="D4" s="1167"/>
      <c r="E4" s="1167"/>
      <c r="F4" s="1167"/>
      <c r="G4" s="1168"/>
      <c r="H4" s="1175" t="s">
        <v>3</v>
      </c>
      <c r="I4" s="1176"/>
      <c r="J4" s="1176"/>
      <c r="K4" s="1176"/>
      <c r="L4" s="1176"/>
      <c r="M4" s="1176"/>
      <c r="N4" s="1176"/>
      <c r="O4" s="1176"/>
      <c r="P4" s="1176"/>
      <c r="Q4" s="1176"/>
      <c r="R4" s="1176"/>
      <c r="S4" s="1176"/>
      <c r="T4" s="1176"/>
      <c r="U4" s="1176"/>
      <c r="V4" s="1176"/>
      <c r="W4" s="1176"/>
      <c r="X4" s="1176"/>
      <c r="Y4" s="1176"/>
      <c r="Z4" s="1177"/>
    </row>
    <row r="5" spans="1:26" x14ac:dyDescent="0.35">
      <c r="A5" s="556"/>
      <c r="B5" s="556"/>
      <c r="C5" s="556"/>
      <c r="D5" s="556"/>
      <c r="E5" s="556"/>
      <c r="F5" s="556"/>
      <c r="G5" s="556"/>
      <c r="H5" s="4"/>
      <c r="I5" s="4"/>
      <c r="J5" s="4"/>
      <c r="K5" s="4"/>
      <c r="L5" s="4"/>
      <c r="M5" s="4"/>
      <c r="N5" s="4"/>
      <c r="O5" s="4"/>
      <c r="P5" s="4"/>
      <c r="Q5" s="4"/>
      <c r="R5" s="4"/>
      <c r="S5" s="4"/>
      <c r="T5" s="4"/>
      <c r="U5" s="4"/>
      <c r="V5" s="4"/>
      <c r="W5" s="4"/>
      <c r="X5" s="4"/>
      <c r="Y5" s="4"/>
      <c r="Z5" s="4"/>
    </row>
    <row r="6" spans="1:26" ht="15" thickBot="1" x14ac:dyDescent="0.4">
      <c r="A6" s="556"/>
      <c r="B6" s="10"/>
      <c r="C6" s="11"/>
      <c r="D6" s="11"/>
      <c r="E6" s="11"/>
      <c r="F6" s="11"/>
      <c r="G6" s="11"/>
      <c r="H6" s="11"/>
      <c r="I6" s="119"/>
      <c r="J6" s="119"/>
      <c r="K6" s="119"/>
      <c r="L6" s="119"/>
      <c r="M6" s="119"/>
      <c r="N6" s="119"/>
      <c r="O6" s="119"/>
      <c r="P6" s="119"/>
      <c r="Q6" s="119"/>
      <c r="R6" s="119"/>
      <c r="S6" s="119"/>
      <c r="T6" s="119"/>
      <c r="U6" s="11"/>
      <c r="V6" s="11"/>
      <c r="W6" s="11"/>
      <c r="X6" s="11"/>
      <c r="Y6" s="11"/>
      <c r="Z6" s="12"/>
    </row>
    <row r="7" spans="1:26" x14ac:dyDescent="0.35">
      <c r="A7" s="556"/>
      <c r="B7" s="13"/>
      <c r="C7" s="1123" t="s">
        <v>4</v>
      </c>
      <c r="D7" s="1124"/>
      <c r="E7" s="1124"/>
      <c r="F7" s="1124"/>
      <c r="G7" s="1124"/>
      <c r="H7" s="1125"/>
      <c r="I7" s="1147" t="s">
        <v>5</v>
      </c>
      <c r="J7" s="1148"/>
      <c r="K7" s="1148"/>
      <c r="L7" s="1148"/>
      <c r="M7" s="1148"/>
      <c r="N7" s="1148"/>
      <c r="O7" s="1148"/>
      <c r="P7" s="1148"/>
      <c r="Q7" s="1148"/>
      <c r="R7" s="1148"/>
      <c r="S7" s="1148"/>
      <c r="T7" s="1148"/>
      <c r="U7" s="1148"/>
      <c r="V7" s="1148"/>
      <c r="W7" s="1148"/>
      <c r="X7" s="1148"/>
      <c r="Y7" s="1148"/>
      <c r="Z7" s="14"/>
    </row>
    <row r="8" spans="1:26" x14ac:dyDescent="0.35">
      <c r="A8" s="556"/>
      <c r="B8" s="13"/>
      <c r="C8" s="1138"/>
      <c r="D8" s="1139"/>
      <c r="E8" s="1139"/>
      <c r="F8" s="1139"/>
      <c r="G8" s="1139"/>
      <c r="H8" s="1146"/>
      <c r="I8" s="1149"/>
      <c r="J8" s="1150"/>
      <c r="K8" s="1150"/>
      <c r="L8" s="1150"/>
      <c r="M8" s="1150"/>
      <c r="N8" s="1150"/>
      <c r="O8" s="1150"/>
      <c r="P8" s="1150"/>
      <c r="Q8" s="1150"/>
      <c r="R8" s="1150"/>
      <c r="S8" s="1150"/>
      <c r="T8" s="1150"/>
      <c r="U8" s="1150"/>
      <c r="V8" s="1150"/>
      <c r="W8" s="1150"/>
      <c r="X8" s="1150"/>
      <c r="Y8" s="1150"/>
      <c r="Z8" s="14"/>
    </row>
    <row r="9" spans="1:26" ht="15" thickBot="1" x14ac:dyDescent="0.4">
      <c r="A9" s="556"/>
      <c r="B9" s="13"/>
      <c r="C9" s="5"/>
      <c r="D9" s="5"/>
      <c r="E9" s="5"/>
      <c r="F9" s="5"/>
      <c r="G9" s="5"/>
      <c r="H9" s="5"/>
      <c r="I9" s="109"/>
      <c r="J9" s="109"/>
      <c r="K9" s="109"/>
      <c r="L9" s="109"/>
      <c r="M9" s="109"/>
      <c r="N9" s="109"/>
      <c r="O9" s="109"/>
      <c r="P9" s="109"/>
      <c r="Q9" s="109"/>
      <c r="R9" s="109"/>
      <c r="S9" s="109"/>
      <c r="T9" s="109"/>
      <c r="U9" s="5"/>
      <c r="V9" s="5"/>
      <c r="W9" s="5"/>
      <c r="X9" s="5"/>
      <c r="Y9" s="5"/>
      <c r="Z9" s="14"/>
    </row>
    <row r="10" spans="1:26" ht="15" thickBot="1" x14ac:dyDescent="0.4">
      <c r="A10" s="556"/>
      <c r="B10" s="13"/>
      <c r="C10" s="1123" t="s">
        <v>6</v>
      </c>
      <c r="D10" s="1124"/>
      <c r="E10" s="1124"/>
      <c r="F10" s="1124"/>
      <c r="G10" s="1124"/>
      <c r="H10" s="1125"/>
      <c r="I10" s="1151" t="s">
        <v>7</v>
      </c>
      <c r="J10" s="1152"/>
      <c r="K10" s="1152"/>
      <c r="L10" s="1152"/>
      <c r="M10" s="1152"/>
      <c r="N10" s="1152"/>
      <c r="O10" s="1153"/>
      <c r="P10" s="1096" t="s">
        <v>8</v>
      </c>
      <c r="Q10" s="1097"/>
      <c r="R10" s="1097"/>
      <c r="S10" s="1102"/>
      <c r="T10" s="1113" t="s">
        <v>9</v>
      </c>
      <c r="U10" s="1114"/>
      <c r="V10" s="1114"/>
      <c r="W10" s="1114"/>
      <c r="X10" s="1114"/>
      <c r="Y10" s="1114"/>
      <c r="Z10" s="14"/>
    </row>
    <row r="11" spans="1:26" ht="15" thickBot="1" x14ac:dyDescent="0.4">
      <c r="A11" s="556"/>
      <c r="B11" s="13"/>
      <c r="C11" s="1138"/>
      <c r="D11" s="1139"/>
      <c r="E11" s="1139"/>
      <c r="F11" s="1139"/>
      <c r="G11" s="1139"/>
      <c r="H11" s="1146"/>
      <c r="I11" s="1154"/>
      <c r="J11" s="1155"/>
      <c r="K11" s="1155"/>
      <c r="L11" s="1155"/>
      <c r="M11" s="1155"/>
      <c r="N11" s="1155"/>
      <c r="O11" s="1156"/>
      <c r="P11" s="1157" t="s">
        <v>10</v>
      </c>
      <c r="Q11" s="1100"/>
      <c r="R11" s="1100"/>
      <c r="S11" s="1158"/>
      <c r="T11" s="1116">
        <v>1</v>
      </c>
      <c r="U11" s="1117"/>
      <c r="V11" s="1117"/>
      <c r="W11" s="1117"/>
      <c r="X11" s="1117"/>
      <c r="Y11" s="1117"/>
      <c r="Z11" s="14"/>
    </row>
    <row r="12" spans="1:26" ht="15" thickBot="1" x14ac:dyDescent="0.4">
      <c r="A12" s="556"/>
      <c r="B12" s="15"/>
      <c r="C12" s="6"/>
      <c r="D12" s="6"/>
      <c r="E12" s="6"/>
      <c r="F12" s="6"/>
      <c r="G12" s="6"/>
      <c r="H12" s="6"/>
      <c r="I12" s="6"/>
      <c r="J12" s="6"/>
      <c r="K12" s="6"/>
      <c r="L12" s="6"/>
      <c r="M12" s="6"/>
      <c r="N12" s="6"/>
      <c r="O12" s="6"/>
      <c r="P12" s="6"/>
      <c r="Q12" s="6"/>
      <c r="R12" s="6"/>
      <c r="S12" s="6"/>
      <c r="T12" s="6"/>
      <c r="U12" s="6"/>
      <c r="V12" s="6"/>
      <c r="W12" s="6"/>
      <c r="X12" s="6"/>
      <c r="Y12" s="6"/>
      <c r="Z12" s="114"/>
    </row>
    <row r="13" spans="1:26" x14ac:dyDescent="0.35">
      <c r="A13" s="556"/>
      <c r="B13" s="15"/>
      <c r="C13" s="1123" t="s">
        <v>11</v>
      </c>
      <c r="D13" s="1124"/>
      <c r="E13" s="1124"/>
      <c r="F13" s="1124"/>
      <c r="G13" s="1124"/>
      <c r="H13" s="1137"/>
      <c r="I13" s="1141" t="s">
        <v>12</v>
      </c>
      <c r="J13" s="1130"/>
      <c r="K13" s="1130"/>
      <c r="L13" s="1130"/>
      <c r="M13" s="1130"/>
      <c r="N13" s="1130"/>
      <c r="O13" s="1130"/>
      <c r="P13" s="1130"/>
      <c r="Q13" s="1131"/>
      <c r="R13" s="1113" t="s">
        <v>13</v>
      </c>
      <c r="S13" s="1114"/>
      <c r="T13" s="1114"/>
      <c r="U13" s="1114"/>
      <c r="V13" s="1114"/>
      <c r="W13" s="1114"/>
      <c r="X13" s="1114"/>
      <c r="Y13" s="1145"/>
      <c r="Z13" s="114"/>
    </row>
    <row r="14" spans="1:26" ht="15" thickBot="1" x14ac:dyDescent="0.4">
      <c r="A14" s="556"/>
      <c r="B14" s="15"/>
      <c r="C14" s="1138"/>
      <c r="D14" s="1139"/>
      <c r="E14" s="1139"/>
      <c r="F14" s="1139"/>
      <c r="G14" s="1139"/>
      <c r="H14" s="1140"/>
      <c r="I14" s="1142"/>
      <c r="J14" s="1143"/>
      <c r="K14" s="1143"/>
      <c r="L14" s="1143"/>
      <c r="M14" s="1143"/>
      <c r="N14" s="1143"/>
      <c r="O14" s="1143"/>
      <c r="P14" s="1143"/>
      <c r="Q14" s="1144"/>
      <c r="R14" s="1116" t="s">
        <v>14</v>
      </c>
      <c r="S14" s="1117"/>
      <c r="T14" s="1117"/>
      <c r="U14" s="1117"/>
      <c r="V14" s="1117"/>
      <c r="W14" s="1117"/>
      <c r="X14" s="1117"/>
      <c r="Y14" s="1119"/>
      <c r="Z14" s="114"/>
    </row>
    <row r="15" spans="1:26" ht="15" thickBot="1" x14ac:dyDescent="0.4">
      <c r="A15" s="556"/>
      <c r="B15" s="15"/>
      <c r="C15" s="6"/>
      <c r="D15" s="6"/>
      <c r="E15" s="6"/>
      <c r="F15" s="6"/>
      <c r="G15" s="6"/>
      <c r="H15" s="6"/>
      <c r="I15" s="6"/>
      <c r="J15" s="6"/>
      <c r="K15" s="6"/>
      <c r="L15" s="6"/>
      <c r="M15" s="6"/>
      <c r="N15" s="6"/>
      <c r="O15" s="6"/>
      <c r="P15" s="6"/>
      <c r="Q15" s="6"/>
      <c r="R15" s="6"/>
      <c r="S15" s="6"/>
      <c r="T15" s="6"/>
      <c r="U15" s="6"/>
      <c r="V15" s="6"/>
      <c r="W15" s="6"/>
      <c r="X15" s="6"/>
      <c r="Y15" s="6"/>
      <c r="Z15" s="114"/>
    </row>
    <row r="16" spans="1:26" ht="28" customHeight="1" thickBot="1" x14ac:dyDescent="0.4">
      <c r="A16" s="556"/>
      <c r="B16" s="15"/>
      <c r="C16" s="1096" t="s">
        <v>15</v>
      </c>
      <c r="D16" s="1097"/>
      <c r="E16" s="1097"/>
      <c r="F16" s="1097"/>
      <c r="G16" s="1097"/>
      <c r="H16" s="1098"/>
      <c r="I16" s="1099" t="s">
        <v>16</v>
      </c>
      <c r="J16" s="1100"/>
      <c r="K16" s="1100"/>
      <c r="L16" s="1100"/>
      <c r="M16" s="1100"/>
      <c r="N16" s="1100"/>
      <c r="O16" s="1100"/>
      <c r="P16" s="1100"/>
      <c r="Q16" s="1100"/>
      <c r="R16" s="1100"/>
      <c r="S16" s="1100"/>
      <c r="T16" s="1100"/>
      <c r="U16" s="1100"/>
      <c r="V16" s="1100"/>
      <c r="W16" s="1100"/>
      <c r="X16" s="1100"/>
      <c r="Y16" s="1101"/>
      <c r="Z16" s="114"/>
    </row>
    <row r="17" spans="1:26" ht="15" thickBot="1" x14ac:dyDescent="0.4">
      <c r="A17" s="556"/>
      <c r="B17" s="15"/>
      <c r="C17" s="109"/>
      <c r="D17" s="109"/>
      <c r="E17" s="109"/>
      <c r="F17" s="109"/>
      <c r="G17" s="109"/>
      <c r="H17" s="109"/>
      <c r="I17" s="554"/>
      <c r="J17" s="554"/>
      <c r="K17" s="554"/>
      <c r="L17" s="554"/>
      <c r="M17" s="554"/>
      <c r="N17" s="554"/>
      <c r="O17" s="554"/>
      <c r="P17" s="554"/>
      <c r="Q17" s="554"/>
      <c r="R17" s="554"/>
      <c r="S17" s="554"/>
      <c r="T17" s="554"/>
      <c r="U17" s="554"/>
      <c r="V17" s="554"/>
      <c r="W17" s="554"/>
      <c r="X17" s="554"/>
      <c r="Y17" s="554"/>
      <c r="Z17" s="114"/>
    </row>
    <row r="18" spans="1:26" ht="42" customHeight="1" thickBot="1" x14ac:dyDescent="0.4">
      <c r="A18" s="556"/>
      <c r="B18" s="15"/>
      <c r="C18" s="1096" t="s">
        <v>17</v>
      </c>
      <c r="D18" s="1097"/>
      <c r="E18" s="1097"/>
      <c r="F18" s="1097"/>
      <c r="G18" s="1097"/>
      <c r="H18" s="1098"/>
      <c r="I18" s="1099" t="s">
        <v>18</v>
      </c>
      <c r="J18" s="1100"/>
      <c r="K18" s="1100"/>
      <c r="L18" s="1100"/>
      <c r="M18" s="1100"/>
      <c r="N18" s="1100"/>
      <c r="O18" s="1100"/>
      <c r="P18" s="1100"/>
      <c r="Q18" s="1100"/>
      <c r="R18" s="1100"/>
      <c r="S18" s="1100"/>
      <c r="T18" s="1100"/>
      <c r="U18" s="1100"/>
      <c r="V18" s="1100"/>
      <c r="W18" s="1100"/>
      <c r="X18" s="1100"/>
      <c r="Y18" s="1101"/>
      <c r="Z18" s="114"/>
    </row>
    <row r="19" spans="1:26" ht="15" thickBot="1" x14ac:dyDescent="0.4">
      <c r="A19" s="556"/>
      <c r="B19" s="15"/>
      <c r="C19" s="109"/>
      <c r="D19" s="109"/>
      <c r="E19" s="109"/>
      <c r="F19" s="109"/>
      <c r="G19" s="109"/>
      <c r="H19" s="109"/>
      <c r="I19" s="554"/>
      <c r="J19" s="554"/>
      <c r="K19" s="554"/>
      <c r="L19" s="554"/>
      <c r="M19" s="554"/>
      <c r="N19" s="554"/>
      <c r="O19" s="554"/>
      <c r="P19" s="554"/>
      <c r="Q19" s="554"/>
      <c r="R19" s="554"/>
      <c r="S19" s="554"/>
      <c r="T19" s="554"/>
      <c r="U19" s="554"/>
      <c r="V19" s="554"/>
      <c r="W19" s="554"/>
      <c r="X19" s="554"/>
      <c r="Y19" s="554"/>
      <c r="Z19" s="114"/>
    </row>
    <row r="20" spans="1:26" x14ac:dyDescent="0.35">
      <c r="A20" s="556"/>
      <c r="B20" s="15"/>
      <c r="C20" s="1123" t="s">
        <v>821</v>
      </c>
      <c r="D20" s="1124"/>
      <c r="E20" s="1124"/>
      <c r="F20" s="1124"/>
      <c r="G20" s="1124"/>
      <c r="H20" s="1125"/>
      <c r="I20" s="1129" t="s">
        <v>20</v>
      </c>
      <c r="J20" s="1130"/>
      <c r="K20" s="1131"/>
      <c r="L20" s="1113" t="s">
        <v>21</v>
      </c>
      <c r="M20" s="1114"/>
      <c r="N20" s="1114"/>
      <c r="O20" s="1114"/>
      <c r="P20" s="1114"/>
      <c r="Q20" s="1115"/>
      <c r="R20" s="1113" t="s">
        <v>22</v>
      </c>
      <c r="S20" s="1114"/>
      <c r="T20" s="1114"/>
      <c r="U20" s="1114"/>
      <c r="V20" s="1114"/>
      <c r="W20" s="1114"/>
      <c r="X20" s="1114"/>
      <c r="Y20" s="1114"/>
      <c r="Z20" s="114"/>
    </row>
    <row r="21" spans="1:26" ht="15" thickBot="1" x14ac:dyDescent="0.4">
      <c r="A21" s="556"/>
      <c r="B21" s="15"/>
      <c r="C21" s="1126"/>
      <c r="D21" s="1127"/>
      <c r="E21" s="1127"/>
      <c r="F21" s="1127"/>
      <c r="G21" s="1127"/>
      <c r="H21" s="1128"/>
      <c r="I21" s="1132"/>
      <c r="J21" s="1133"/>
      <c r="K21" s="1134"/>
      <c r="L21" s="1135" t="s">
        <v>23</v>
      </c>
      <c r="M21" s="1121"/>
      <c r="N21" s="1121"/>
      <c r="O21" s="1121"/>
      <c r="P21" s="1121"/>
      <c r="Q21" s="1136"/>
      <c r="R21" s="1116" t="s">
        <v>24</v>
      </c>
      <c r="S21" s="1117"/>
      <c r="T21" s="1117"/>
      <c r="U21" s="1117"/>
      <c r="V21" s="1117"/>
      <c r="W21" s="1117"/>
      <c r="X21" s="1117"/>
      <c r="Y21" s="1117"/>
      <c r="Z21" s="114"/>
    </row>
    <row r="22" spans="1:26" ht="15" thickBot="1" x14ac:dyDescent="0.4">
      <c r="A22" s="556"/>
      <c r="B22" s="15"/>
      <c r="C22" s="6"/>
      <c r="D22" s="6"/>
      <c r="E22" s="6"/>
      <c r="F22" s="6"/>
      <c r="G22" s="6"/>
      <c r="H22" s="6"/>
      <c r="I22" s="6"/>
      <c r="J22" s="6"/>
      <c r="K22" s="6"/>
      <c r="L22" s="6"/>
      <c r="M22" s="6"/>
      <c r="N22" s="6"/>
      <c r="O22" s="6"/>
      <c r="P22" s="6"/>
      <c r="Q22" s="6"/>
      <c r="R22" s="6"/>
      <c r="S22" s="6"/>
      <c r="T22" s="6"/>
      <c r="U22" s="6"/>
      <c r="V22" s="6"/>
      <c r="W22" s="6"/>
      <c r="X22" s="6"/>
      <c r="Y22" s="6"/>
      <c r="Z22" s="114"/>
    </row>
    <row r="23" spans="1:26" x14ac:dyDescent="0.35">
      <c r="A23" s="556"/>
      <c r="B23" s="15"/>
      <c r="C23" s="1113" t="s">
        <v>25</v>
      </c>
      <c r="D23" s="1114"/>
      <c r="E23" s="1114"/>
      <c r="F23" s="1114"/>
      <c r="G23" s="1114"/>
      <c r="H23" s="1114"/>
      <c r="I23" s="1115"/>
      <c r="J23" s="1113" t="s">
        <v>26</v>
      </c>
      <c r="K23" s="1114"/>
      <c r="L23" s="1114"/>
      <c r="M23" s="1114"/>
      <c r="N23" s="1115"/>
      <c r="O23" s="1113" t="s">
        <v>27</v>
      </c>
      <c r="P23" s="1114"/>
      <c r="Q23" s="1114"/>
      <c r="R23" s="1114"/>
      <c r="S23" s="1114"/>
      <c r="T23" s="1114"/>
      <c r="U23" s="1114"/>
      <c r="V23" s="1114"/>
      <c r="W23" s="1114"/>
      <c r="X23" s="1114"/>
      <c r="Y23" s="1114"/>
      <c r="Z23" s="114"/>
    </row>
    <row r="24" spans="1:26" ht="25.5" customHeight="1" thickBot="1" x14ac:dyDescent="0.4">
      <c r="A24" s="556"/>
      <c r="B24" s="15"/>
      <c r="C24" s="1116" t="s">
        <v>28</v>
      </c>
      <c r="D24" s="1117"/>
      <c r="E24" s="1117"/>
      <c r="F24" s="1117"/>
      <c r="G24" s="1117"/>
      <c r="H24" s="1117"/>
      <c r="I24" s="1118"/>
      <c r="J24" s="1116" t="s">
        <v>29</v>
      </c>
      <c r="K24" s="1117"/>
      <c r="L24" s="1117"/>
      <c r="M24" s="1117"/>
      <c r="N24" s="1119"/>
      <c r="O24" s="1120" t="s">
        <v>30</v>
      </c>
      <c r="P24" s="1121"/>
      <c r="Q24" s="1121"/>
      <c r="R24" s="1121"/>
      <c r="S24" s="1121"/>
      <c r="T24" s="1121"/>
      <c r="U24" s="1121"/>
      <c r="V24" s="1121"/>
      <c r="W24" s="1121"/>
      <c r="X24" s="1121"/>
      <c r="Y24" s="1122"/>
      <c r="Z24" s="114"/>
    </row>
    <row r="25" spans="1:26" ht="15" thickBot="1" x14ac:dyDescent="0.4">
      <c r="A25" s="556"/>
      <c r="B25" s="15"/>
      <c r="C25" s="6"/>
      <c r="D25" s="6"/>
      <c r="E25" s="6"/>
      <c r="F25" s="6"/>
      <c r="G25" s="6"/>
      <c r="H25" s="6"/>
      <c r="I25" s="6"/>
      <c r="J25" s="6"/>
      <c r="K25" s="6"/>
      <c r="L25" s="6"/>
      <c r="M25" s="6"/>
      <c r="N25" s="6"/>
      <c r="O25" s="6"/>
      <c r="P25" s="6"/>
      <c r="Q25" s="6"/>
      <c r="R25" s="6"/>
      <c r="S25" s="6"/>
      <c r="T25" s="6"/>
      <c r="U25" s="6"/>
      <c r="V25" s="6"/>
      <c r="W25" s="6"/>
      <c r="X25" s="6"/>
      <c r="Y25" s="6"/>
      <c r="Z25" s="114"/>
    </row>
    <row r="26" spans="1:26" ht="15" thickBot="1" x14ac:dyDescent="0.4">
      <c r="A26" s="556"/>
      <c r="B26" s="15"/>
      <c r="C26" s="1096" t="s">
        <v>31</v>
      </c>
      <c r="D26" s="1097"/>
      <c r="E26" s="1097"/>
      <c r="F26" s="1097"/>
      <c r="G26" s="1097"/>
      <c r="H26" s="1098"/>
      <c r="I26" s="1099" t="s">
        <v>32</v>
      </c>
      <c r="J26" s="1100"/>
      <c r="K26" s="1100"/>
      <c r="L26" s="1100"/>
      <c r="M26" s="1100"/>
      <c r="N26" s="1100"/>
      <c r="O26" s="1100"/>
      <c r="P26" s="1100"/>
      <c r="Q26" s="1100"/>
      <c r="R26" s="1100"/>
      <c r="S26" s="1100"/>
      <c r="T26" s="1100"/>
      <c r="U26" s="1100"/>
      <c r="V26" s="1100"/>
      <c r="W26" s="1100"/>
      <c r="X26" s="1100"/>
      <c r="Y26" s="1101"/>
      <c r="Z26" s="114"/>
    </row>
    <row r="27" spans="1:26" ht="15" thickBot="1" x14ac:dyDescent="0.4">
      <c r="A27" s="556"/>
      <c r="B27" s="15"/>
      <c r="C27" s="109"/>
      <c r="D27" s="109"/>
      <c r="E27" s="109"/>
      <c r="F27" s="109"/>
      <c r="G27" s="109"/>
      <c r="H27" s="109"/>
      <c r="I27" s="554"/>
      <c r="J27" s="554"/>
      <c r="K27" s="554"/>
      <c r="L27" s="554"/>
      <c r="M27" s="554"/>
      <c r="N27" s="554"/>
      <c r="O27" s="554"/>
      <c r="P27" s="554"/>
      <c r="Q27" s="554"/>
      <c r="R27" s="554"/>
      <c r="S27" s="554"/>
      <c r="T27" s="554"/>
      <c r="U27" s="554"/>
      <c r="V27" s="554"/>
      <c r="W27" s="554"/>
      <c r="X27" s="554"/>
      <c r="Y27" s="554"/>
      <c r="Z27" s="114"/>
    </row>
    <row r="28" spans="1:26" ht="26" customHeight="1" thickBot="1" x14ac:dyDescent="0.4">
      <c r="A28" s="556"/>
      <c r="B28" s="15"/>
      <c r="C28" s="1096" t="s">
        <v>33</v>
      </c>
      <c r="D28" s="1097"/>
      <c r="E28" s="1097"/>
      <c r="F28" s="1097"/>
      <c r="G28" s="1097"/>
      <c r="H28" s="1102"/>
      <c r="I28" s="1103">
        <v>0.9</v>
      </c>
      <c r="J28" s="1104"/>
      <c r="K28" s="1105" t="s">
        <v>34</v>
      </c>
      <c r="L28" s="1106"/>
      <c r="M28" s="1107" t="s">
        <v>35</v>
      </c>
      <c r="N28" s="1108"/>
      <c r="O28" s="1108"/>
      <c r="P28" s="1109"/>
      <c r="Q28" s="570"/>
      <c r="R28" s="1107" t="s">
        <v>36</v>
      </c>
      <c r="S28" s="1108"/>
      <c r="T28" s="1109"/>
      <c r="U28" s="7" t="s">
        <v>37</v>
      </c>
      <c r="V28" s="1110" t="s">
        <v>354</v>
      </c>
      <c r="W28" s="1111"/>
      <c r="X28" s="1112"/>
      <c r="Y28" s="8"/>
      <c r="Z28" s="114"/>
    </row>
    <row r="29" spans="1:26" ht="15" thickBot="1" x14ac:dyDescent="0.4">
      <c r="A29" s="556"/>
      <c r="B29" s="15"/>
      <c r="C29" s="6"/>
      <c r="D29" s="6"/>
      <c r="E29" s="6"/>
      <c r="F29" s="6"/>
      <c r="G29" s="6"/>
      <c r="H29" s="6"/>
      <c r="I29" s="6"/>
      <c r="J29" s="6"/>
      <c r="K29" s="6"/>
      <c r="L29" s="6"/>
      <c r="M29" s="6"/>
      <c r="N29" s="6"/>
      <c r="O29" s="6"/>
      <c r="P29" s="6"/>
      <c r="Q29" s="6"/>
      <c r="R29" s="6"/>
      <c r="S29" s="6"/>
      <c r="T29" s="6"/>
      <c r="U29" s="6"/>
      <c r="V29" s="6"/>
      <c r="W29" s="6"/>
      <c r="X29" s="6"/>
      <c r="Y29" s="6"/>
      <c r="Z29" s="114"/>
    </row>
    <row r="30" spans="1:26" x14ac:dyDescent="0.35">
      <c r="A30" s="556"/>
      <c r="B30" s="15"/>
      <c r="C30" s="1074" t="s">
        <v>39</v>
      </c>
      <c r="D30" s="1075"/>
      <c r="E30" s="1075"/>
      <c r="F30" s="1075"/>
      <c r="G30" s="1075"/>
      <c r="H30" s="1075"/>
      <c r="I30" s="1075"/>
      <c r="J30" s="1076"/>
      <c r="K30" s="1080" t="s">
        <v>40</v>
      </c>
      <c r="L30" s="1081"/>
      <c r="M30" s="1081"/>
      <c r="N30" s="1081"/>
      <c r="O30" s="1081"/>
      <c r="P30" s="1082"/>
      <c r="Q30" s="1083" t="s">
        <v>41</v>
      </c>
      <c r="R30" s="1084"/>
      <c r="S30" s="1084"/>
      <c r="T30" s="1084"/>
      <c r="U30" s="1085"/>
      <c r="V30" s="1086" t="s">
        <v>42</v>
      </c>
      <c r="W30" s="1087"/>
      <c r="X30" s="1087"/>
      <c r="Y30" s="1088"/>
      <c r="Z30" s="114"/>
    </row>
    <row r="31" spans="1:26" x14ac:dyDescent="0.35">
      <c r="A31" s="556"/>
      <c r="B31" s="15"/>
      <c r="C31" s="1077"/>
      <c r="D31" s="1078"/>
      <c r="E31" s="1078"/>
      <c r="F31" s="1078"/>
      <c r="G31" s="1078"/>
      <c r="H31" s="1078"/>
      <c r="I31" s="1078"/>
      <c r="J31" s="1079"/>
      <c r="K31" s="1089" t="s">
        <v>43</v>
      </c>
      <c r="L31" s="1090"/>
      <c r="M31" s="1091" t="s">
        <v>44</v>
      </c>
      <c r="N31" s="1092"/>
      <c r="O31" s="1092"/>
      <c r="P31" s="1090"/>
      <c r="Q31" s="1091" t="s">
        <v>43</v>
      </c>
      <c r="R31" s="1090"/>
      <c r="S31" s="1091" t="s">
        <v>44</v>
      </c>
      <c r="T31" s="1092"/>
      <c r="U31" s="1090"/>
      <c r="V31" s="1091" t="s">
        <v>43</v>
      </c>
      <c r="W31" s="1090"/>
      <c r="X31" s="1091" t="s">
        <v>44</v>
      </c>
      <c r="Y31" s="1090"/>
      <c r="Z31" s="114"/>
    </row>
    <row r="32" spans="1:26" ht="15" thickBot="1" x14ac:dyDescent="0.4">
      <c r="A32" s="556"/>
      <c r="B32" s="15"/>
      <c r="C32" s="1077"/>
      <c r="D32" s="1078"/>
      <c r="E32" s="1078"/>
      <c r="F32" s="1078"/>
      <c r="G32" s="1078"/>
      <c r="H32" s="1078"/>
      <c r="I32" s="1078"/>
      <c r="J32" s="1079"/>
      <c r="K32" s="1093">
        <v>0</v>
      </c>
      <c r="L32" s="1094"/>
      <c r="M32" s="1072">
        <v>0.79</v>
      </c>
      <c r="N32" s="1095"/>
      <c r="O32" s="1095"/>
      <c r="P32" s="1073"/>
      <c r="Q32" s="1072">
        <v>0.8</v>
      </c>
      <c r="R32" s="1073"/>
      <c r="S32" s="1072">
        <v>0.89</v>
      </c>
      <c r="T32" s="1095"/>
      <c r="U32" s="1073"/>
      <c r="V32" s="1072">
        <v>0.9</v>
      </c>
      <c r="W32" s="1073"/>
      <c r="X32" s="1072">
        <v>1</v>
      </c>
      <c r="Y32" s="1073"/>
      <c r="Z32" s="114"/>
    </row>
    <row r="33" spans="1:26" ht="15" thickBot="1" x14ac:dyDescent="0.4">
      <c r="A33" s="556"/>
      <c r="B33" s="15"/>
      <c r="C33" s="6"/>
      <c r="D33" s="6"/>
      <c r="E33" s="6"/>
      <c r="F33" s="6"/>
      <c r="G33" s="6"/>
      <c r="H33" s="6"/>
      <c r="I33" s="6"/>
      <c r="J33" s="6"/>
      <c r="K33" s="6"/>
      <c r="L33" s="6"/>
      <c r="M33" s="6"/>
      <c r="N33" s="6"/>
      <c r="O33" s="6"/>
      <c r="P33" s="6"/>
      <c r="Q33" s="6"/>
      <c r="R33" s="6"/>
      <c r="S33" s="6"/>
      <c r="T33" s="6"/>
      <c r="U33" s="6"/>
      <c r="V33" s="6"/>
      <c r="W33" s="6"/>
      <c r="X33" s="6"/>
      <c r="Y33" s="6"/>
      <c r="Z33" s="114"/>
    </row>
    <row r="34" spans="1:26" ht="15" thickBot="1" x14ac:dyDescent="0.4">
      <c r="A34" s="117"/>
      <c r="B34" s="115"/>
      <c r="C34" s="1032" t="s">
        <v>45</v>
      </c>
      <c r="D34" s="1033"/>
      <c r="E34" s="1033"/>
      <c r="F34" s="1033"/>
      <c r="G34" s="1033"/>
      <c r="H34" s="1033"/>
      <c r="I34" s="1033"/>
      <c r="J34" s="1033"/>
      <c r="K34" s="1033"/>
      <c r="L34" s="1033"/>
      <c r="M34" s="1033"/>
      <c r="N34" s="1033"/>
      <c r="O34" s="1033"/>
      <c r="P34" s="1033"/>
      <c r="Q34" s="1033"/>
      <c r="R34" s="1033"/>
      <c r="S34" s="1033"/>
      <c r="T34" s="1033"/>
      <c r="U34" s="1033"/>
      <c r="V34" s="1033"/>
      <c r="W34" s="1033"/>
      <c r="X34" s="1033"/>
      <c r="Y34" s="1063"/>
      <c r="Z34" s="114"/>
    </row>
    <row r="35" spans="1:26" ht="70.5" customHeight="1" thickBot="1" x14ac:dyDescent="0.4">
      <c r="A35" s="117"/>
      <c r="B35" s="115"/>
      <c r="C35" s="1064" t="s">
        <v>46</v>
      </c>
      <c r="D35" s="1065"/>
      <c r="E35" s="1065"/>
      <c r="F35" s="1065"/>
      <c r="G35" s="1066"/>
      <c r="H35" s="571" t="s">
        <v>47</v>
      </c>
      <c r="I35" s="571" t="s">
        <v>48</v>
      </c>
      <c r="J35" s="571" t="s">
        <v>49</v>
      </c>
      <c r="K35" s="1067" t="s">
        <v>50</v>
      </c>
      <c r="L35" s="1068"/>
      <c r="M35" s="1068"/>
      <c r="N35" s="1068"/>
      <c r="O35" s="1068"/>
      <c r="P35" s="1068"/>
      <c r="Q35" s="1068"/>
      <c r="R35" s="1068"/>
      <c r="S35" s="1068"/>
      <c r="T35" s="1068"/>
      <c r="U35" s="1068"/>
      <c r="V35" s="1068"/>
      <c r="W35" s="1068"/>
      <c r="X35" s="1068"/>
      <c r="Y35" s="1068"/>
      <c r="Z35" s="114"/>
    </row>
    <row r="36" spans="1:26" ht="338" customHeight="1" thickBot="1" x14ac:dyDescent="0.4">
      <c r="A36" s="398"/>
      <c r="B36" s="581"/>
      <c r="C36" s="1069"/>
      <c r="D36" s="1070"/>
      <c r="E36" s="1070"/>
      <c r="F36" s="1070"/>
      <c r="G36" s="1071"/>
      <c r="H36" s="582"/>
      <c r="I36" s="582"/>
      <c r="J36" s="583"/>
      <c r="K36" s="1053" t="s">
        <v>965</v>
      </c>
      <c r="L36" s="1054"/>
      <c r="M36" s="1054"/>
      <c r="N36" s="1054"/>
      <c r="O36" s="1054"/>
      <c r="P36" s="1054"/>
      <c r="Q36" s="1054"/>
      <c r="R36" s="1054"/>
      <c r="S36" s="1054"/>
      <c r="T36" s="1054"/>
      <c r="U36" s="1054"/>
      <c r="V36" s="1054"/>
      <c r="W36" s="1054"/>
      <c r="X36" s="1054"/>
      <c r="Y36" s="1054"/>
      <c r="Z36" s="114"/>
    </row>
    <row r="37" spans="1:26" ht="409" customHeight="1" thickBot="1" x14ac:dyDescent="0.4">
      <c r="A37" s="398"/>
      <c r="B37" s="581"/>
      <c r="C37" s="1055" t="s">
        <v>51</v>
      </c>
      <c r="D37" s="1056"/>
      <c r="E37" s="1056"/>
      <c r="F37" s="1056"/>
      <c r="G37" s="1057"/>
      <c r="H37" s="580">
        <v>8</v>
      </c>
      <c r="I37" s="580">
        <v>8</v>
      </c>
      <c r="J37" s="579">
        <v>1</v>
      </c>
      <c r="K37" s="1053" t="s">
        <v>966</v>
      </c>
      <c r="L37" s="1054"/>
      <c r="M37" s="1054"/>
      <c r="N37" s="1054"/>
      <c r="O37" s="1054"/>
      <c r="P37" s="1054"/>
      <c r="Q37" s="1054"/>
      <c r="R37" s="1054"/>
      <c r="S37" s="1054"/>
      <c r="T37" s="1054"/>
      <c r="U37" s="1054"/>
      <c r="V37" s="1054"/>
      <c r="W37" s="1054"/>
      <c r="X37" s="1054"/>
      <c r="Y37" s="1054"/>
      <c r="Z37" s="114"/>
    </row>
    <row r="38" spans="1:26" ht="15" thickBot="1" x14ac:dyDescent="0.4">
      <c r="A38" s="117"/>
      <c r="B38" s="115"/>
      <c r="C38" s="1048" t="s">
        <v>52</v>
      </c>
      <c r="D38" s="1049"/>
      <c r="E38" s="1049"/>
      <c r="F38" s="1049"/>
      <c r="G38" s="1050"/>
      <c r="H38" s="572"/>
      <c r="I38" s="572"/>
      <c r="J38" s="572"/>
      <c r="K38" s="1051"/>
      <c r="L38" s="1052"/>
      <c r="M38" s="1052"/>
      <c r="N38" s="1052"/>
      <c r="O38" s="1052"/>
      <c r="P38" s="1052"/>
      <c r="Q38" s="1052"/>
      <c r="R38" s="1052"/>
      <c r="S38" s="1052"/>
      <c r="T38" s="1052"/>
      <c r="U38" s="1052"/>
      <c r="V38" s="1052"/>
      <c r="W38" s="1052"/>
      <c r="X38" s="1052"/>
      <c r="Y38" s="1052"/>
      <c r="Z38" s="114"/>
    </row>
    <row r="39" spans="1:26" ht="15" thickBot="1" x14ac:dyDescent="0.4">
      <c r="A39" s="117"/>
      <c r="B39" s="115"/>
      <c r="C39" s="1048" t="s">
        <v>53</v>
      </c>
      <c r="D39" s="1049"/>
      <c r="E39" s="1049"/>
      <c r="F39" s="1049"/>
      <c r="G39" s="1050"/>
      <c r="H39" s="572"/>
      <c r="I39" s="572"/>
      <c r="J39" s="572"/>
      <c r="K39" s="1051"/>
      <c r="L39" s="1052"/>
      <c r="M39" s="1052"/>
      <c r="N39" s="1052"/>
      <c r="O39" s="1052"/>
      <c r="P39" s="1052"/>
      <c r="Q39" s="1052"/>
      <c r="R39" s="1052"/>
      <c r="S39" s="1052"/>
      <c r="T39" s="1052"/>
      <c r="U39" s="1052"/>
      <c r="V39" s="1052"/>
      <c r="W39" s="1052"/>
      <c r="X39" s="1052"/>
      <c r="Y39" s="1052"/>
      <c r="Z39" s="114"/>
    </row>
    <row r="40" spans="1:26" ht="15" thickBot="1" x14ac:dyDescent="0.4">
      <c r="A40" s="117"/>
      <c r="B40" s="115"/>
      <c r="C40" s="1058" t="s">
        <v>54</v>
      </c>
      <c r="D40" s="1059"/>
      <c r="E40" s="1059"/>
      <c r="F40" s="1059"/>
      <c r="G40" s="1060"/>
      <c r="H40" s="573">
        <v>17</v>
      </c>
      <c r="I40" s="573">
        <v>17</v>
      </c>
      <c r="J40" s="574">
        <v>1</v>
      </c>
      <c r="K40" s="1061"/>
      <c r="L40" s="1062"/>
      <c r="M40" s="1062"/>
      <c r="N40" s="1062"/>
      <c r="O40" s="1062"/>
      <c r="P40" s="1062"/>
      <c r="Q40" s="1062"/>
      <c r="R40" s="1062"/>
      <c r="S40" s="1062"/>
      <c r="T40" s="1062"/>
      <c r="U40" s="1062"/>
      <c r="V40" s="1062"/>
      <c r="W40" s="1062"/>
      <c r="X40" s="1062"/>
      <c r="Y40" s="1062"/>
      <c r="Z40" s="114"/>
    </row>
    <row r="41" spans="1:26" x14ac:dyDescent="0.35">
      <c r="A41" s="117"/>
      <c r="B41" s="1046"/>
      <c r="C41" s="1047"/>
      <c r="D41" s="1047"/>
      <c r="E41" s="575"/>
      <c r="F41" s="575"/>
      <c r="G41" s="575"/>
      <c r="H41" s="575"/>
      <c r="I41" s="575"/>
      <c r="J41" s="575"/>
      <c r="K41" s="575"/>
      <c r="L41" s="575"/>
      <c r="M41" s="575"/>
      <c r="N41" s="575"/>
      <c r="O41" s="575"/>
      <c r="P41" s="575"/>
      <c r="Q41" s="575"/>
      <c r="R41" s="575"/>
      <c r="S41" s="575"/>
      <c r="T41" s="575"/>
      <c r="U41" s="575"/>
      <c r="V41" s="575"/>
      <c r="W41" s="575"/>
      <c r="X41" s="575"/>
      <c r="Y41" s="575"/>
      <c r="Z41" s="114"/>
    </row>
    <row r="42" spans="1:26" ht="15" thickBot="1" x14ac:dyDescent="0.4">
      <c r="A42" s="117"/>
      <c r="B42" s="1046"/>
      <c r="C42" s="1047"/>
      <c r="D42" s="1047"/>
      <c r="E42" s="575"/>
      <c r="F42" s="575"/>
      <c r="G42" s="575"/>
      <c r="I42" s="575"/>
      <c r="J42" s="575"/>
      <c r="K42" s="575"/>
      <c r="L42" s="575"/>
      <c r="M42" s="575"/>
      <c r="N42" s="575"/>
      <c r="O42" s="575"/>
      <c r="P42" s="575"/>
      <c r="Q42" s="575"/>
      <c r="R42" s="575"/>
      <c r="S42" s="575"/>
      <c r="T42" s="575"/>
      <c r="U42" s="575"/>
      <c r="V42" s="575"/>
      <c r="W42" s="575"/>
      <c r="X42" s="575"/>
      <c r="Y42" s="575"/>
      <c r="Z42" s="114"/>
    </row>
    <row r="43" spans="1:26" ht="15" thickBot="1" x14ac:dyDescent="0.4">
      <c r="A43" s="117"/>
      <c r="B43" s="115"/>
      <c r="C43" s="1032" t="s">
        <v>55</v>
      </c>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14"/>
    </row>
    <row r="44" spans="1:26" x14ac:dyDescent="0.35">
      <c r="A44" s="556"/>
      <c r="B44" s="15"/>
      <c r="C44" s="1034"/>
      <c r="D44" s="1035"/>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14"/>
    </row>
    <row r="45" spans="1:26" x14ac:dyDescent="0.35">
      <c r="B45" s="15"/>
      <c r="C45" s="1036"/>
      <c r="D45" s="1037"/>
      <c r="E45" s="1037"/>
      <c r="F45" s="1037"/>
      <c r="G45" s="1037"/>
      <c r="H45" s="1037"/>
      <c r="I45" s="1037"/>
      <c r="J45" s="1037"/>
      <c r="K45" s="1037"/>
      <c r="L45" s="1037"/>
      <c r="M45" s="1037"/>
      <c r="N45" s="1037"/>
      <c r="O45" s="1037"/>
      <c r="P45" s="1037"/>
      <c r="Q45" s="1037"/>
      <c r="R45" s="1037"/>
      <c r="S45" s="1037"/>
      <c r="T45" s="1037"/>
      <c r="U45" s="1037"/>
      <c r="V45" s="1037"/>
      <c r="W45" s="1037"/>
      <c r="X45" s="1037"/>
      <c r="Y45" s="1037"/>
      <c r="Z45" s="114"/>
    </row>
    <row r="46" spans="1:26" x14ac:dyDescent="0.35">
      <c r="A46" s="556"/>
      <c r="B46" s="15"/>
      <c r="C46" s="1036"/>
      <c r="D46" s="1037"/>
      <c r="E46" s="1037"/>
      <c r="F46" s="1037"/>
      <c r="G46" s="1037"/>
      <c r="H46" s="1037"/>
      <c r="I46" s="1037"/>
      <c r="J46" s="1037"/>
      <c r="K46" s="1037"/>
      <c r="L46" s="1037"/>
      <c r="M46" s="1037"/>
      <c r="N46" s="1037"/>
      <c r="O46" s="1037"/>
      <c r="P46" s="1037"/>
      <c r="Q46" s="1037"/>
      <c r="R46" s="1037"/>
      <c r="S46" s="1037"/>
      <c r="T46" s="1037"/>
      <c r="U46" s="1037"/>
      <c r="V46" s="1037"/>
      <c r="W46" s="1037"/>
      <c r="X46" s="1037"/>
      <c r="Y46" s="1037"/>
      <c r="Z46" s="114"/>
    </row>
    <row r="47" spans="1:26" x14ac:dyDescent="0.35">
      <c r="A47" s="556"/>
      <c r="B47" s="15"/>
      <c r="C47" s="1036"/>
      <c r="D47" s="1037"/>
      <c r="E47" s="1037"/>
      <c r="F47" s="1037"/>
      <c r="G47" s="1037"/>
      <c r="H47" s="1037"/>
      <c r="I47" s="1037"/>
      <c r="J47" s="1037"/>
      <c r="K47" s="1037"/>
      <c r="L47" s="1037"/>
      <c r="M47" s="1037"/>
      <c r="N47" s="1037"/>
      <c r="O47" s="1037"/>
      <c r="P47" s="1037"/>
      <c r="Q47" s="1037"/>
      <c r="R47" s="1037"/>
      <c r="S47" s="1037"/>
      <c r="T47" s="1037"/>
      <c r="U47" s="1037"/>
      <c r="V47" s="1037"/>
      <c r="W47" s="1037"/>
      <c r="X47" s="1037"/>
      <c r="Y47" s="1037"/>
      <c r="Z47" s="114"/>
    </row>
    <row r="48" spans="1:26" x14ac:dyDescent="0.35">
      <c r="A48" s="556"/>
      <c r="B48" s="15"/>
      <c r="C48" s="1036"/>
      <c r="D48" s="1037"/>
      <c r="E48" s="1037"/>
      <c r="F48" s="1037"/>
      <c r="G48" s="1037"/>
      <c r="H48" s="1037"/>
      <c r="I48" s="1037"/>
      <c r="J48" s="1037"/>
      <c r="K48" s="1037"/>
      <c r="L48" s="1037"/>
      <c r="M48" s="1037"/>
      <c r="N48" s="1037"/>
      <c r="O48" s="1037"/>
      <c r="P48" s="1037"/>
      <c r="Q48" s="1037"/>
      <c r="R48" s="1037"/>
      <c r="S48" s="1037"/>
      <c r="T48" s="1037"/>
      <c r="U48" s="1037"/>
      <c r="V48" s="1037"/>
      <c r="W48" s="1037"/>
      <c r="X48" s="1037"/>
      <c r="Y48" s="1037"/>
      <c r="Z48" s="114"/>
    </row>
    <row r="49" spans="1:26" x14ac:dyDescent="0.35">
      <c r="A49" s="556"/>
      <c r="B49" s="15"/>
      <c r="C49" s="1036"/>
      <c r="D49" s="1037"/>
      <c r="E49" s="1037"/>
      <c r="F49" s="1037"/>
      <c r="G49" s="1037"/>
      <c r="H49" s="1037"/>
      <c r="I49" s="1037"/>
      <c r="J49" s="1037"/>
      <c r="K49" s="1037"/>
      <c r="L49" s="1037"/>
      <c r="M49" s="1037"/>
      <c r="N49" s="1037"/>
      <c r="O49" s="1037"/>
      <c r="P49" s="1037"/>
      <c r="Q49" s="1037"/>
      <c r="R49" s="1037"/>
      <c r="S49" s="1037"/>
      <c r="T49" s="1037"/>
      <c r="U49" s="1037"/>
      <c r="V49" s="1037"/>
      <c r="W49" s="1037"/>
      <c r="X49" s="1037"/>
      <c r="Y49" s="1037"/>
      <c r="Z49" s="114"/>
    </row>
    <row r="50" spans="1:26" x14ac:dyDescent="0.35">
      <c r="A50" s="556"/>
      <c r="B50" s="15"/>
      <c r="C50" s="1036"/>
      <c r="D50" s="1037"/>
      <c r="E50" s="1037"/>
      <c r="F50" s="1037"/>
      <c r="G50" s="1037"/>
      <c r="H50" s="1037"/>
      <c r="I50" s="1037"/>
      <c r="J50" s="1037"/>
      <c r="K50" s="1037"/>
      <c r="L50" s="1037"/>
      <c r="M50" s="1037"/>
      <c r="N50" s="1037"/>
      <c r="O50" s="1037"/>
      <c r="P50" s="1037"/>
      <c r="Q50" s="1037"/>
      <c r="R50" s="1037"/>
      <c r="S50" s="1037"/>
      <c r="T50" s="1037"/>
      <c r="U50" s="1037"/>
      <c r="V50" s="1037"/>
      <c r="W50" s="1037"/>
      <c r="X50" s="1037"/>
      <c r="Y50" s="1037"/>
      <c r="Z50" s="114"/>
    </row>
    <row r="51" spans="1:26" x14ac:dyDescent="0.35">
      <c r="A51" s="556"/>
      <c r="B51" s="15"/>
      <c r="C51" s="1036"/>
      <c r="D51" s="1037"/>
      <c r="E51" s="1037"/>
      <c r="F51" s="1037"/>
      <c r="G51" s="1037"/>
      <c r="H51" s="1037"/>
      <c r="I51" s="1037"/>
      <c r="J51" s="1037"/>
      <c r="K51" s="1037"/>
      <c r="L51" s="1037"/>
      <c r="M51" s="1037"/>
      <c r="N51" s="1037"/>
      <c r="O51" s="1037"/>
      <c r="P51" s="1037"/>
      <c r="Q51" s="1037"/>
      <c r="R51" s="1037"/>
      <c r="S51" s="1037"/>
      <c r="T51" s="1037"/>
      <c r="U51" s="1037"/>
      <c r="V51" s="1037"/>
      <c r="W51" s="1037"/>
      <c r="X51" s="1037"/>
      <c r="Y51" s="1037"/>
      <c r="Z51" s="114"/>
    </row>
    <row r="52" spans="1:26" x14ac:dyDescent="0.35">
      <c r="A52" s="556"/>
      <c r="B52" s="15"/>
      <c r="C52" s="1036"/>
      <c r="D52" s="1037"/>
      <c r="E52" s="1037"/>
      <c r="F52" s="1037"/>
      <c r="G52" s="1037"/>
      <c r="H52" s="1037"/>
      <c r="I52" s="1037"/>
      <c r="J52" s="1037"/>
      <c r="K52" s="1037"/>
      <c r="L52" s="1037"/>
      <c r="M52" s="1037"/>
      <c r="N52" s="1037"/>
      <c r="O52" s="1037"/>
      <c r="P52" s="1037"/>
      <c r="Q52" s="1037"/>
      <c r="R52" s="1037"/>
      <c r="S52" s="1037"/>
      <c r="T52" s="1037"/>
      <c r="U52" s="1037"/>
      <c r="V52" s="1037"/>
      <c r="W52" s="1037"/>
      <c r="X52" s="1037"/>
      <c r="Y52" s="1037"/>
      <c r="Z52" s="114"/>
    </row>
    <row r="53" spans="1:26" x14ac:dyDescent="0.35">
      <c r="A53" s="556"/>
      <c r="B53" s="15"/>
      <c r="C53" s="1036"/>
      <c r="D53" s="1037"/>
      <c r="E53" s="1037"/>
      <c r="F53" s="1037"/>
      <c r="G53" s="1037"/>
      <c r="H53" s="1037"/>
      <c r="I53" s="1037"/>
      <c r="J53" s="1037"/>
      <c r="K53" s="1037"/>
      <c r="L53" s="1037"/>
      <c r="M53" s="1037"/>
      <c r="N53" s="1037"/>
      <c r="O53" s="1037"/>
      <c r="P53" s="1037"/>
      <c r="Q53" s="1037"/>
      <c r="R53" s="1037"/>
      <c r="S53" s="1037"/>
      <c r="T53" s="1037"/>
      <c r="U53" s="1037"/>
      <c r="V53" s="1037"/>
      <c r="W53" s="1037"/>
      <c r="X53" s="1037"/>
      <c r="Y53" s="1037"/>
      <c r="Z53" s="114"/>
    </row>
    <row r="54" spans="1:26" x14ac:dyDescent="0.35">
      <c r="A54" s="556"/>
      <c r="B54" s="15"/>
      <c r="C54" s="1036"/>
      <c r="D54" s="1037"/>
      <c r="E54" s="1037"/>
      <c r="F54" s="1037"/>
      <c r="G54" s="1037"/>
      <c r="H54" s="1037"/>
      <c r="I54" s="1037"/>
      <c r="J54" s="1037"/>
      <c r="K54" s="1037"/>
      <c r="L54" s="1037"/>
      <c r="M54" s="1037"/>
      <c r="N54" s="1037"/>
      <c r="O54" s="1037"/>
      <c r="P54" s="1037"/>
      <c r="Q54" s="1037"/>
      <c r="R54" s="1037"/>
      <c r="S54" s="1037"/>
      <c r="T54" s="1037"/>
      <c r="U54" s="1037"/>
      <c r="V54" s="1037"/>
      <c r="W54" s="1037"/>
      <c r="X54" s="1037"/>
      <c r="Y54" s="1037"/>
      <c r="Z54" s="114"/>
    </row>
    <row r="55" spans="1:26" x14ac:dyDescent="0.35">
      <c r="A55" s="556"/>
      <c r="B55" s="15"/>
      <c r="C55" s="1036"/>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14"/>
    </row>
    <row r="56" spans="1:26" x14ac:dyDescent="0.35">
      <c r="A56" s="556"/>
      <c r="B56" s="15"/>
      <c r="C56" s="1036"/>
      <c r="D56" s="1037"/>
      <c r="E56" s="1037"/>
      <c r="F56" s="1037"/>
      <c r="G56" s="1037"/>
      <c r="H56" s="1037"/>
      <c r="I56" s="1037"/>
      <c r="J56" s="1037"/>
      <c r="K56" s="1037"/>
      <c r="L56" s="1037"/>
      <c r="M56" s="1037"/>
      <c r="N56" s="1037"/>
      <c r="O56" s="1037"/>
      <c r="P56" s="1037"/>
      <c r="Q56" s="1037"/>
      <c r="R56" s="1037"/>
      <c r="S56" s="1037"/>
      <c r="T56" s="1037"/>
      <c r="U56" s="1037"/>
      <c r="V56" s="1037"/>
      <c r="W56" s="1037"/>
      <c r="X56" s="1037"/>
      <c r="Y56" s="1037"/>
      <c r="Z56" s="114"/>
    </row>
    <row r="57" spans="1:26" x14ac:dyDescent="0.35">
      <c r="A57" s="556"/>
      <c r="B57" s="15"/>
      <c r="C57" s="1036"/>
      <c r="D57" s="1037"/>
      <c r="E57" s="1037"/>
      <c r="F57" s="1037"/>
      <c r="G57" s="1037"/>
      <c r="H57" s="1037"/>
      <c r="I57" s="1037"/>
      <c r="J57" s="1037"/>
      <c r="K57" s="1037"/>
      <c r="L57" s="1037"/>
      <c r="M57" s="1037"/>
      <c r="N57" s="1037"/>
      <c r="O57" s="1037"/>
      <c r="P57" s="1037"/>
      <c r="Q57" s="1037"/>
      <c r="R57" s="1037"/>
      <c r="S57" s="1037"/>
      <c r="T57" s="1037"/>
      <c r="U57" s="1037"/>
      <c r="V57" s="1037"/>
      <c r="W57" s="1037"/>
      <c r="X57" s="1037"/>
      <c r="Y57" s="1037"/>
      <c r="Z57" s="114"/>
    </row>
    <row r="58" spans="1:26" x14ac:dyDescent="0.35">
      <c r="A58" s="556"/>
      <c r="B58" s="15"/>
      <c r="C58" s="1036"/>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Z58" s="114"/>
    </row>
    <row r="59" spans="1:26" x14ac:dyDescent="0.35">
      <c r="A59" s="556"/>
      <c r="B59" s="15"/>
      <c r="C59" s="1036"/>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14"/>
    </row>
    <row r="60" spans="1:26" x14ac:dyDescent="0.35">
      <c r="A60" s="556"/>
      <c r="B60" s="15"/>
      <c r="C60" s="1036"/>
      <c r="D60" s="1037"/>
      <c r="E60" s="1037"/>
      <c r="F60" s="1037"/>
      <c r="G60" s="1037"/>
      <c r="H60" s="1037"/>
      <c r="I60" s="1037"/>
      <c r="J60" s="1037"/>
      <c r="K60" s="1037"/>
      <c r="L60" s="1037"/>
      <c r="M60" s="1037"/>
      <c r="N60" s="1037"/>
      <c r="O60" s="1037"/>
      <c r="P60" s="1037"/>
      <c r="Q60" s="1037"/>
      <c r="R60" s="1037"/>
      <c r="S60" s="1037"/>
      <c r="T60" s="1037"/>
      <c r="U60" s="1037"/>
      <c r="V60" s="1037"/>
      <c r="W60" s="1037"/>
      <c r="X60" s="1037"/>
      <c r="Y60" s="1037"/>
      <c r="Z60" s="114"/>
    </row>
    <row r="61" spans="1:26" x14ac:dyDescent="0.35">
      <c r="A61" s="556"/>
      <c r="B61" s="16"/>
      <c r="C61" s="576"/>
      <c r="D61" s="576"/>
      <c r="E61" s="576"/>
      <c r="F61" s="576"/>
      <c r="G61" s="576"/>
      <c r="H61" s="576"/>
      <c r="I61" s="576"/>
      <c r="J61" s="576"/>
      <c r="L61" s="576"/>
      <c r="M61" s="576"/>
      <c r="N61" s="576"/>
      <c r="O61" s="576"/>
      <c r="P61" s="576"/>
      <c r="Q61" s="576"/>
      <c r="R61" s="576"/>
      <c r="S61" s="576"/>
      <c r="T61" s="576"/>
      <c r="U61" s="576"/>
      <c r="V61" s="576"/>
      <c r="W61" s="576"/>
      <c r="X61" s="576"/>
      <c r="Y61" s="576"/>
      <c r="Z61" s="17"/>
    </row>
    <row r="62" spans="1:26" ht="15" thickBot="1" x14ac:dyDescent="0.4">
      <c r="A62" s="556"/>
      <c r="B62" s="18"/>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19"/>
    </row>
    <row r="63" spans="1:26" ht="15.5" x14ac:dyDescent="0.35">
      <c r="A63" s="556"/>
      <c r="B63" s="555"/>
      <c r="C63" s="1038" t="s">
        <v>46</v>
      </c>
      <c r="D63" s="1039"/>
      <c r="E63" s="1039"/>
      <c r="F63" s="1039"/>
      <c r="G63" s="1040"/>
      <c r="H63" s="1038" t="s">
        <v>824</v>
      </c>
      <c r="I63" s="1040"/>
      <c r="J63" s="1038" t="s">
        <v>824</v>
      </c>
      <c r="K63" s="1040"/>
      <c r="L63" s="1038" t="s">
        <v>57</v>
      </c>
      <c r="M63" s="1039"/>
      <c r="N63" s="1039"/>
      <c r="O63" s="1039"/>
      <c r="P63" s="1039"/>
      <c r="Q63" s="1039"/>
      <c r="R63" s="1039"/>
      <c r="S63" s="1039"/>
      <c r="T63" s="1044" t="s">
        <v>58</v>
      </c>
      <c r="U63" s="1044"/>
      <c r="V63" s="1044"/>
      <c r="W63" s="1044"/>
      <c r="X63" s="1044"/>
      <c r="Y63" s="1044"/>
      <c r="Z63" s="120"/>
    </row>
    <row r="64" spans="1:26" ht="16" thickBot="1" x14ac:dyDescent="0.4">
      <c r="A64" s="556"/>
      <c r="B64" s="20"/>
      <c r="C64" s="1041"/>
      <c r="D64" s="1042"/>
      <c r="E64" s="1042"/>
      <c r="F64" s="1042"/>
      <c r="G64" s="1043"/>
      <c r="H64" s="1041" t="s">
        <v>962</v>
      </c>
      <c r="I64" s="1043"/>
      <c r="J64" s="1041" t="s">
        <v>825</v>
      </c>
      <c r="K64" s="1043"/>
      <c r="L64" s="1041"/>
      <c r="M64" s="1042"/>
      <c r="N64" s="1042"/>
      <c r="O64" s="1042"/>
      <c r="P64" s="1042"/>
      <c r="Q64" s="1042"/>
      <c r="R64" s="1042"/>
      <c r="S64" s="1042"/>
      <c r="T64" s="1045"/>
      <c r="U64" s="1045"/>
      <c r="V64" s="1045"/>
      <c r="W64" s="1045"/>
      <c r="X64" s="1045"/>
      <c r="Y64" s="1045"/>
      <c r="Z64" s="120"/>
    </row>
    <row r="65" spans="1:26" ht="36" customHeight="1" thickBot="1" x14ac:dyDescent="0.4">
      <c r="A65" s="556"/>
      <c r="B65" s="555"/>
      <c r="C65" s="1024" t="s">
        <v>963</v>
      </c>
      <c r="D65" s="1025"/>
      <c r="E65" s="1025"/>
      <c r="F65" s="1025"/>
      <c r="G65" s="1026"/>
      <c r="H65" s="1027">
        <v>1</v>
      </c>
      <c r="I65" s="1028"/>
      <c r="J65" s="1027">
        <v>1</v>
      </c>
      <c r="K65" s="1028"/>
      <c r="L65" s="1029" t="s">
        <v>964</v>
      </c>
      <c r="M65" s="1030"/>
      <c r="N65" s="1030"/>
      <c r="O65" s="1030"/>
      <c r="P65" s="1030"/>
      <c r="Q65" s="1030"/>
      <c r="R65" s="1030"/>
      <c r="S65" s="1031"/>
      <c r="T65" s="1029" t="s">
        <v>59</v>
      </c>
      <c r="U65" s="1030"/>
      <c r="V65" s="1030"/>
      <c r="W65" s="1030"/>
      <c r="X65" s="1030"/>
      <c r="Y65" s="1030"/>
      <c r="Z65" s="557"/>
    </row>
    <row r="66" spans="1:26" x14ac:dyDescent="0.35">
      <c r="A66" s="556"/>
      <c r="B66" s="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58"/>
    </row>
    <row r="67" spans="1:26" x14ac:dyDescent="0.35">
      <c r="A67" s="556"/>
      <c r="B67" s="556"/>
      <c r="C67" s="556"/>
      <c r="D67" s="556"/>
      <c r="E67" s="556"/>
      <c r="F67" s="556"/>
      <c r="G67" s="556"/>
      <c r="H67" s="556"/>
      <c r="I67" s="556"/>
      <c r="J67" s="556"/>
      <c r="K67" s="556"/>
      <c r="L67" s="556"/>
      <c r="M67" s="556"/>
      <c r="N67" s="556"/>
      <c r="O67" s="556"/>
      <c r="P67" s="556"/>
      <c r="Q67" s="556"/>
      <c r="R67" s="556"/>
      <c r="S67" s="556"/>
      <c r="T67" s="556"/>
      <c r="U67" s="556"/>
      <c r="V67" s="556"/>
      <c r="W67" s="556"/>
      <c r="X67" s="556"/>
      <c r="Y67" s="556"/>
      <c r="Z67" s="556"/>
    </row>
    <row r="68" spans="1:26" x14ac:dyDescent="0.35">
      <c r="A68" s="556"/>
      <c r="B68" s="556"/>
      <c r="C68" s="556"/>
      <c r="D68" s="556"/>
      <c r="E68" s="556"/>
      <c r="F68" s="556"/>
      <c r="G68" s="556"/>
      <c r="I68" s="556"/>
      <c r="K68" s="556"/>
      <c r="L68" s="556"/>
      <c r="M68" s="556"/>
      <c r="N68" s="556"/>
      <c r="O68" s="556"/>
      <c r="P68" s="556"/>
      <c r="Q68" s="556"/>
      <c r="R68" s="556"/>
      <c r="S68" s="556"/>
      <c r="T68" s="556"/>
      <c r="U68" s="556"/>
      <c r="V68" s="556"/>
      <c r="W68" s="556"/>
      <c r="X68" s="556"/>
      <c r="Y68" s="556"/>
      <c r="Z68" s="556"/>
    </row>
    <row r="69" spans="1:26" x14ac:dyDescent="0.35">
      <c r="A69" s="556"/>
      <c r="B69" s="556"/>
      <c r="C69" s="556"/>
      <c r="D69" s="556"/>
      <c r="E69" s="556"/>
      <c r="F69" s="556"/>
      <c r="G69" s="556"/>
      <c r="H69" s="556"/>
      <c r="I69" s="556"/>
      <c r="J69" s="556"/>
      <c r="K69" s="556"/>
      <c r="L69" s="556"/>
      <c r="M69" s="556"/>
      <c r="N69" s="556"/>
      <c r="O69" s="556"/>
      <c r="P69" s="556"/>
      <c r="Q69" s="556"/>
      <c r="R69" s="556"/>
      <c r="S69" s="556"/>
      <c r="T69" s="556"/>
      <c r="U69" s="556"/>
      <c r="V69" s="556"/>
      <c r="W69" s="556"/>
      <c r="X69" s="556"/>
      <c r="Y69" s="556"/>
      <c r="Z69" s="556"/>
    </row>
    <row r="70" spans="1:26" x14ac:dyDescent="0.35">
      <c r="A70" s="556"/>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row>
    <row r="71" spans="1:26" x14ac:dyDescent="0.35">
      <c r="A71" s="556"/>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row>
    <row r="72" spans="1:26" x14ac:dyDescent="0.35">
      <c r="A72" s="556"/>
      <c r="B72" s="556"/>
      <c r="C72" s="556"/>
      <c r="D72" s="556"/>
      <c r="E72" s="556"/>
      <c r="F72" s="556"/>
      <c r="G72" s="556"/>
      <c r="H72" s="556"/>
      <c r="I72" s="556"/>
      <c r="J72" s="556"/>
      <c r="K72" s="556"/>
      <c r="L72" s="556"/>
      <c r="M72" s="556"/>
      <c r="N72" s="556"/>
      <c r="O72" s="556"/>
      <c r="P72" s="556"/>
      <c r="Q72" s="556"/>
      <c r="R72" s="556"/>
      <c r="S72" s="556"/>
      <c r="T72" s="556"/>
      <c r="U72" s="556"/>
      <c r="V72" s="556"/>
      <c r="W72" s="556"/>
      <c r="X72" s="556"/>
      <c r="Y72" s="556"/>
      <c r="Z72" s="556"/>
    </row>
    <row r="73" spans="1:26" x14ac:dyDescent="0.35">
      <c r="A73" s="556"/>
      <c r="B73" s="556"/>
      <c r="C73" s="556"/>
      <c r="D73" s="556"/>
      <c r="E73" s="556"/>
      <c r="F73" s="556"/>
      <c r="G73" s="556"/>
      <c r="H73" s="556"/>
      <c r="I73" s="556"/>
      <c r="J73" s="556"/>
      <c r="K73" s="556"/>
      <c r="L73" s="556"/>
      <c r="M73" s="556"/>
      <c r="N73" s="556"/>
      <c r="O73" s="556"/>
      <c r="P73" s="556"/>
      <c r="Q73" s="556"/>
      <c r="R73" s="556"/>
      <c r="S73" s="556"/>
      <c r="T73" s="556"/>
      <c r="U73" s="556"/>
      <c r="V73" s="556"/>
      <c r="W73" s="556"/>
      <c r="X73" s="556"/>
      <c r="Y73" s="556"/>
      <c r="Z73" s="556"/>
    </row>
    <row r="74" spans="1:26" x14ac:dyDescent="0.35">
      <c r="A74" s="556"/>
      <c r="B74" s="556"/>
      <c r="C74" s="556"/>
      <c r="D74" s="556"/>
      <c r="E74" s="556"/>
      <c r="F74" s="556"/>
      <c r="G74" s="556"/>
      <c r="H74" s="556"/>
      <c r="I74" s="556"/>
      <c r="J74" s="556"/>
      <c r="K74" s="556"/>
      <c r="L74" s="556"/>
      <c r="M74" s="556"/>
      <c r="N74" s="556"/>
      <c r="O74" s="556"/>
      <c r="P74" s="556"/>
      <c r="Q74" s="556"/>
      <c r="R74" s="556"/>
      <c r="S74" s="556"/>
      <c r="T74" s="556"/>
      <c r="U74" s="556"/>
      <c r="V74" s="556"/>
      <c r="W74" s="556"/>
      <c r="X74" s="556"/>
      <c r="Y74" s="556"/>
      <c r="Z74" s="556"/>
    </row>
    <row r="75" spans="1:26" x14ac:dyDescent="0.35">
      <c r="A75" s="556"/>
      <c r="B75" s="556"/>
      <c r="C75" s="556"/>
      <c r="D75" s="556"/>
      <c r="E75" s="556"/>
      <c r="F75" s="556"/>
      <c r="G75" s="556"/>
      <c r="H75" s="556"/>
      <c r="I75" s="556"/>
      <c r="J75" s="556"/>
      <c r="K75" s="556"/>
      <c r="L75" s="556"/>
      <c r="M75" s="556"/>
      <c r="N75" s="556"/>
      <c r="O75" s="556"/>
      <c r="P75" s="556"/>
      <c r="Q75" s="556"/>
      <c r="R75" s="556"/>
      <c r="S75" s="556"/>
      <c r="T75" s="556"/>
      <c r="U75" s="556"/>
      <c r="V75" s="556"/>
      <c r="W75" s="556"/>
      <c r="X75" s="556"/>
      <c r="Y75" s="556"/>
      <c r="Z75" s="556"/>
    </row>
    <row r="76" spans="1:26" x14ac:dyDescent="0.35">
      <c r="A76" s="556"/>
      <c r="B76" s="556"/>
      <c r="C76" s="556"/>
      <c r="D76" s="556"/>
      <c r="E76" s="556"/>
      <c r="F76" s="556"/>
      <c r="G76" s="556"/>
      <c r="H76" s="556"/>
      <c r="I76" s="556"/>
      <c r="J76" s="556"/>
      <c r="K76" s="556"/>
      <c r="L76" s="556"/>
      <c r="M76" s="556"/>
      <c r="N76" s="556"/>
      <c r="O76" s="556"/>
      <c r="P76" s="556"/>
      <c r="Q76" s="556"/>
      <c r="R76" s="556"/>
      <c r="S76" s="556"/>
      <c r="T76" s="556"/>
      <c r="U76" s="556"/>
      <c r="V76" s="556"/>
      <c r="W76" s="556"/>
      <c r="X76" s="556"/>
      <c r="Y76" s="556"/>
      <c r="Z76" s="556"/>
    </row>
    <row r="77" spans="1:26" x14ac:dyDescent="0.35">
      <c r="A77" s="556"/>
      <c r="B77" s="556"/>
      <c r="C77" s="556"/>
      <c r="D77" s="556"/>
      <c r="E77" s="556"/>
      <c r="F77" s="556"/>
      <c r="G77" s="556"/>
      <c r="H77" s="556"/>
      <c r="I77" s="556"/>
      <c r="J77" s="556"/>
      <c r="K77" s="556"/>
      <c r="L77" s="556"/>
      <c r="M77" s="556"/>
      <c r="N77" s="556"/>
      <c r="O77" s="556"/>
      <c r="P77" s="556"/>
      <c r="Q77" s="556"/>
      <c r="R77" s="556"/>
      <c r="S77" s="556"/>
      <c r="T77" s="556"/>
      <c r="U77" s="556"/>
      <c r="V77" s="556"/>
      <c r="W77" s="556"/>
      <c r="X77" s="556"/>
      <c r="Y77" s="556"/>
      <c r="Z77" s="556"/>
    </row>
    <row r="78" spans="1:26" x14ac:dyDescent="0.35">
      <c r="A78" s="556"/>
      <c r="B78" s="556"/>
      <c r="C78" s="556"/>
      <c r="D78" s="556"/>
      <c r="E78" s="556"/>
      <c r="F78" s="556"/>
      <c r="G78" s="556"/>
      <c r="H78" s="556"/>
      <c r="I78" s="556"/>
      <c r="J78" s="556"/>
      <c r="K78" s="556"/>
      <c r="L78" s="556"/>
      <c r="M78" s="556"/>
      <c r="N78" s="556"/>
      <c r="O78" s="556"/>
      <c r="P78" s="556"/>
      <c r="Q78" s="556"/>
      <c r="R78" s="556"/>
      <c r="S78" s="556"/>
      <c r="T78" s="556"/>
      <c r="U78" s="556"/>
      <c r="V78" s="556"/>
      <c r="W78" s="556"/>
      <c r="X78" s="556"/>
      <c r="Y78" s="556"/>
      <c r="Z78" s="556"/>
    </row>
    <row r="79" spans="1:26" x14ac:dyDescent="0.35">
      <c r="A79" s="556"/>
      <c r="B79" s="556"/>
      <c r="C79" s="556"/>
      <c r="D79" s="556"/>
      <c r="E79" s="556"/>
      <c r="F79" s="556"/>
      <c r="G79" s="556"/>
      <c r="H79" s="556"/>
      <c r="I79" s="556"/>
      <c r="J79" s="556"/>
      <c r="K79" s="556"/>
      <c r="L79" s="556"/>
      <c r="M79" s="556"/>
      <c r="N79" s="556"/>
      <c r="O79" s="556"/>
      <c r="P79" s="556"/>
      <c r="Q79" s="556"/>
      <c r="R79" s="556"/>
      <c r="S79" s="556"/>
      <c r="T79" s="556"/>
      <c r="U79" s="556"/>
      <c r="V79" s="556"/>
      <c r="W79" s="556"/>
      <c r="X79" s="556"/>
      <c r="Y79" s="556"/>
      <c r="Z79" s="556"/>
    </row>
    <row r="80" spans="1:26" x14ac:dyDescent="0.35">
      <c r="A80" s="556"/>
      <c r="B80" s="556"/>
      <c r="C80" s="556"/>
      <c r="D80" s="556"/>
      <c r="E80" s="556"/>
      <c r="F80" s="556"/>
      <c r="G80" s="556"/>
      <c r="H80" s="556"/>
      <c r="I80" s="556"/>
      <c r="J80" s="556"/>
      <c r="K80" s="556"/>
      <c r="L80" s="556"/>
      <c r="M80" s="556"/>
      <c r="N80" s="556"/>
      <c r="O80" s="556"/>
      <c r="P80" s="556"/>
      <c r="Q80" s="556"/>
      <c r="R80" s="556"/>
      <c r="S80" s="556"/>
      <c r="T80" s="556"/>
      <c r="U80" s="556"/>
      <c r="V80" s="556"/>
      <c r="W80" s="556"/>
      <c r="X80" s="556"/>
      <c r="Y80" s="556"/>
      <c r="Z80" s="556"/>
    </row>
    <row r="81" spans="1:26" x14ac:dyDescent="0.35">
      <c r="A81" s="556"/>
      <c r="B81" s="556"/>
      <c r="C81" s="556"/>
      <c r="D81" s="556"/>
      <c r="E81" s="556"/>
      <c r="F81" s="556"/>
      <c r="G81" s="556"/>
      <c r="H81" s="556"/>
      <c r="I81" s="556"/>
      <c r="J81" s="556"/>
      <c r="K81" s="556"/>
      <c r="L81" s="556"/>
      <c r="M81" s="556"/>
      <c r="N81" s="556"/>
      <c r="O81" s="556"/>
      <c r="P81" s="556"/>
      <c r="Q81" s="556"/>
      <c r="R81" s="556"/>
      <c r="S81" s="556"/>
      <c r="T81" s="556"/>
      <c r="U81" s="556"/>
      <c r="V81" s="556"/>
      <c r="W81" s="556"/>
      <c r="X81" s="556"/>
      <c r="Y81" s="556"/>
      <c r="Z81" s="556"/>
    </row>
    <row r="82" spans="1:26" x14ac:dyDescent="0.35">
      <c r="A82" s="556"/>
      <c r="B82" s="556"/>
      <c r="C82" s="556"/>
      <c r="D82" s="556"/>
      <c r="E82" s="556"/>
      <c r="F82" s="556"/>
      <c r="G82" s="556"/>
      <c r="H82" s="556"/>
      <c r="I82" s="556"/>
      <c r="J82" s="556"/>
      <c r="K82" s="556"/>
      <c r="L82" s="556"/>
      <c r="M82" s="556"/>
      <c r="N82" s="556"/>
      <c r="O82" s="556"/>
      <c r="P82" s="556"/>
      <c r="Q82" s="556"/>
      <c r="R82" s="556"/>
      <c r="S82" s="556"/>
      <c r="T82" s="556"/>
      <c r="U82" s="556"/>
      <c r="V82" s="556"/>
      <c r="W82" s="556"/>
      <c r="X82" s="556"/>
      <c r="Y82" s="556"/>
      <c r="Z82" s="556"/>
    </row>
    <row r="83" spans="1:26" x14ac:dyDescent="0.35">
      <c r="A83" s="556"/>
      <c r="B83" s="556"/>
      <c r="C83" s="556"/>
      <c r="D83" s="556"/>
      <c r="E83" s="556"/>
      <c r="F83" s="556"/>
      <c r="G83" s="556"/>
      <c r="H83" s="556"/>
      <c r="I83" s="556"/>
      <c r="J83" s="556"/>
      <c r="K83" s="556"/>
      <c r="L83" s="556"/>
      <c r="M83" s="556"/>
      <c r="N83" s="556"/>
      <c r="O83" s="556"/>
      <c r="P83" s="556"/>
      <c r="Q83" s="556"/>
      <c r="R83" s="556"/>
      <c r="S83" s="556"/>
      <c r="T83" s="556"/>
      <c r="U83" s="556"/>
      <c r="V83" s="556"/>
      <c r="W83" s="556"/>
      <c r="X83" s="556"/>
      <c r="Y83" s="556"/>
      <c r="Z83" s="556"/>
    </row>
    <row r="84" spans="1:26" x14ac:dyDescent="0.35">
      <c r="A84" s="556"/>
      <c r="B84" s="556"/>
      <c r="C84" s="556"/>
      <c r="D84" s="556"/>
      <c r="E84" s="556"/>
      <c r="F84" s="556"/>
      <c r="G84" s="556"/>
      <c r="H84" s="556"/>
      <c r="I84" s="556"/>
      <c r="J84" s="556"/>
      <c r="K84" s="556"/>
      <c r="L84" s="556"/>
      <c r="M84" s="556"/>
      <c r="N84" s="556"/>
      <c r="O84" s="556"/>
      <c r="P84" s="556"/>
      <c r="Q84" s="556"/>
      <c r="R84" s="556"/>
      <c r="S84" s="556"/>
      <c r="T84" s="556"/>
      <c r="U84" s="556"/>
      <c r="V84" s="556"/>
      <c r="W84" s="556"/>
      <c r="X84" s="556"/>
      <c r="Y84" s="556"/>
      <c r="Z84" s="556"/>
    </row>
    <row r="85" spans="1:26" x14ac:dyDescent="0.35">
      <c r="A85" s="556"/>
      <c r="B85" s="556"/>
      <c r="C85" s="556"/>
      <c r="D85" s="556"/>
      <c r="E85" s="556"/>
      <c r="F85" s="556"/>
      <c r="G85" s="556"/>
      <c r="H85" s="556"/>
      <c r="I85" s="556"/>
      <c r="J85" s="556"/>
      <c r="K85" s="556"/>
      <c r="L85" s="556"/>
      <c r="M85" s="556"/>
      <c r="N85" s="556"/>
      <c r="O85" s="556"/>
      <c r="P85" s="556"/>
      <c r="Q85" s="556"/>
      <c r="R85" s="556"/>
      <c r="S85" s="556"/>
      <c r="T85" s="556"/>
      <c r="U85" s="556"/>
      <c r="V85" s="556"/>
      <c r="W85" s="556"/>
      <c r="X85" s="556"/>
      <c r="Y85" s="556"/>
      <c r="Z85" s="556"/>
    </row>
    <row r="86" spans="1:26" x14ac:dyDescent="0.35">
      <c r="A86" s="556"/>
      <c r="B86" s="556"/>
      <c r="C86" s="556"/>
      <c r="D86" s="556"/>
      <c r="E86" s="556"/>
      <c r="F86" s="556"/>
      <c r="G86" s="556"/>
      <c r="H86" s="556"/>
      <c r="I86" s="556"/>
      <c r="J86" s="556"/>
      <c r="K86" s="556"/>
      <c r="L86" s="556"/>
      <c r="M86" s="556"/>
      <c r="N86" s="556"/>
      <c r="O86" s="556"/>
      <c r="P86" s="556"/>
      <c r="Q86" s="556"/>
      <c r="R86" s="556"/>
      <c r="S86" s="556"/>
      <c r="T86" s="556"/>
      <c r="U86" s="556"/>
      <c r="V86" s="556"/>
      <c r="W86" s="556"/>
      <c r="X86" s="556"/>
      <c r="Y86" s="556"/>
      <c r="Z86" s="556"/>
    </row>
    <row r="87" spans="1:26" x14ac:dyDescent="0.35">
      <c r="A87" s="556"/>
      <c r="B87" s="556"/>
      <c r="C87" s="556"/>
      <c r="D87" s="556"/>
      <c r="E87" s="556"/>
      <c r="F87" s="556"/>
      <c r="G87" s="556"/>
      <c r="H87" s="556"/>
      <c r="I87" s="556"/>
      <c r="J87" s="556"/>
      <c r="K87" s="556"/>
      <c r="L87" s="556"/>
      <c r="M87" s="556"/>
      <c r="N87" s="556"/>
      <c r="O87" s="556"/>
      <c r="P87" s="556"/>
      <c r="Q87" s="556"/>
      <c r="R87" s="556"/>
      <c r="S87" s="556"/>
      <c r="T87" s="556"/>
      <c r="U87" s="556"/>
      <c r="V87" s="556"/>
      <c r="W87" s="556"/>
      <c r="X87" s="556"/>
      <c r="Y87" s="556"/>
      <c r="Z87" s="556"/>
    </row>
    <row r="88" spans="1:26" x14ac:dyDescent="0.35">
      <c r="A88" s="556"/>
      <c r="B88" s="556"/>
      <c r="C88" s="556"/>
      <c r="D88" s="556"/>
      <c r="E88" s="556"/>
      <c r="F88" s="556"/>
      <c r="G88" s="556"/>
      <c r="H88" s="556"/>
      <c r="I88" s="556"/>
      <c r="J88" s="556"/>
      <c r="K88" s="556"/>
      <c r="L88" s="556"/>
      <c r="M88" s="556"/>
      <c r="N88" s="556"/>
      <c r="O88" s="556"/>
      <c r="P88" s="556"/>
      <c r="Q88" s="556"/>
      <c r="R88" s="556"/>
      <c r="S88" s="556"/>
      <c r="T88" s="556"/>
      <c r="U88" s="556"/>
      <c r="V88" s="556"/>
      <c r="W88" s="556"/>
      <c r="X88" s="556"/>
      <c r="Y88" s="556"/>
      <c r="Z88" s="556"/>
    </row>
    <row r="89" spans="1:26" x14ac:dyDescent="0.35">
      <c r="A89" s="556"/>
      <c r="B89" s="556"/>
      <c r="C89" s="556"/>
      <c r="D89" s="556"/>
      <c r="E89" s="556"/>
      <c r="F89" s="556"/>
      <c r="G89" s="556"/>
      <c r="H89" s="556"/>
      <c r="I89" s="556"/>
      <c r="J89" s="556"/>
      <c r="K89" s="556"/>
      <c r="L89" s="556"/>
      <c r="M89" s="556"/>
      <c r="N89" s="556"/>
      <c r="O89" s="556"/>
      <c r="P89" s="556"/>
      <c r="Q89" s="556"/>
      <c r="R89" s="556"/>
      <c r="S89" s="556"/>
      <c r="T89" s="556"/>
      <c r="U89" s="556"/>
      <c r="V89" s="556"/>
      <c r="W89" s="556"/>
      <c r="X89" s="556"/>
      <c r="Y89" s="556"/>
      <c r="Z89" s="556"/>
    </row>
    <row r="90" spans="1:26" x14ac:dyDescent="0.35">
      <c r="A90" s="556"/>
      <c r="B90" s="556"/>
      <c r="C90" s="556"/>
      <c r="D90" s="556"/>
      <c r="E90" s="556"/>
      <c r="F90" s="556"/>
      <c r="G90" s="556"/>
      <c r="H90" s="556"/>
      <c r="I90" s="556"/>
      <c r="J90" s="556"/>
      <c r="K90" s="556"/>
      <c r="L90" s="556"/>
      <c r="M90" s="556"/>
      <c r="N90" s="556"/>
      <c r="O90" s="556"/>
      <c r="P90" s="556"/>
      <c r="Q90" s="556"/>
      <c r="R90" s="556"/>
      <c r="S90" s="556"/>
      <c r="T90" s="556"/>
      <c r="U90" s="556"/>
      <c r="V90" s="556"/>
      <c r="W90" s="556"/>
      <c r="X90" s="556"/>
      <c r="Y90" s="556"/>
      <c r="Z90" s="556"/>
    </row>
    <row r="91" spans="1:26" x14ac:dyDescent="0.35">
      <c r="A91" s="556"/>
      <c r="B91" s="556"/>
      <c r="C91" s="556"/>
      <c r="D91" s="556"/>
      <c r="E91" s="556"/>
      <c r="F91" s="556"/>
      <c r="G91" s="556"/>
      <c r="H91" s="556"/>
      <c r="I91" s="556"/>
      <c r="J91" s="556"/>
      <c r="K91" s="556"/>
      <c r="L91" s="556"/>
      <c r="M91" s="556"/>
      <c r="N91" s="556"/>
      <c r="O91" s="556"/>
      <c r="P91" s="556"/>
      <c r="Q91" s="556"/>
      <c r="R91" s="556"/>
      <c r="S91" s="556"/>
      <c r="T91" s="556"/>
      <c r="U91" s="556"/>
      <c r="V91" s="556"/>
      <c r="W91" s="556"/>
      <c r="X91" s="556"/>
      <c r="Y91" s="556"/>
      <c r="Z91" s="556"/>
    </row>
    <row r="92" spans="1:26" x14ac:dyDescent="0.35">
      <c r="A92" s="556"/>
      <c r="B92" s="556"/>
      <c r="C92" s="556"/>
      <c r="D92" s="556"/>
      <c r="E92" s="556"/>
      <c r="F92" s="556"/>
      <c r="G92" s="556"/>
      <c r="H92" s="556"/>
      <c r="I92" s="556"/>
      <c r="J92" s="556"/>
      <c r="K92" s="556"/>
      <c r="L92" s="556"/>
      <c r="M92" s="556"/>
      <c r="N92" s="556"/>
      <c r="O92" s="556"/>
      <c r="P92" s="556"/>
      <c r="Q92" s="556"/>
      <c r="R92" s="556"/>
      <c r="S92" s="556"/>
      <c r="T92" s="556"/>
      <c r="U92" s="556"/>
      <c r="V92" s="556"/>
      <c r="W92" s="556"/>
      <c r="X92" s="556"/>
      <c r="Y92" s="556"/>
      <c r="Z92" s="556"/>
    </row>
    <row r="93" spans="1:26" x14ac:dyDescent="0.35">
      <c r="A93" s="556"/>
      <c r="B93" s="556"/>
      <c r="C93" s="556"/>
      <c r="D93" s="556"/>
      <c r="E93" s="556"/>
      <c r="F93" s="556"/>
      <c r="G93" s="556"/>
      <c r="H93" s="556"/>
      <c r="I93" s="556"/>
      <c r="J93" s="556"/>
      <c r="K93" s="556"/>
      <c r="L93" s="556"/>
      <c r="M93" s="556"/>
      <c r="N93" s="556"/>
      <c r="O93" s="556"/>
      <c r="P93" s="556"/>
      <c r="Q93" s="556"/>
      <c r="R93" s="556"/>
      <c r="S93" s="556"/>
      <c r="T93" s="556"/>
      <c r="U93" s="556"/>
      <c r="V93" s="556"/>
      <c r="W93" s="556"/>
      <c r="X93" s="556"/>
      <c r="Y93" s="556"/>
      <c r="Z93" s="556"/>
    </row>
    <row r="94" spans="1:26" x14ac:dyDescent="0.35">
      <c r="A94" s="556"/>
      <c r="B94" s="556"/>
      <c r="C94" s="556"/>
      <c r="D94" s="556"/>
      <c r="E94" s="556"/>
      <c r="F94" s="556"/>
      <c r="G94" s="556"/>
      <c r="H94" s="556"/>
      <c r="I94" s="556"/>
      <c r="J94" s="556"/>
      <c r="K94" s="556"/>
      <c r="L94" s="556"/>
      <c r="M94" s="556"/>
      <c r="N94" s="556"/>
      <c r="O94" s="556"/>
      <c r="P94" s="556"/>
      <c r="Q94" s="556"/>
      <c r="R94" s="556"/>
      <c r="S94" s="556"/>
      <c r="T94" s="556"/>
      <c r="U94" s="556"/>
      <c r="V94" s="556"/>
      <c r="W94" s="556"/>
      <c r="X94" s="556"/>
      <c r="Y94" s="556"/>
      <c r="Z94" s="556"/>
    </row>
    <row r="95" spans="1:26" x14ac:dyDescent="0.35">
      <c r="A95" s="556"/>
      <c r="B95" s="556"/>
      <c r="C95" s="556"/>
      <c r="D95" s="556"/>
      <c r="E95" s="556"/>
      <c r="F95" s="556"/>
      <c r="G95" s="556"/>
      <c r="H95" s="556"/>
      <c r="I95" s="556"/>
      <c r="J95" s="556"/>
      <c r="K95" s="556"/>
      <c r="L95" s="556"/>
      <c r="M95" s="556"/>
      <c r="N95" s="556"/>
      <c r="O95" s="556"/>
      <c r="P95" s="556"/>
      <c r="Q95" s="556"/>
      <c r="R95" s="556"/>
      <c r="S95" s="556"/>
      <c r="T95" s="556"/>
      <c r="U95" s="556"/>
      <c r="V95" s="556"/>
      <c r="W95" s="556"/>
      <c r="X95" s="556"/>
      <c r="Y95" s="556"/>
      <c r="Z95" s="556"/>
    </row>
    <row r="96" spans="1:26" x14ac:dyDescent="0.35">
      <c r="A96" s="556"/>
      <c r="B96" s="556"/>
      <c r="C96" s="556"/>
      <c r="D96" s="556"/>
      <c r="E96" s="556"/>
      <c r="F96" s="556"/>
      <c r="G96" s="556"/>
      <c r="H96" s="556"/>
      <c r="I96" s="556"/>
      <c r="J96" s="556"/>
      <c r="K96" s="556"/>
      <c r="L96" s="556"/>
      <c r="M96" s="556"/>
      <c r="N96" s="556"/>
      <c r="O96" s="556"/>
      <c r="P96" s="556"/>
      <c r="Q96" s="556"/>
      <c r="R96" s="556"/>
      <c r="S96" s="556"/>
      <c r="T96" s="556"/>
      <c r="U96" s="556"/>
      <c r="V96" s="556"/>
      <c r="W96" s="556"/>
      <c r="X96" s="556"/>
      <c r="Y96" s="556"/>
      <c r="Z96" s="556"/>
    </row>
    <row r="97" spans="1:26" x14ac:dyDescent="0.35">
      <c r="A97" s="556"/>
      <c r="B97" s="556"/>
      <c r="C97" s="556"/>
      <c r="D97" s="556"/>
      <c r="E97" s="556"/>
      <c r="F97" s="556"/>
      <c r="G97" s="556"/>
      <c r="H97" s="556"/>
      <c r="I97" s="556"/>
      <c r="J97" s="556"/>
      <c r="K97" s="556"/>
      <c r="L97" s="556"/>
      <c r="M97" s="556"/>
      <c r="N97" s="556"/>
      <c r="O97" s="556"/>
      <c r="P97" s="556"/>
      <c r="Q97" s="556"/>
      <c r="R97" s="556"/>
      <c r="S97" s="556"/>
      <c r="T97" s="556"/>
      <c r="U97" s="556"/>
      <c r="V97" s="556"/>
      <c r="W97" s="556"/>
      <c r="X97" s="556"/>
      <c r="Y97" s="556"/>
      <c r="Z97" s="556"/>
    </row>
    <row r="98" spans="1:26" x14ac:dyDescent="0.35">
      <c r="A98" s="556"/>
      <c r="B98" s="556"/>
      <c r="C98" s="556"/>
      <c r="D98" s="556"/>
      <c r="E98" s="556"/>
      <c r="F98" s="556"/>
      <c r="G98" s="556"/>
      <c r="H98" s="556"/>
      <c r="I98" s="556"/>
      <c r="J98" s="556"/>
      <c r="K98" s="556"/>
      <c r="L98" s="556"/>
      <c r="M98" s="556"/>
      <c r="N98" s="556"/>
      <c r="O98" s="556"/>
      <c r="P98" s="556"/>
      <c r="Q98" s="556"/>
      <c r="R98" s="556"/>
      <c r="S98" s="556"/>
      <c r="T98" s="556"/>
      <c r="U98" s="556"/>
      <c r="V98" s="556"/>
      <c r="W98" s="556"/>
      <c r="X98" s="556"/>
      <c r="Y98" s="556"/>
      <c r="Z98" s="556"/>
    </row>
    <row r="99" spans="1:26" x14ac:dyDescent="0.35">
      <c r="A99" s="556"/>
      <c r="B99" s="556"/>
      <c r="C99" s="556"/>
      <c r="D99" s="556"/>
      <c r="E99" s="556"/>
      <c r="F99" s="556"/>
      <c r="G99" s="556"/>
      <c r="H99" s="556"/>
      <c r="I99" s="556"/>
      <c r="J99" s="556"/>
      <c r="K99" s="556"/>
      <c r="L99" s="556"/>
      <c r="M99" s="556"/>
      <c r="N99" s="556"/>
      <c r="O99" s="556"/>
      <c r="P99" s="556"/>
      <c r="Q99" s="556"/>
      <c r="R99" s="556"/>
      <c r="S99" s="556"/>
      <c r="T99" s="556"/>
      <c r="U99" s="556"/>
      <c r="V99" s="556"/>
      <c r="W99" s="556"/>
      <c r="X99" s="556"/>
      <c r="Y99" s="556"/>
      <c r="Z99" s="556"/>
    </row>
    <row r="100" spans="1:26" x14ac:dyDescent="0.35">
      <c r="A100" s="556"/>
      <c r="B100" s="556"/>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row>
    <row r="101" spans="1:26" x14ac:dyDescent="0.35">
      <c r="A101" s="556"/>
      <c r="B101" s="556"/>
      <c r="C101" s="556"/>
      <c r="D101" s="556"/>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row>
    <row r="102" spans="1:26" x14ac:dyDescent="0.35">
      <c r="A102" s="556"/>
      <c r="B102" s="556"/>
      <c r="C102" s="556"/>
      <c r="D102" s="556"/>
      <c r="E102" s="556"/>
      <c r="F102" s="556"/>
      <c r="G102" s="556"/>
      <c r="H102" s="556"/>
      <c r="I102" s="556"/>
      <c r="J102" s="556"/>
      <c r="K102" s="556"/>
      <c r="L102" s="556"/>
      <c r="M102" s="556"/>
      <c r="N102" s="556"/>
      <c r="O102" s="556"/>
      <c r="P102" s="556"/>
      <c r="Q102" s="556"/>
      <c r="R102" s="556"/>
      <c r="S102" s="556"/>
      <c r="T102" s="556"/>
      <c r="U102" s="556"/>
      <c r="V102" s="556"/>
      <c r="W102" s="556"/>
      <c r="X102" s="556"/>
      <c r="Y102" s="556"/>
      <c r="Z102" s="556"/>
    </row>
    <row r="103" spans="1:26" x14ac:dyDescent="0.35">
      <c r="A103" s="556"/>
      <c r="B103" s="556"/>
      <c r="C103" s="556"/>
      <c r="D103" s="556"/>
      <c r="E103" s="556"/>
      <c r="F103" s="556"/>
      <c r="G103" s="556"/>
      <c r="H103" s="556"/>
      <c r="I103" s="556"/>
      <c r="J103" s="556"/>
      <c r="K103" s="556"/>
      <c r="L103" s="556"/>
      <c r="M103" s="556"/>
      <c r="N103" s="556"/>
      <c r="O103" s="556"/>
      <c r="P103" s="556"/>
      <c r="Q103" s="556"/>
      <c r="R103" s="556"/>
      <c r="S103" s="556"/>
      <c r="T103" s="556"/>
      <c r="U103" s="556"/>
      <c r="V103" s="556"/>
      <c r="W103" s="556"/>
      <c r="X103" s="556"/>
      <c r="Y103" s="556"/>
      <c r="Z103" s="556"/>
    </row>
    <row r="104" spans="1:26" x14ac:dyDescent="0.35">
      <c r="A104" s="556"/>
      <c r="B104" s="556"/>
      <c r="C104" s="556"/>
      <c r="D104" s="556"/>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row>
    <row r="105" spans="1:26" x14ac:dyDescent="0.35">
      <c r="A105" s="556"/>
      <c r="B105" s="556"/>
      <c r="C105" s="556"/>
      <c r="D105" s="556"/>
      <c r="E105" s="556"/>
      <c r="F105" s="556"/>
      <c r="G105" s="556"/>
      <c r="H105" s="556"/>
      <c r="I105" s="556"/>
      <c r="J105" s="556"/>
      <c r="K105" s="556"/>
      <c r="L105" s="556"/>
      <c r="M105" s="556"/>
      <c r="N105" s="556"/>
      <c r="O105" s="556"/>
      <c r="P105" s="556"/>
      <c r="Q105" s="556"/>
      <c r="R105" s="556"/>
      <c r="S105" s="556"/>
      <c r="T105" s="556"/>
      <c r="U105" s="556"/>
      <c r="V105" s="556"/>
      <c r="W105" s="556"/>
      <c r="X105" s="556"/>
      <c r="Y105" s="556"/>
      <c r="Z105" s="556"/>
    </row>
  </sheetData>
  <mergeCells count="88">
    <mergeCell ref="B1:D1"/>
    <mergeCell ref="E1:G1"/>
    <mergeCell ref="B2:G4"/>
    <mergeCell ref="H2:Z2"/>
    <mergeCell ref="H3:M3"/>
    <mergeCell ref="N3:Z3"/>
    <mergeCell ref="H4:Z4"/>
    <mergeCell ref="C7:H8"/>
    <mergeCell ref="I7:Y8"/>
    <mergeCell ref="C10:H11"/>
    <mergeCell ref="I10:O11"/>
    <mergeCell ref="P10:S10"/>
    <mergeCell ref="T10:Y10"/>
    <mergeCell ref="P11:S11"/>
    <mergeCell ref="T11:Y11"/>
    <mergeCell ref="C13:H14"/>
    <mergeCell ref="I13:Q14"/>
    <mergeCell ref="R13:Y13"/>
    <mergeCell ref="R14:Y14"/>
    <mergeCell ref="C16:H16"/>
    <mergeCell ref="I16:Y16"/>
    <mergeCell ref="C18:H18"/>
    <mergeCell ref="I18:Y18"/>
    <mergeCell ref="C20:H21"/>
    <mergeCell ref="I20:K21"/>
    <mergeCell ref="L20:Q20"/>
    <mergeCell ref="R20:Y20"/>
    <mergeCell ref="L21:Q21"/>
    <mergeCell ref="R21:Y21"/>
    <mergeCell ref="C23:I23"/>
    <mergeCell ref="J23:N23"/>
    <mergeCell ref="O23:Y23"/>
    <mergeCell ref="C24:I24"/>
    <mergeCell ref="J24:N24"/>
    <mergeCell ref="O24:Y24"/>
    <mergeCell ref="C26:H26"/>
    <mergeCell ref="I26:Y26"/>
    <mergeCell ref="C28:H28"/>
    <mergeCell ref="I28:J28"/>
    <mergeCell ref="K28:L28"/>
    <mergeCell ref="M28:P28"/>
    <mergeCell ref="R28:T28"/>
    <mergeCell ref="V28:X28"/>
    <mergeCell ref="X32:Y32"/>
    <mergeCell ref="C30:J32"/>
    <mergeCell ref="K30:P30"/>
    <mergeCell ref="Q30:U30"/>
    <mergeCell ref="V30:Y30"/>
    <mergeCell ref="K31:L31"/>
    <mergeCell ref="M31:P31"/>
    <mergeCell ref="Q31:R31"/>
    <mergeCell ref="S31:U31"/>
    <mergeCell ref="V31:W31"/>
    <mergeCell ref="X31:Y31"/>
    <mergeCell ref="K32:L32"/>
    <mergeCell ref="M32:P32"/>
    <mergeCell ref="Q32:R32"/>
    <mergeCell ref="S32:U32"/>
    <mergeCell ref="V32:W32"/>
    <mergeCell ref="K36:Y36"/>
    <mergeCell ref="C34:Y34"/>
    <mergeCell ref="C35:G35"/>
    <mergeCell ref="K35:Y35"/>
    <mergeCell ref="C36:G36"/>
    <mergeCell ref="B42:D42"/>
    <mergeCell ref="C38:G38"/>
    <mergeCell ref="K38:Y38"/>
    <mergeCell ref="K37:Y37"/>
    <mergeCell ref="C37:G37"/>
    <mergeCell ref="C39:G39"/>
    <mergeCell ref="K39:Y39"/>
    <mergeCell ref="C40:G40"/>
    <mergeCell ref="K40:Y40"/>
    <mergeCell ref="B41:D41"/>
    <mergeCell ref="C43:Y43"/>
    <mergeCell ref="C44:Y60"/>
    <mergeCell ref="C63:G64"/>
    <mergeCell ref="H63:I63"/>
    <mergeCell ref="H64:I64"/>
    <mergeCell ref="J63:K63"/>
    <mergeCell ref="J64:K64"/>
    <mergeCell ref="L63:S64"/>
    <mergeCell ref="T63:Y64"/>
    <mergeCell ref="C65:G65"/>
    <mergeCell ref="H65:I65"/>
    <mergeCell ref="J65:K65"/>
    <mergeCell ref="L65:S65"/>
    <mergeCell ref="T65:Y6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99"/>
  <sheetViews>
    <sheetView topLeftCell="A10" workbookViewId="0">
      <selection activeCell="J40" sqref="J40"/>
    </sheetView>
  </sheetViews>
  <sheetFormatPr baseColWidth="10" defaultColWidth="3.7265625" defaultRowHeight="14.5" x14ac:dyDescent="0.35"/>
  <cols>
    <col min="1" max="1" width="3.7265625" style="1"/>
    <col min="2" max="2" width="2.81640625" style="1" customWidth="1"/>
    <col min="3" max="7" width="3.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708"/>
      <c r="B1" s="773"/>
      <c r="C1" s="773"/>
      <c r="D1" s="773"/>
      <c r="E1" s="773"/>
      <c r="F1" s="773"/>
      <c r="G1" s="771"/>
      <c r="H1" s="771"/>
      <c r="I1" s="771"/>
      <c r="J1" s="771"/>
      <c r="K1" s="771"/>
      <c r="L1" s="771"/>
      <c r="M1" s="771"/>
      <c r="N1" s="771"/>
      <c r="O1" s="771"/>
      <c r="P1" s="771"/>
      <c r="Q1" s="771"/>
      <c r="R1" s="771"/>
      <c r="S1" s="771"/>
      <c r="T1" s="771"/>
      <c r="U1" s="771"/>
      <c r="V1" s="771"/>
      <c r="W1" s="771"/>
      <c r="X1" s="771"/>
      <c r="Y1" s="771"/>
      <c r="Z1" s="771"/>
      <c r="AA1" s="771"/>
      <c r="AB1" s="771"/>
    </row>
    <row r="2" spans="1:28" ht="45.75" customHeight="1" x14ac:dyDescent="0.35">
      <c r="A2" s="708"/>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1:28" ht="14.5" customHeight="1" x14ac:dyDescent="0.35">
      <c r="A3" s="708"/>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1:28" ht="15" customHeight="1" thickBot="1" x14ac:dyDescent="0.4">
      <c r="A4" s="708"/>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1:28" x14ac:dyDescent="0.35">
      <c r="A5" s="708"/>
      <c r="B5" s="771"/>
      <c r="C5" s="771"/>
      <c r="D5" s="771"/>
      <c r="E5" s="771"/>
      <c r="F5" s="771"/>
      <c r="G5" s="771"/>
      <c r="H5" s="774"/>
      <c r="I5" s="774"/>
      <c r="J5" s="774"/>
      <c r="K5" s="774"/>
      <c r="L5" s="774"/>
      <c r="M5" s="774"/>
      <c r="N5" s="774"/>
      <c r="O5" s="774"/>
      <c r="P5" s="774"/>
      <c r="Q5" s="774"/>
      <c r="R5" s="774"/>
      <c r="S5" s="774"/>
      <c r="T5" s="774"/>
      <c r="U5" s="774"/>
      <c r="V5" s="774"/>
      <c r="W5" s="774"/>
      <c r="X5" s="774"/>
      <c r="Y5" s="774"/>
      <c r="Z5" s="774"/>
      <c r="AA5" s="774"/>
      <c r="AB5" s="774"/>
    </row>
    <row r="6" spans="1:28" ht="7.5" customHeight="1" thickBot="1" x14ac:dyDescent="0.4">
      <c r="A6" s="708"/>
      <c r="B6" s="775"/>
      <c r="C6" s="776"/>
      <c r="D6" s="776"/>
      <c r="E6" s="776"/>
      <c r="F6" s="776"/>
      <c r="G6" s="776"/>
      <c r="H6" s="776"/>
      <c r="I6" s="777"/>
      <c r="J6" s="777"/>
      <c r="K6" s="777"/>
      <c r="L6" s="777"/>
      <c r="M6" s="777"/>
      <c r="N6" s="777"/>
      <c r="O6" s="777"/>
      <c r="P6" s="777"/>
      <c r="Q6" s="777"/>
      <c r="R6" s="778"/>
      <c r="S6" s="778"/>
      <c r="T6" s="778"/>
      <c r="U6" s="778"/>
      <c r="V6" s="778"/>
      <c r="W6" s="776"/>
      <c r="X6" s="776"/>
      <c r="Y6" s="776"/>
      <c r="Z6" s="776"/>
      <c r="AA6" s="776"/>
      <c r="AB6" s="779"/>
    </row>
    <row r="7" spans="1:28" ht="15" customHeight="1" x14ac:dyDescent="0.35">
      <c r="A7" s="708"/>
      <c r="B7" s="780"/>
      <c r="C7" s="1220" t="s">
        <v>4</v>
      </c>
      <c r="D7" s="1221"/>
      <c r="E7" s="1221"/>
      <c r="F7" s="1221"/>
      <c r="G7" s="1221"/>
      <c r="H7" s="1222"/>
      <c r="I7" s="1760" t="s">
        <v>178</v>
      </c>
      <c r="J7" s="1761"/>
      <c r="K7" s="1761"/>
      <c r="L7" s="1761"/>
      <c r="M7" s="1761"/>
      <c r="N7" s="1761"/>
      <c r="O7" s="1761"/>
      <c r="P7" s="1761"/>
      <c r="Q7" s="1761"/>
      <c r="R7" s="1761"/>
      <c r="S7" s="1761"/>
      <c r="T7" s="1761"/>
      <c r="U7" s="1761"/>
      <c r="V7" s="1761"/>
      <c r="W7" s="1761"/>
      <c r="X7" s="1761"/>
      <c r="Y7" s="1761"/>
      <c r="Z7" s="1761"/>
      <c r="AA7" s="1762"/>
      <c r="AB7" s="781"/>
    </row>
    <row r="8" spans="1:28" ht="15" thickBot="1" x14ac:dyDescent="0.4">
      <c r="A8" s="708"/>
      <c r="B8" s="780"/>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781"/>
    </row>
    <row r="9" spans="1:28" ht="9" customHeight="1" thickBot="1" x14ac:dyDescent="0.4">
      <c r="A9" s="708"/>
      <c r="B9" s="780"/>
      <c r="C9" s="782"/>
      <c r="D9" s="782"/>
      <c r="E9" s="782"/>
      <c r="F9" s="782"/>
      <c r="G9" s="782"/>
      <c r="H9" s="782"/>
      <c r="I9" s="783"/>
      <c r="J9" s="783"/>
      <c r="K9" s="783"/>
      <c r="L9" s="783"/>
      <c r="M9" s="783"/>
      <c r="N9" s="783"/>
      <c r="O9" s="783"/>
      <c r="P9" s="783"/>
      <c r="Q9" s="783"/>
      <c r="R9" s="784"/>
      <c r="S9" s="784"/>
      <c r="T9" s="784"/>
      <c r="U9" s="784"/>
      <c r="V9" s="784"/>
      <c r="W9" s="782"/>
      <c r="X9" s="782"/>
      <c r="Y9" s="782"/>
      <c r="Z9" s="782"/>
      <c r="AA9" s="782"/>
      <c r="AB9" s="781"/>
    </row>
    <row r="10" spans="1:28" ht="15" customHeight="1" x14ac:dyDescent="0.35">
      <c r="A10" s="708"/>
      <c r="B10" s="780"/>
      <c r="C10" s="1220" t="s">
        <v>6</v>
      </c>
      <c r="D10" s="1221"/>
      <c r="E10" s="1221"/>
      <c r="F10" s="1221"/>
      <c r="G10" s="1221"/>
      <c r="H10" s="1222"/>
      <c r="I10" s="1490" t="s">
        <v>199</v>
      </c>
      <c r="J10" s="1826"/>
      <c r="K10" s="1826"/>
      <c r="L10" s="1826"/>
      <c r="M10" s="1826"/>
      <c r="N10" s="1826"/>
      <c r="O10" s="1826"/>
      <c r="P10" s="1826"/>
      <c r="Q10" s="1827"/>
      <c r="R10" s="1824" t="s">
        <v>8</v>
      </c>
      <c r="S10" s="1824"/>
      <c r="T10" s="1824"/>
      <c r="U10" s="1825"/>
      <c r="V10" s="1213" t="s">
        <v>9</v>
      </c>
      <c r="W10" s="1214"/>
      <c r="X10" s="1214"/>
      <c r="Y10" s="1214"/>
      <c r="Z10" s="1214"/>
      <c r="AA10" s="1215"/>
      <c r="AB10" s="781"/>
    </row>
    <row r="11" spans="1:28" ht="19.5" customHeight="1" thickBot="1" x14ac:dyDescent="0.4">
      <c r="A11" s="708"/>
      <c r="B11" s="780"/>
      <c r="C11" s="1223"/>
      <c r="D11" s="1224"/>
      <c r="E11" s="1224"/>
      <c r="F11" s="1224"/>
      <c r="G11" s="1224"/>
      <c r="H11" s="1225"/>
      <c r="I11" s="1828"/>
      <c r="J11" s="1829"/>
      <c r="K11" s="1829"/>
      <c r="L11" s="1829"/>
      <c r="M11" s="1829"/>
      <c r="N11" s="1829"/>
      <c r="O11" s="1829"/>
      <c r="P11" s="1829"/>
      <c r="Q11" s="1830"/>
      <c r="R11" s="1229" t="s">
        <v>200</v>
      </c>
      <c r="S11" s="1230"/>
      <c r="T11" s="1230"/>
      <c r="U11" s="1230"/>
      <c r="V11" s="1372">
        <v>1</v>
      </c>
      <c r="W11" s="1372"/>
      <c r="X11" s="1372"/>
      <c r="Y11" s="1372"/>
      <c r="Z11" s="1372"/>
      <c r="AA11" s="1373"/>
      <c r="AB11" s="781"/>
    </row>
    <row r="12" spans="1:28" ht="10.5" customHeight="1" thickBot="1" x14ac:dyDescent="0.4">
      <c r="A12" s="708"/>
      <c r="B12" s="785"/>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7"/>
    </row>
    <row r="13" spans="1:28" ht="15" customHeight="1" x14ac:dyDescent="0.35">
      <c r="A13" s="708"/>
      <c r="B13" s="785"/>
      <c r="C13" s="1220" t="s">
        <v>11</v>
      </c>
      <c r="D13" s="1221"/>
      <c r="E13" s="1221"/>
      <c r="F13" s="1221"/>
      <c r="G13" s="1221"/>
      <c r="H13" s="1222"/>
      <c r="I13" s="1831" t="s">
        <v>201</v>
      </c>
      <c r="J13" s="1832"/>
      <c r="K13" s="1832"/>
      <c r="L13" s="1832"/>
      <c r="M13" s="1832"/>
      <c r="N13" s="1832"/>
      <c r="O13" s="1832"/>
      <c r="P13" s="1832"/>
      <c r="Q13" s="1832"/>
      <c r="R13" s="1832"/>
      <c r="S13" s="1833"/>
      <c r="T13" s="1220" t="s">
        <v>13</v>
      </c>
      <c r="U13" s="1221"/>
      <c r="V13" s="1221"/>
      <c r="W13" s="1221"/>
      <c r="X13" s="1221"/>
      <c r="Y13" s="1221"/>
      <c r="Z13" s="1221"/>
      <c r="AA13" s="1222"/>
      <c r="AB13" s="787"/>
    </row>
    <row r="14" spans="1:28" ht="51" customHeight="1" thickBot="1" x14ac:dyDescent="0.4">
      <c r="A14" s="708"/>
      <c r="B14" s="785"/>
      <c r="C14" s="1223"/>
      <c r="D14" s="1224"/>
      <c r="E14" s="1224"/>
      <c r="F14" s="1224"/>
      <c r="G14" s="1224"/>
      <c r="H14" s="1225"/>
      <c r="I14" s="1834"/>
      <c r="J14" s="1835"/>
      <c r="K14" s="1835"/>
      <c r="L14" s="1835"/>
      <c r="M14" s="1835"/>
      <c r="N14" s="1835"/>
      <c r="O14" s="1835"/>
      <c r="P14" s="1835"/>
      <c r="Q14" s="1835"/>
      <c r="R14" s="1835"/>
      <c r="S14" s="1836"/>
      <c r="T14" s="1232" t="s">
        <v>14</v>
      </c>
      <c r="U14" s="1233"/>
      <c r="V14" s="1233"/>
      <c r="W14" s="1233"/>
      <c r="X14" s="1233"/>
      <c r="Y14" s="1233"/>
      <c r="Z14" s="1233"/>
      <c r="AA14" s="1234"/>
      <c r="AB14" s="787"/>
    </row>
    <row r="15" spans="1:28" ht="9.75" customHeight="1" thickBot="1" x14ac:dyDescent="0.4">
      <c r="A15" s="708"/>
      <c r="B15" s="785"/>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7"/>
    </row>
    <row r="16" spans="1:28" ht="30.75" customHeight="1" thickBot="1" x14ac:dyDescent="0.4">
      <c r="A16" s="708"/>
      <c r="B16" s="785"/>
      <c r="C16" s="1195" t="s">
        <v>15</v>
      </c>
      <c r="D16" s="1196"/>
      <c r="E16" s="1196"/>
      <c r="F16" s="1196"/>
      <c r="G16" s="1196"/>
      <c r="H16" s="1197"/>
      <c r="I16" s="1837" t="s">
        <v>202</v>
      </c>
      <c r="J16" s="1838"/>
      <c r="K16" s="1838"/>
      <c r="L16" s="1838"/>
      <c r="M16" s="1838"/>
      <c r="N16" s="1838"/>
      <c r="O16" s="1838"/>
      <c r="P16" s="1838"/>
      <c r="Q16" s="1838"/>
      <c r="R16" s="1838"/>
      <c r="S16" s="1838"/>
      <c r="T16" s="1838"/>
      <c r="U16" s="1838"/>
      <c r="V16" s="1838"/>
      <c r="W16" s="1838"/>
      <c r="X16" s="1838"/>
      <c r="Y16" s="1838"/>
      <c r="Z16" s="1838"/>
      <c r="AA16" s="1839"/>
      <c r="AB16" s="787"/>
    </row>
    <row r="17" spans="1:28" ht="11.25" customHeight="1" thickBot="1" x14ac:dyDescent="0.4">
      <c r="A17" s="708"/>
      <c r="B17" s="785"/>
      <c r="C17" s="784"/>
      <c r="D17" s="784"/>
      <c r="E17" s="784"/>
      <c r="F17" s="784"/>
      <c r="G17" s="784"/>
      <c r="H17" s="784"/>
      <c r="I17" s="788"/>
      <c r="J17" s="788"/>
      <c r="K17" s="788"/>
      <c r="L17" s="788"/>
      <c r="M17" s="788"/>
      <c r="N17" s="788"/>
      <c r="O17" s="788"/>
      <c r="P17" s="788"/>
      <c r="Q17" s="788"/>
      <c r="R17" s="788"/>
      <c r="S17" s="788"/>
      <c r="T17" s="788"/>
      <c r="U17" s="788"/>
      <c r="V17" s="788"/>
      <c r="W17" s="788"/>
      <c r="X17" s="788"/>
      <c r="Y17" s="788"/>
      <c r="Z17" s="788"/>
      <c r="AA17" s="788"/>
      <c r="AB17" s="787"/>
    </row>
    <row r="18" spans="1:28" ht="62.25" customHeight="1" thickBot="1" x14ac:dyDescent="0.4">
      <c r="A18" s="708"/>
      <c r="B18" s="785"/>
      <c r="C18" s="1195" t="s">
        <v>17</v>
      </c>
      <c r="D18" s="1196"/>
      <c r="E18" s="1196"/>
      <c r="F18" s="1196"/>
      <c r="G18" s="1196"/>
      <c r="H18" s="1197"/>
      <c r="I18" s="1837" t="s">
        <v>203</v>
      </c>
      <c r="J18" s="1838"/>
      <c r="K18" s="1838"/>
      <c r="L18" s="1838"/>
      <c r="M18" s="1838"/>
      <c r="N18" s="1838"/>
      <c r="O18" s="1838"/>
      <c r="P18" s="1838"/>
      <c r="Q18" s="1838"/>
      <c r="R18" s="1838"/>
      <c r="S18" s="1838"/>
      <c r="T18" s="1838"/>
      <c r="U18" s="1838"/>
      <c r="V18" s="1838"/>
      <c r="W18" s="1838"/>
      <c r="X18" s="1838"/>
      <c r="Y18" s="1838"/>
      <c r="Z18" s="1838"/>
      <c r="AA18" s="1839"/>
      <c r="AB18" s="787"/>
    </row>
    <row r="19" spans="1:28" ht="8.25" customHeight="1" thickBot="1" x14ac:dyDescent="0.4">
      <c r="A19" s="708"/>
      <c r="B19" s="785"/>
      <c r="C19" s="784"/>
      <c r="D19" s="784"/>
      <c r="E19" s="784"/>
      <c r="F19" s="784"/>
      <c r="G19" s="784"/>
      <c r="H19" s="784"/>
      <c r="I19" s="788"/>
      <c r="J19" s="788"/>
      <c r="K19" s="788"/>
      <c r="L19" s="788"/>
      <c r="M19" s="788"/>
      <c r="N19" s="788"/>
      <c r="O19" s="788"/>
      <c r="P19" s="788"/>
      <c r="Q19" s="788"/>
      <c r="R19" s="788"/>
      <c r="S19" s="788"/>
      <c r="T19" s="788"/>
      <c r="U19" s="788"/>
      <c r="V19" s="788"/>
      <c r="W19" s="788"/>
      <c r="X19" s="788"/>
      <c r="Y19" s="788"/>
      <c r="Z19" s="788"/>
      <c r="AA19" s="788"/>
      <c r="AB19" s="787"/>
    </row>
    <row r="20" spans="1:28" ht="22.5" customHeight="1" x14ac:dyDescent="0.35">
      <c r="A20" s="708"/>
      <c r="B20" s="785"/>
      <c r="C20" s="1201" t="s">
        <v>19</v>
      </c>
      <c r="D20" s="1202"/>
      <c r="E20" s="1202"/>
      <c r="F20" s="1202"/>
      <c r="G20" s="1202"/>
      <c r="H20" s="1203"/>
      <c r="I20" s="1207" t="s">
        <v>204</v>
      </c>
      <c r="J20" s="1208"/>
      <c r="K20" s="1208"/>
      <c r="L20" s="1209"/>
      <c r="M20" s="1213" t="s">
        <v>21</v>
      </c>
      <c r="N20" s="1214"/>
      <c r="O20" s="1214"/>
      <c r="P20" s="1214"/>
      <c r="Q20" s="1214"/>
      <c r="R20" s="1214"/>
      <c r="S20" s="1215"/>
      <c r="T20" s="1213" t="s">
        <v>22</v>
      </c>
      <c r="U20" s="1214"/>
      <c r="V20" s="1214"/>
      <c r="W20" s="1214"/>
      <c r="X20" s="1214"/>
      <c r="Y20" s="1214"/>
      <c r="Z20" s="1214"/>
      <c r="AA20" s="1215"/>
      <c r="AB20" s="787"/>
    </row>
    <row r="21" spans="1:28" ht="17.25" customHeight="1" thickBot="1" x14ac:dyDescent="0.4">
      <c r="A21" s="708"/>
      <c r="B21" s="785"/>
      <c r="C21" s="1204"/>
      <c r="D21" s="1205"/>
      <c r="E21" s="1205"/>
      <c r="F21" s="1205"/>
      <c r="G21" s="1205"/>
      <c r="H21" s="1206"/>
      <c r="I21" s="1210"/>
      <c r="J21" s="1211"/>
      <c r="K21" s="1211"/>
      <c r="L21" s="1212"/>
      <c r="M21" s="1216" t="s">
        <v>23</v>
      </c>
      <c r="N21" s="1217"/>
      <c r="O21" s="1217"/>
      <c r="P21" s="1217"/>
      <c r="Q21" s="1217"/>
      <c r="R21" s="1217"/>
      <c r="S21" s="1218"/>
      <c r="T21" s="1219" t="s">
        <v>24</v>
      </c>
      <c r="U21" s="1217"/>
      <c r="V21" s="1217"/>
      <c r="W21" s="1217"/>
      <c r="X21" s="1217"/>
      <c r="Y21" s="1217"/>
      <c r="Z21" s="1217"/>
      <c r="AA21" s="1218"/>
      <c r="AB21" s="787"/>
    </row>
    <row r="22" spans="1:28" ht="9" customHeight="1" thickBot="1" x14ac:dyDescent="0.4">
      <c r="A22" s="708"/>
      <c r="B22" s="785"/>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7"/>
    </row>
    <row r="23" spans="1:28" ht="21.75" customHeight="1" x14ac:dyDescent="0.35">
      <c r="A23" s="708"/>
      <c r="B23" s="785"/>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787"/>
    </row>
    <row r="24" spans="1:28" ht="27.65" customHeight="1" thickBot="1" x14ac:dyDescent="0.4">
      <c r="A24" s="708"/>
      <c r="B24" s="785"/>
      <c r="C24" s="1587" t="s">
        <v>205</v>
      </c>
      <c r="D24" s="1588"/>
      <c r="E24" s="1588"/>
      <c r="F24" s="1588"/>
      <c r="G24" s="1588"/>
      <c r="H24" s="1588"/>
      <c r="I24" s="1589"/>
      <c r="J24" s="1587" t="s">
        <v>206</v>
      </c>
      <c r="K24" s="1588"/>
      <c r="L24" s="1588"/>
      <c r="M24" s="1588"/>
      <c r="N24" s="1588"/>
      <c r="O24" s="1588"/>
      <c r="P24" s="1589"/>
      <c r="Q24" s="1792" t="s">
        <v>189</v>
      </c>
      <c r="R24" s="1793"/>
      <c r="S24" s="1793"/>
      <c r="T24" s="1793"/>
      <c r="U24" s="1793"/>
      <c r="V24" s="1793"/>
      <c r="W24" s="1793"/>
      <c r="X24" s="1793"/>
      <c r="Y24" s="1793"/>
      <c r="Z24" s="1793"/>
      <c r="AA24" s="1794"/>
      <c r="AB24" s="787"/>
    </row>
    <row r="25" spans="1:28" ht="15" thickBot="1" x14ac:dyDescent="0.4">
      <c r="A25" s="708"/>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7"/>
    </row>
    <row r="26" spans="1:28" ht="62.25" customHeight="1" thickBot="1" x14ac:dyDescent="0.4">
      <c r="A26" s="708"/>
      <c r="B26" s="785"/>
      <c r="C26" s="1195" t="s">
        <v>31</v>
      </c>
      <c r="D26" s="1196"/>
      <c r="E26" s="1196"/>
      <c r="F26" s="1196"/>
      <c r="G26" s="1196"/>
      <c r="H26" s="1197"/>
      <c r="I26" s="1795" t="s">
        <v>207</v>
      </c>
      <c r="J26" s="1796"/>
      <c r="K26" s="1796"/>
      <c r="L26" s="1796"/>
      <c r="M26" s="1796"/>
      <c r="N26" s="1796"/>
      <c r="O26" s="1796"/>
      <c r="P26" s="1796"/>
      <c r="Q26" s="1796"/>
      <c r="R26" s="1796"/>
      <c r="S26" s="1796"/>
      <c r="T26" s="1796"/>
      <c r="U26" s="1796"/>
      <c r="V26" s="1796"/>
      <c r="W26" s="1796"/>
      <c r="X26" s="1796"/>
      <c r="Y26" s="1796"/>
      <c r="Z26" s="1796"/>
      <c r="AA26" s="1797"/>
      <c r="AB26" s="787"/>
    </row>
    <row r="27" spans="1:28" ht="11.25" customHeight="1" thickBot="1" x14ac:dyDescent="0.4">
      <c r="A27" s="708"/>
      <c r="B27" s="785"/>
      <c r="C27" s="784"/>
      <c r="D27" s="784"/>
      <c r="E27" s="784"/>
      <c r="F27" s="784"/>
      <c r="G27" s="784"/>
      <c r="H27" s="784"/>
      <c r="I27" s="788"/>
      <c r="J27" s="788"/>
      <c r="K27" s="788"/>
      <c r="L27" s="788"/>
      <c r="M27" s="788"/>
      <c r="N27" s="788"/>
      <c r="O27" s="788"/>
      <c r="P27" s="788"/>
      <c r="Q27" s="788"/>
      <c r="R27" s="788"/>
      <c r="S27" s="788"/>
      <c r="T27" s="788"/>
      <c r="U27" s="788"/>
      <c r="V27" s="788"/>
      <c r="W27" s="788"/>
      <c r="X27" s="788"/>
      <c r="Y27" s="788"/>
      <c r="Z27" s="788"/>
      <c r="AA27" s="788"/>
      <c r="AB27" s="787"/>
    </row>
    <row r="28" spans="1:28" ht="33" customHeight="1" thickBot="1" x14ac:dyDescent="0.4">
      <c r="A28" s="708"/>
      <c r="B28" s="785"/>
      <c r="C28" s="1195" t="s">
        <v>33</v>
      </c>
      <c r="D28" s="1196"/>
      <c r="E28" s="1196"/>
      <c r="F28" s="1196"/>
      <c r="G28" s="1196"/>
      <c r="H28" s="1197"/>
      <c r="I28" s="1235">
        <v>0.48</v>
      </c>
      <c r="J28" s="1198"/>
      <c r="K28" s="1236" t="s">
        <v>34</v>
      </c>
      <c r="L28" s="1237"/>
      <c r="M28" s="1237"/>
      <c r="N28" s="1238"/>
      <c r="O28" s="1346" t="s">
        <v>35</v>
      </c>
      <c r="P28" s="1347"/>
      <c r="Q28" s="1347"/>
      <c r="R28" s="1348"/>
      <c r="S28" s="801"/>
      <c r="T28" s="1347" t="s">
        <v>36</v>
      </c>
      <c r="U28" s="1347"/>
      <c r="V28" s="1348"/>
      <c r="W28" s="802" t="s">
        <v>37</v>
      </c>
      <c r="X28" s="1346" t="s">
        <v>38</v>
      </c>
      <c r="Y28" s="1347"/>
      <c r="Z28" s="1348"/>
      <c r="AA28" s="803"/>
      <c r="AB28" s="787"/>
    </row>
    <row r="29" spans="1:28" ht="9" customHeight="1" thickBot="1" x14ac:dyDescent="0.4">
      <c r="A29" s="708"/>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7"/>
    </row>
    <row r="30" spans="1:28" ht="15" customHeight="1" x14ac:dyDescent="0.35">
      <c r="A30" s="708"/>
      <c r="B30" s="785"/>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787"/>
    </row>
    <row r="31" spans="1:28" ht="14.25" customHeight="1" x14ac:dyDescent="0.35">
      <c r="A31" s="708"/>
      <c r="B31" s="785"/>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787"/>
    </row>
    <row r="32" spans="1:28" ht="12.75" customHeight="1" thickBot="1" x14ac:dyDescent="0.4">
      <c r="A32" s="708"/>
      <c r="B32" s="785"/>
      <c r="C32" s="1273"/>
      <c r="D32" s="1274"/>
      <c r="E32" s="1274"/>
      <c r="F32" s="1274"/>
      <c r="G32" s="1274"/>
      <c r="H32" s="1274"/>
      <c r="I32" s="1274"/>
      <c r="J32" s="1275"/>
      <c r="K32" s="1263">
        <v>0</v>
      </c>
      <c r="L32" s="1264"/>
      <c r="M32" s="1264"/>
      <c r="N32" s="1264"/>
      <c r="O32" s="1264">
        <v>54</v>
      </c>
      <c r="P32" s="1264"/>
      <c r="Q32" s="1264"/>
      <c r="R32" s="1264"/>
      <c r="S32" s="1264">
        <v>55</v>
      </c>
      <c r="T32" s="1264"/>
      <c r="U32" s="1264">
        <v>59</v>
      </c>
      <c r="V32" s="1264"/>
      <c r="W32" s="1264"/>
      <c r="X32" s="1264">
        <v>60</v>
      </c>
      <c r="Y32" s="1264"/>
      <c r="Z32" s="1264">
        <v>100</v>
      </c>
      <c r="AA32" s="1266"/>
      <c r="AB32" s="787"/>
    </row>
    <row r="33" spans="1:28" ht="7.5" customHeight="1" thickBot="1" x14ac:dyDescent="0.4">
      <c r="A33" s="708"/>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7"/>
    </row>
    <row r="34" spans="1:28" s="117" customFormat="1" ht="10.5" customHeight="1" thickBot="1" x14ac:dyDescent="0.4">
      <c r="A34" s="626"/>
      <c r="B34" s="790"/>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787"/>
    </row>
    <row r="35" spans="1:28" s="117" customFormat="1" ht="32.25" customHeight="1" thickBot="1" x14ac:dyDescent="0.4">
      <c r="A35" s="626"/>
      <c r="B35" s="790"/>
      <c r="C35" s="1505" t="s">
        <v>46</v>
      </c>
      <c r="D35" s="1506"/>
      <c r="E35" s="1506"/>
      <c r="F35" s="1506"/>
      <c r="G35" s="1507"/>
      <c r="H35" s="804" t="s">
        <v>208</v>
      </c>
      <c r="I35" s="804" t="s">
        <v>209</v>
      </c>
      <c r="J35" s="804" t="s">
        <v>49</v>
      </c>
      <c r="K35" s="1798" t="s">
        <v>50</v>
      </c>
      <c r="L35" s="1799"/>
      <c r="M35" s="1799"/>
      <c r="N35" s="1799"/>
      <c r="O35" s="1799"/>
      <c r="P35" s="1799"/>
      <c r="Q35" s="1799"/>
      <c r="R35" s="1799"/>
      <c r="S35" s="1799"/>
      <c r="T35" s="1799"/>
      <c r="U35" s="1799"/>
      <c r="V35" s="1799"/>
      <c r="W35" s="1799"/>
      <c r="X35" s="1799"/>
      <c r="Y35" s="1799"/>
      <c r="Z35" s="1799"/>
      <c r="AA35" s="1800"/>
      <c r="AB35" s="787"/>
    </row>
    <row r="36" spans="1:28" s="117" customFormat="1" ht="32.25" customHeight="1" x14ac:dyDescent="0.35">
      <c r="A36" s="626"/>
      <c r="B36" s="790"/>
      <c r="C36" s="1333" t="s">
        <v>210</v>
      </c>
      <c r="D36" s="1334"/>
      <c r="E36" s="1334"/>
      <c r="F36" s="1334"/>
      <c r="G36" s="1335"/>
      <c r="H36" s="805">
        <v>4149</v>
      </c>
      <c r="I36" s="805">
        <v>4450</v>
      </c>
      <c r="J36" s="815">
        <v>0.93235955056179776</v>
      </c>
      <c r="K36" s="1821" t="s">
        <v>211</v>
      </c>
      <c r="L36" s="1822"/>
      <c r="M36" s="1822"/>
      <c r="N36" s="1822"/>
      <c r="O36" s="1822"/>
      <c r="P36" s="1822"/>
      <c r="Q36" s="1822"/>
      <c r="R36" s="1822"/>
      <c r="S36" s="1822"/>
      <c r="T36" s="1822"/>
      <c r="U36" s="1822"/>
      <c r="V36" s="1822"/>
      <c r="W36" s="1822"/>
      <c r="X36" s="1822"/>
      <c r="Y36" s="1822"/>
      <c r="Z36" s="1822"/>
      <c r="AA36" s="1823"/>
      <c r="AB36" s="787"/>
    </row>
    <row r="37" spans="1:28" s="117" customFormat="1" ht="20.149999999999999" customHeight="1" x14ac:dyDescent="0.35">
      <c r="A37" s="626"/>
      <c r="B37" s="790"/>
      <c r="C37" s="1333" t="s">
        <v>212</v>
      </c>
      <c r="D37" s="1334"/>
      <c r="E37" s="1334"/>
      <c r="F37" s="1334"/>
      <c r="G37" s="1335"/>
      <c r="H37" s="807">
        <v>3308</v>
      </c>
      <c r="I37" s="807">
        <v>3703</v>
      </c>
      <c r="J37" s="806">
        <v>0.89332973264920335</v>
      </c>
      <c r="K37" s="1785" t="s">
        <v>1083</v>
      </c>
      <c r="L37" s="1538"/>
      <c r="M37" s="1538"/>
      <c r="N37" s="1538"/>
      <c r="O37" s="1538"/>
      <c r="P37" s="1538"/>
      <c r="Q37" s="1538"/>
      <c r="R37" s="1538"/>
      <c r="S37" s="1538"/>
      <c r="T37" s="1538"/>
      <c r="U37" s="1538"/>
      <c r="V37" s="1538"/>
      <c r="W37" s="1538"/>
      <c r="X37" s="1538"/>
      <c r="Y37" s="1538"/>
      <c r="Z37" s="1538"/>
      <c r="AA37" s="1539"/>
      <c r="AB37" s="787"/>
    </row>
    <row r="38" spans="1:28" s="117" customFormat="1" ht="20.149999999999999" customHeight="1" x14ac:dyDescent="0.35">
      <c r="A38" s="626"/>
      <c r="B38" s="790"/>
      <c r="C38" s="1333" t="s">
        <v>213</v>
      </c>
      <c r="D38" s="1334"/>
      <c r="E38" s="1334"/>
      <c r="F38" s="1334"/>
      <c r="G38" s="1335"/>
      <c r="H38" s="807"/>
      <c r="I38" s="807"/>
      <c r="J38" s="806" t="e">
        <v>#DIV/0!</v>
      </c>
      <c r="K38" s="1785"/>
      <c r="L38" s="1538"/>
      <c r="M38" s="1538"/>
      <c r="N38" s="1538"/>
      <c r="O38" s="1538"/>
      <c r="P38" s="1538"/>
      <c r="Q38" s="1538"/>
      <c r="R38" s="1538"/>
      <c r="S38" s="1538"/>
      <c r="T38" s="1538"/>
      <c r="U38" s="1538"/>
      <c r="V38" s="1538"/>
      <c r="W38" s="1538"/>
      <c r="X38" s="1538"/>
      <c r="Y38" s="1538"/>
      <c r="Z38" s="1538"/>
      <c r="AA38" s="1539"/>
      <c r="AB38" s="787"/>
    </row>
    <row r="39" spans="1:28" s="117" customFormat="1" ht="20.149999999999999" customHeight="1" thickBot="1" x14ac:dyDescent="0.4">
      <c r="A39" s="626"/>
      <c r="B39" s="790"/>
      <c r="C39" s="1333" t="s">
        <v>197</v>
      </c>
      <c r="D39" s="1334"/>
      <c r="E39" s="1334"/>
      <c r="F39" s="1334"/>
      <c r="G39" s="1335"/>
      <c r="H39" s="807"/>
      <c r="I39" s="807"/>
      <c r="J39" s="806" t="e">
        <v>#DIV/0!</v>
      </c>
      <c r="K39" s="1785"/>
      <c r="L39" s="1538"/>
      <c r="M39" s="1538"/>
      <c r="N39" s="1538"/>
      <c r="O39" s="1538"/>
      <c r="P39" s="1538"/>
      <c r="Q39" s="1538"/>
      <c r="R39" s="1538"/>
      <c r="S39" s="1538"/>
      <c r="T39" s="1538"/>
      <c r="U39" s="1538"/>
      <c r="V39" s="1538"/>
      <c r="W39" s="1538"/>
      <c r="X39" s="1538"/>
      <c r="Y39" s="1538"/>
      <c r="Z39" s="1538"/>
      <c r="AA39" s="1539"/>
      <c r="AB39" s="787"/>
    </row>
    <row r="40" spans="1:28" s="117" customFormat="1" ht="13.5" customHeight="1" thickBot="1" x14ac:dyDescent="0.4">
      <c r="A40" s="626"/>
      <c r="B40" s="790"/>
      <c r="C40" s="1446" t="s">
        <v>54</v>
      </c>
      <c r="D40" s="1447"/>
      <c r="E40" s="1447"/>
      <c r="F40" s="1447"/>
      <c r="G40" s="1448"/>
      <c r="H40" s="808"/>
      <c r="I40" s="808"/>
      <c r="J40" s="809"/>
      <c r="K40" s="1449"/>
      <c r="L40" s="1450"/>
      <c r="M40" s="1450"/>
      <c r="N40" s="1450"/>
      <c r="O40" s="1450"/>
      <c r="P40" s="1450"/>
      <c r="Q40" s="1450"/>
      <c r="R40" s="1450"/>
      <c r="S40" s="1450"/>
      <c r="T40" s="1450"/>
      <c r="U40" s="1450"/>
      <c r="V40" s="1450"/>
      <c r="W40" s="1450"/>
      <c r="X40" s="1450"/>
      <c r="Y40" s="1450"/>
      <c r="Z40" s="1450"/>
      <c r="AA40" s="1451"/>
      <c r="AB40" s="787"/>
    </row>
    <row r="41" spans="1:28" s="117" customFormat="1" ht="5.25" customHeight="1" x14ac:dyDescent="0.35">
      <c r="A41" s="626"/>
      <c r="B41" s="790"/>
      <c r="C41" s="810"/>
      <c r="D41" s="810"/>
      <c r="E41" s="810"/>
      <c r="F41" s="810"/>
      <c r="G41" s="810"/>
      <c r="H41" s="811"/>
      <c r="I41" s="811"/>
      <c r="J41" s="812"/>
      <c r="K41" s="810"/>
      <c r="L41" s="810"/>
      <c r="M41" s="810"/>
      <c r="N41" s="810"/>
      <c r="O41" s="810"/>
      <c r="P41" s="810"/>
      <c r="Q41" s="810"/>
      <c r="R41" s="810"/>
      <c r="S41" s="810"/>
      <c r="T41" s="810"/>
      <c r="U41" s="810"/>
      <c r="V41" s="810"/>
      <c r="W41" s="810"/>
      <c r="X41" s="810"/>
      <c r="Y41" s="810"/>
      <c r="Z41" s="810"/>
      <c r="AA41" s="810"/>
      <c r="AB41" s="787"/>
    </row>
    <row r="42" spans="1:28" s="117" customFormat="1" ht="6.75" customHeight="1" thickBot="1" x14ac:dyDescent="0.4">
      <c r="A42" s="626"/>
      <c r="B42" s="790"/>
      <c r="C42" s="810"/>
      <c r="D42" s="810"/>
      <c r="E42" s="810"/>
      <c r="F42" s="810"/>
      <c r="G42" s="810"/>
      <c r="H42" s="811"/>
      <c r="I42" s="811"/>
      <c r="J42" s="812"/>
      <c r="K42" s="810"/>
      <c r="L42" s="810"/>
      <c r="M42" s="810"/>
      <c r="N42" s="810"/>
      <c r="O42" s="810"/>
      <c r="P42" s="810"/>
      <c r="Q42" s="810"/>
      <c r="R42" s="810"/>
      <c r="S42" s="810"/>
      <c r="T42" s="810"/>
      <c r="U42" s="810"/>
      <c r="V42" s="810"/>
      <c r="W42" s="810"/>
      <c r="X42" s="810"/>
      <c r="Y42" s="810"/>
      <c r="Z42" s="810"/>
      <c r="AA42" s="810"/>
      <c r="AB42" s="787"/>
    </row>
    <row r="43" spans="1:28" s="117" customFormat="1" ht="14.5" customHeight="1" x14ac:dyDescent="0.35">
      <c r="A43" s="626"/>
      <c r="B43" s="790"/>
      <c r="C43" s="1452" t="s">
        <v>55</v>
      </c>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4"/>
      <c r="AB43" s="787"/>
    </row>
    <row r="44" spans="1:28" ht="1.5" customHeight="1" thickBot="1" x14ac:dyDescent="0.4">
      <c r="A44" s="708"/>
      <c r="B44" s="785"/>
      <c r="C44" s="1801"/>
      <c r="D44" s="1802"/>
      <c r="E44" s="1802"/>
      <c r="F44" s="1802"/>
      <c r="G44" s="1802"/>
      <c r="H44" s="1802"/>
      <c r="I44" s="1802"/>
      <c r="J44" s="1802"/>
      <c r="K44" s="1802"/>
      <c r="L44" s="1802"/>
      <c r="M44" s="1802"/>
      <c r="N44" s="1802"/>
      <c r="O44" s="1802"/>
      <c r="P44" s="1802"/>
      <c r="Q44" s="1802"/>
      <c r="R44" s="1802"/>
      <c r="S44" s="1802"/>
      <c r="T44" s="1802"/>
      <c r="U44" s="1802"/>
      <c r="V44" s="1802"/>
      <c r="W44" s="1802"/>
      <c r="X44" s="1802"/>
      <c r="Y44" s="1802"/>
      <c r="Z44" s="1802"/>
      <c r="AA44" s="1803"/>
      <c r="AB44" s="787"/>
    </row>
    <row r="45" spans="1:28" ht="57.75" customHeight="1" x14ac:dyDescent="0.35">
      <c r="A45" s="708"/>
      <c r="B45" s="785"/>
      <c r="C45" s="1814" t="s">
        <v>198</v>
      </c>
      <c r="D45" s="1815"/>
      <c r="E45" s="1815"/>
      <c r="F45" s="1815"/>
      <c r="G45" s="1815"/>
      <c r="H45" s="1815"/>
      <c r="I45" s="1815"/>
      <c r="J45" s="1815"/>
      <c r="K45" s="1815"/>
      <c r="L45" s="1815"/>
      <c r="M45" s="1815"/>
      <c r="N45" s="1815"/>
      <c r="O45" s="1815"/>
      <c r="P45" s="1815"/>
      <c r="Q45" s="1815"/>
      <c r="R45" s="1815"/>
      <c r="S45" s="1815"/>
      <c r="T45" s="1815"/>
      <c r="U45" s="1815"/>
      <c r="V45" s="1815"/>
      <c r="W45" s="1815"/>
      <c r="X45" s="1815"/>
      <c r="Y45" s="1815"/>
      <c r="Z45" s="1815"/>
      <c r="AA45" s="1816"/>
      <c r="AB45" s="787"/>
    </row>
    <row r="46" spans="1:28" ht="51.75" customHeight="1" x14ac:dyDescent="0.35">
      <c r="A46" s="708"/>
      <c r="B46" s="785"/>
      <c r="C46" s="1817"/>
      <c r="D46" s="1818"/>
      <c r="E46" s="1818"/>
      <c r="F46" s="1818"/>
      <c r="G46" s="1818"/>
      <c r="H46" s="1818"/>
      <c r="I46" s="1818"/>
      <c r="J46" s="1818"/>
      <c r="K46" s="1818"/>
      <c r="L46" s="1818"/>
      <c r="M46" s="1818"/>
      <c r="N46" s="1818"/>
      <c r="O46" s="1818"/>
      <c r="P46" s="1818"/>
      <c r="Q46" s="1818"/>
      <c r="R46" s="1818"/>
      <c r="S46" s="1818"/>
      <c r="T46" s="1818"/>
      <c r="U46" s="1818"/>
      <c r="V46" s="1818"/>
      <c r="W46" s="1818"/>
      <c r="X46" s="1818"/>
      <c r="Y46" s="1818"/>
      <c r="Z46" s="1818"/>
      <c r="AA46" s="1819"/>
      <c r="AB46" s="787"/>
    </row>
    <row r="47" spans="1:28" x14ac:dyDescent="0.35">
      <c r="A47" s="708"/>
      <c r="B47" s="785"/>
      <c r="C47" s="1817"/>
      <c r="D47" s="1818"/>
      <c r="E47" s="1818"/>
      <c r="F47" s="1818"/>
      <c r="G47" s="1818"/>
      <c r="H47" s="1818"/>
      <c r="I47" s="1818"/>
      <c r="J47" s="1818"/>
      <c r="K47" s="1818"/>
      <c r="L47" s="1818"/>
      <c r="M47" s="1818"/>
      <c r="N47" s="1818"/>
      <c r="O47" s="1818"/>
      <c r="P47" s="1818"/>
      <c r="Q47" s="1818"/>
      <c r="R47" s="1818"/>
      <c r="S47" s="1818"/>
      <c r="T47" s="1818"/>
      <c r="U47" s="1818"/>
      <c r="V47" s="1818"/>
      <c r="W47" s="1818"/>
      <c r="X47" s="1818"/>
      <c r="Y47" s="1818"/>
      <c r="Z47" s="1818"/>
      <c r="AA47" s="1819"/>
      <c r="AB47" s="787"/>
    </row>
    <row r="48" spans="1:28" x14ac:dyDescent="0.35">
      <c r="A48" s="708"/>
      <c r="B48" s="785"/>
      <c r="C48" s="1817"/>
      <c r="D48" s="1818"/>
      <c r="E48" s="1818"/>
      <c r="F48" s="1818"/>
      <c r="G48" s="1818"/>
      <c r="H48" s="1818"/>
      <c r="I48" s="1818"/>
      <c r="J48" s="1818"/>
      <c r="K48" s="1818"/>
      <c r="L48" s="1818"/>
      <c r="M48" s="1818"/>
      <c r="N48" s="1818"/>
      <c r="O48" s="1818"/>
      <c r="P48" s="1818"/>
      <c r="Q48" s="1818"/>
      <c r="R48" s="1818"/>
      <c r="S48" s="1818"/>
      <c r="T48" s="1818"/>
      <c r="U48" s="1818"/>
      <c r="V48" s="1818"/>
      <c r="W48" s="1818"/>
      <c r="X48" s="1818"/>
      <c r="Y48" s="1818"/>
      <c r="Z48" s="1818"/>
      <c r="AA48" s="1819"/>
      <c r="AB48" s="787"/>
    </row>
    <row r="49" spans="1:28" ht="6" customHeight="1" x14ac:dyDescent="0.35">
      <c r="A49" s="708"/>
      <c r="B49" s="785"/>
      <c r="C49" s="1817"/>
      <c r="D49" s="1818"/>
      <c r="E49" s="1818"/>
      <c r="F49" s="1818"/>
      <c r="G49" s="1818"/>
      <c r="H49" s="1818"/>
      <c r="I49" s="1818"/>
      <c r="J49" s="1818"/>
      <c r="K49" s="1818"/>
      <c r="L49" s="1818"/>
      <c r="M49" s="1818"/>
      <c r="N49" s="1818"/>
      <c r="O49" s="1818"/>
      <c r="P49" s="1818"/>
      <c r="Q49" s="1818"/>
      <c r="R49" s="1818"/>
      <c r="S49" s="1818"/>
      <c r="T49" s="1818"/>
      <c r="U49" s="1818"/>
      <c r="V49" s="1818"/>
      <c r="W49" s="1818"/>
      <c r="X49" s="1818"/>
      <c r="Y49" s="1818"/>
      <c r="Z49" s="1818"/>
      <c r="AA49" s="1819"/>
      <c r="AB49" s="787"/>
    </row>
    <row r="50" spans="1:28" ht="27.75" customHeight="1" x14ac:dyDescent="0.35">
      <c r="A50" s="708"/>
      <c r="B50" s="785"/>
      <c r="C50" s="1817"/>
      <c r="D50" s="1818"/>
      <c r="E50" s="1818"/>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9"/>
      <c r="AB50" s="787"/>
    </row>
    <row r="51" spans="1:28" ht="7.5" customHeight="1" x14ac:dyDescent="0.35">
      <c r="A51" s="708"/>
      <c r="B51" s="785"/>
      <c r="C51" s="1817"/>
      <c r="D51" s="1818"/>
      <c r="E51" s="1818"/>
      <c r="F51" s="1818"/>
      <c r="G51" s="1818"/>
      <c r="H51" s="1818"/>
      <c r="I51" s="1818"/>
      <c r="J51" s="1818"/>
      <c r="K51" s="1818"/>
      <c r="L51" s="1818"/>
      <c r="M51" s="1818"/>
      <c r="N51" s="1818"/>
      <c r="O51" s="1818"/>
      <c r="P51" s="1818"/>
      <c r="Q51" s="1818"/>
      <c r="R51" s="1818"/>
      <c r="S51" s="1818"/>
      <c r="T51" s="1818"/>
      <c r="U51" s="1818"/>
      <c r="V51" s="1818"/>
      <c r="W51" s="1818"/>
      <c r="X51" s="1818"/>
      <c r="Y51" s="1818"/>
      <c r="Z51" s="1818"/>
      <c r="AA51" s="1819"/>
      <c r="AB51" s="787"/>
    </row>
    <row r="52" spans="1:28" ht="27" customHeight="1" thickBot="1" x14ac:dyDescent="0.4">
      <c r="A52" s="708"/>
      <c r="B52" s="791"/>
      <c r="C52" s="1820"/>
      <c r="D52" s="1591"/>
      <c r="E52" s="1591"/>
      <c r="F52" s="1591"/>
      <c r="G52" s="1591"/>
      <c r="H52" s="1591"/>
      <c r="I52" s="1591"/>
      <c r="J52" s="1591"/>
      <c r="K52" s="1591"/>
      <c r="L52" s="1591"/>
      <c r="M52" s="1591"/>
      <c r="N52" s="1591"/>
      <c r="O52" s="1591"/>
      <c r="P52" s="1591"/>
      <c r="Q52" s="1591"/>
      <c r="R52" s="1591"/>
      <c r="S52" s="1591"/>
      <c r="T52" s="1591"/>
      <c r="U52" s="1591"/>
      <c r="V52" s="1591"/>
      <c r="W52" s="1591"/>
      <c r="X52" s="1591"/>
      <c r="Y52" s="1591"/>
      <c r="Z52" s="1591"/>
      <c r="AA52" s="1592"/>
      <c r="AB52" s="792"/>
    </row>
    <row r="53" spans="1:28" ht="15" thickBot="1" x14ac:dyDescent="0.4">
      <c r="A53" s="708"/>
      <c r="B53" s="793"/>
      <c r="C53" s="814"/>
      <c r="D53" s="814"/>
      <c r="E53" s="814"/>
      <c r="F53" s="814"/>
      <c r="G53" s="814"/>
      <c r="H53" s="814"/>
      <c r="I53" s="814"/>
      <c r="J53" s="814"/>
      <c r="K53" s="814"/>
      <c r="L53" s="814"/>
      <c r="M53" s="814"/>
      <c r="N53" s="814"/>
      <c r="O53" s="814"/>
      <c r="P53" s="814"/>
      <c r="Q53" s="814"/>
      <c r="R53" s="814"/>
      <c r="S53" s="814"/>
      <c r="T53" s="814"/>
      <c r="U53" s="814"/>
      <c r="V53" s="814"/>
      <c r="W53" s="814"/>
      <c r="X53" s="814"/>
      <c r="Y53" s="814"/>
      <c r="Z53" s="814"/>
      <c r="AA53" s="814"/>
      <c r="AB53" s="794"/>
    </row>
    <row r="54" spans="1:28" ht="15.5" customHeight="1" x14ac:dyDescent="0.35">
      <c r="A54" s="708"/>
      <c r="B54" s="795"/>
      <c r="C54" s="1804" t="s">
        <v>46</v>
      </c>
      <c r="D54" s="1805"/>
      <c r="E54" s="1805"/>
      <c r="F54" s="1805"/>
      <c r="G54" s="1806"/>
      <c r="H54" s="1804" t="s">
        <v>76</v>
      </c>
      <c r="I54" s="1806"/>
      <c r="J54" s="1804" t="s">
        <v>56</v>
      </c>
      <c r="K54" s="1805"/>
      <c r="L54" s="1805"/>
      <c r="M54" s="1806"/>
      <c r="N54" s="1804" t="s">
        <v>57</v>
      </c>
      <c r="O54" s="1805"/>
      <c r="P54" s="1805"/>
      <c r="Q54" s="1805"/>
      <c r="R54" s="1805"/>
      <c r="S54" s="1805"/>
      <c r="T54" s="1805"/>
      <c r="U54" s="1806"/>
      <c r="V54" s="1810" t="s">
        <v>58</v>
      </c>
      <c r="W54" s="1810"/>
      <c r="X54" s="1810"/>
      <c r="Y54" s="1810"/>
      <c r="Z54" s="1810"/>
      <c r="AA54" s="1811"/>
      <c r="AB54" s="796"/>
    </row>
    <row r="55" spans="1:28" ht="16" thickBot="1" x14ac:dyDescent="0.4">
      <c r="A55" s="708"/>
      <c r="B55" s="797"/>
      <c r="C55" s="1807"/>
      <c r="D55" s="1808"/>
      <c r="E55" s="1808"/>
      <c r="F55" s="1808"/>
      <c r="G55" s="1809"/>
      <c r="H55" s="1807"/>
      <c r="I55" s="1809"/>
      <c r="J55" s="1807"/>
      <c r="K55" s="1808"/>
      <c r="L55" s="1808"/>
      <c r="M55" s="1809"/>
      <c r="N55" s="1807"/>
      <c r="O55" s="1808"/>
      <c r="P55" s="1808"/>
      <c r="Q55" s="1808"/>
      <c r="R55" s="1808"/>
      <c r="S55" s="1808"/>
      <c r="T55" s="1808"/>
      <c r="U55" s="1809"/>
      <c r="V55" s="1812"/>
      <c r="W55" s="1812"/>
      <c r="X55" s="1812"/>
      <c r="Y55" s="1812"/>
      <c r="Z55" s="1812"/>
      <c r="AA55" s="1813"/>
      <c r="AB55" s="796"/>
    </row>
    <row r="56" spans="1:28" ht="21.65" customHeight="1" thickBot="1" x14ac:dyDescent="0.4">
      <c r="A56" s="708"/>
      <c r="B56" s="795"/>
      <c r="C56" s="1786" t="s">
        <v>210</v>
      </c>
      <c r="D56" s="1787"/>
      <c r="E56" s="1787"/>
      <c r="F56" s="1787"/>
      <c r="G56" s="1788"/>
      <c r="H56" s="1789">
        <v>92.6</v>
      </c>
      <c r="I56" s="1789"/>
      <c r="J56" s="1790">
        <v>93.24</v>
      </c>
      <c r="K56" s="1790"/>
      <c r="L56" s="1790"/>
      <c r="M56" s="1790"/>
      <c r="N56" s="1781" t="s">
        <v>214</v>
      </c>
      <c r="O56" s="1782"/>
      <c r="P56" s="1782"/>
      <c r="Q56" s="1782"/>
      <c r="R56" s="1782"/>
      <c r="S56" s="1782"/>
      <c r="T56" s="1782"/>
      <c r="U56" s="1783"/>
      <c r="V56" s="1781" t="s">
        <v>215</v>
      </c>
      <c r="W56" s="1782"/>
      <c r="X56" s="1782"/>
      <c r="Y56" s="1782"/>
      <c r="Z56" s="1782"/>
      <c r="AA56" s="1791"/>
      <c r="AB56" s="798"/>
    </row>
    <row r="57" spans="1:28" ht="21.65" customHeight="1" x14ac:dyDescent="0.35">
      <c r="A57" s="708"/>
      <c r="B57" s="795"/>
      <c r="C57" s="1333" t="s">
        <v>212</v>
      </c>
      <c r="D57" s="1334"/>
      <c r="E57" s="1334"/>
      <c r="F57" s="1334"/>
      <c r="G57" s="1335"/>
      <c r="H57" s="1777">
        <v>92.86</v>
      </c>
      <c r="I57" s="1777"/>
      <c r="J57" s="1777">
        <v>89.33</v>
      </c>
      <c r="K57" s="1777"/>
      <c r="L57" s="1777"/>
      <c r="M57" s="1777"/>
      <c r="N57" s="1781" t="s">
        <v>214</v>
      </c>
      <c r="O57" s="1782"/>
      <c r="P57" s="1782"/>
      <c r="Q57" s="1782"/>
      <c r="R57" s="1782"/>
      <c r="S57" s="1782"/>
      <c r="T57" s="1782"/>
      <c r="U57" s="1783"/>
      <c r="V57" s="1778" t="s">
        <v>214</v>
      </c>
      <c r="W57" s="1779"/>
      <c r="X57" s="1779"/>
      <c r="Y57" s="1779"/>
      <c r="Z57" s="1779"/>
      <c r="AA57" s="1780"/>
      <c r="AB57" s="798"/>
    </row>
    <row r="58" spans="1:28" ht="21.65" customHeight="1" x14ac:dyDescent="0.35">
      <c r="A58" s="708"/>
      <c r="B58" s="795"/>
      <c r="C58" s="1333" t="s">
        <v>213</v>
      </c>
      <c r="D58" s="1334"/>
      <c r="E58" s="1334"/>
      <c r="F58" s="1334"/>
      <c r="G58" s="1335"/>
      <c r="H58" s="1777"/>
      <c r="I58" s="1777"/>
      <c r="J58" s="1777"/>
      <c r="K58" s="1777"/>
      <c r="L58" s="1777"/>
      <c r="M58" s="1777"/>
      <c r="N58" s="1778"/>
      <c r="O58" s="1779"/>
      <c r="P58" s="1779"/>
      <c r="Q58" s="1779"/>
      <c r="R58" s="1779"/>
      <c r="S58" s="1779"/>
      <c r="T58" s="1779"/>
      <c r="U58" s="1784"/>
      <c r="V58" s="1778"/>
      <c r="W58" s="1779"/>
      <c r="X58" s="1779"/>
      <c r="Y58" s="1779"/>
      <c r="Z58" s="1779"/>
      <c r="AA58" s="1780"/>
      <c r="AB58" s="798"/>
    </row>
    <row r="59" spans="1:28" ht="21.65" customHeight="1" thickBot="1" x14ac:dyDescent="0.4">
      <c r="A59" s="708"/>
      <c r="B59" s="795"/>
      <c r="C59" s="1769" t="s">
        <v>197</v>
      </c>
      <c r="D59" s="1770"/>
      <c r="E59" s="1770"/>
      <c r="F59" s="1770"/>
      <c r="G59" s="1771"/>
      <c r="H59" s="1772"/>
      <c r="I59" s="1772"/>
      <c r="J59" s="1772"/>
      <c r="K59" s="1772"/>
      <c r="L59" s="1772"/>
      <c r="M59" s="1772"/>
      <c r="N59" s="1773"/>
      <c r="O59" s="1774"/>
      <c r="P59" s="1774"/>
      <c r="Q59" s="1774"/>
      <c r="R59" s="1774"/>
      <c r="S59" s="1774"/>
      <c r="T59" s="1774"/>
      <c r="U59" s="1775"/>
      <c r="V59" s="1773"/>
      <c r="W59" s="1774"/>
      <c r="X59" s="1774"/>
      <c r="Y59" s="1774"/>
      <c r="Z59" s="1774"/>
      <c r="AA59" s="1776"/>
      <c r="AB59" s="798"/>
    </row>
    <row r="60" spans="1:28" x14ac:dyDescent="0.35">
      <c r="A60" s="708"/>
      <c r="B60" s="799"/>
      <c r="C60" s="813"/>
      <c r="D60" s="813"/>
      <c r="E60" s="813"/>
      <c r="F60" s="813"/>
      <c r="G60" s="813"/>
      <c r="H60" s="813"/>
      <c r="I60" s="813"/>
      <c r="J60" s="813"/>
      <c r="K60" s="813"/>
      <c r="L60" s="813"/>
      <c r="M60" s="813"/>
      <c r="N60" s="813"/>
      <c r="O60" s="813"/>
      <c r="P60" s="813"/>
      <c r="Q60" s="813"/>
      <c r="R60" s="813"/>
      <c r="S60" s="813"/>
      <c r="T60" s="813"/>
      <c r="U60" s="813"/>
      <c r="V60" s="813"/>
      <c r="W60" s="813"/>
      <c r="X60" s="813"/>
      <c r="Y60" s="813"/>
      <c r="Z60" s="813"/>
      <c r="AA60" s="813"/>
      <c r="AB60" s="800"/>
    </row>
    <row r="61" spans="1:28" x14ac:dyDescent="0.35">
      <c r="A61" s="708"/>
      <c r="B61" s="771"/>
      <c r="C61" s="814"/>
      <c r="D61" s="814"/>
      <c r="E61" s="814"/>
      <c r="F61" s="814"/>
      <c r="G61" s="814"/>
      <c r="H61" s="814"/>
      <c r="I61" s="814"/>
      <c r="J61" s="814"/>
      <c r="K61" s="814"/>
      <c r="L61" s="814"/>
      <c r="M61" s="814"/>
      <c r="N61" s="814"/>
      <c r="O61" s="814"/>
      <c r="P61" s="814"/>
      <c r="Q61" s="814"/>
      <c r="R61" s="814"/>
      <c r="S61" s="814"/>
      <c r="T61" s="814"/>
      <c r="U61" s="814"/>
      <c r="V61" s="814"/>
      <c r="W61" s="814"/>
      <c r="X61" s="814"/>
      <c r="Y61" s="814"/>
      <c r="Z61" s="814"/>
      <c r="AA61" s="814"/>
      <c r="AB61" s="771"/>
    </row>
    <row r="62" spans="1:28" x14ac:dyDescent="0.35">
      <c r="A62" s="708"/>
      <c r="B62" s="771"/>
      <c r="C62" s="814"/>
      <c r="D62" s="814"/>
      <c r="E62" s="814"/>
      <c r="F62" s="814"/>
      <c r="G62" s="814"/>
      <c r="H62" s="814"/>
      <c r="I62" s="814"/>
      <c r="J62" s="814"/>
      <c r="K62" s="814"/>
      <c r="L62" s="814"/>
      <c r="M62" s="814"/>
      <c r="N62" s="814"/>
      <c r="O62" s="814"/>
      <c r="P62" s="814"/>
      <c r="Q62" s="814"/>
      <c r="R62" s="814"/>
      <c r="S62" s="814"/>
      <c r="T62" s="814"/>
      <c r="U62" s="814"/>
      <c r="V62" s="814"/>
      <c r="W62" s="814"/>
      <c r="X62" s="814"/>
      <c r="Y62" s="814"/>
      <c r="Z62" s="814"/>
      <c r="AA62" s="814"/>
      <c r="AB62" s="771"/>
    </row>
    <row r="63" spans="1:28" x14ac:dyDescent="0.35">
      <c r="A63" s="708"/>
      <c r="B63" s="708"/>
      <c r="C63" s="708"/>
      <c r="D63" s="708"/>
      <c r="E63" s="708"/>
      <c r="F63" s="708"/>
      <c r="G63" s="708"/>
      <c r="H63" s="708"/>
      <c r="I63" s="708"/>
      <c r="J63" s="708"/>
      <c r="K63" s="708"/>
      <c r="L63" s="708"/>
      <c r="M63" s="708"/>
      <c r="N63" s="708"/>
      <c r="O63" s="708"/>
      <c r="P63" s="708"/>
      <c r="Q63" s="708"/>
      <c r="R63" s="708"/>
      <c r="S63" s="708"/>
      <c r="T63" s="708"/>
      <c r="U63" s="708"/>
      <c r="V63" s="708"/>
      <c r="W63" s="708"/>
      <c r="X63" s="708"/>
      <c r="Y63" s="708"/>
      <c r="Z63" s="708"/>
      <c r="AA63" s="708"/>
      <c r="AB63" s="708"/>
    </row>
    <row r="64" spans="1:28" x14ac:dyDescent="0.35">
      <c r="A64" s="708"/>
      <c r="B64" s="708"/>
      <c r="C64" s="708"/>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row>
    <row r="65" spans="1:28" x14ac:dyDescent="0.35">
      <c r="A65" s="708"/>
      <c r="B65" s="708"/>
      <c r="C65" s="708"/>
      <c r="D65" s="708"/>
      <c r="E65" s="708"/>
      <c r="F65" s="708"/>
      <c r="G65" s="708"/>
      <c r="H65" s="708"/>
      <c r="I65" s="708"/>
      <c r="J65" s="708"/>
      <c r="K65" s="708"/>
      <c r="L65" s="708"/>
      <c r="M65" s="708"/>
      <c r="N65" s="708"/>
      <c r="O65" s="708"/>
      <c r="P65" s="708"/>
      <c r="Q65" s="708"/>
      <c r="R65" s="708"/>
      <c r="S65" s="708"/>
      <c r="T65" s="708"/>
      <c r="U65" s="708"/>
      <c r="V65" s="708"/>
      <c r="W65" s="708"/>
      <c r="X65" s="708"/>
      <c r="Y65" s="708"/>
      <c r="Z65" s="708"/>
      <c r="AA65" s="708"/>
      <c r="AB65" s="708"/>
    </row>
    <row r="66" spans="1:28" x14ac:dyDescent="0.35">
      <c r="A66" s="708"/>
      <c r="B66" s="708"/>
      <c r="C66" s="708"/>
      <c r="D66" s="708"/>
      <c r="E66" s="708"/>
      <c r="F66" s="708"/>
      <c r="G66" s="708"/>
      <c r="H66" s="708"/>
      <c r="I66" s="708"/>
      <c r="J66" s="708"/>
      <c r="K66" s="708"/>
      <c r="L66" s="708"/>
      <c r="M66" s="708"/>
      <c r="N66" s="708"/>
      <c r="O66" s="708"/>
      <c r="P66" s="708"/>
      <c r="Q66" s="708"/>
      <c r="R66" s="708"/>
      <c r="S66" s="708"/>
      <c r="T66" s="708"/>
      <c r="U66" s="708"/>
      <c r="V66" s="708"/>
      <c r="W66" s="708"/>
      <c r="X66" s="708"/>
      <c r="Y66" s="708"/>
      <c r="Z66" s="708"/>
      <c r="AA66" s="708"/>
      <c r="AB66" s="708"/>
    </row>
    <row r="67" spans="1:28" x14ac:dyDescent="0.35">
      <c r="A67" s="708"/>
      <c r="B67" s="708"/>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8"/>
    </row>
    <row r="68" spans="1:28" x14ac:dyDescent="0.35">
      <c r="A68" s="708"/>
      <c r="B68" s="708"/>
      <c r="C68" s="708"/>
      <c r="D68" s="708"/>
      <c r="E68" s="708"/>
      <c r="F68" s="708"/>
      <c r="G68" s="708"/>
      <c r="H68" s="708"/>
      <c r="I68" s="708"/>
      <c r="J68" s="708"/>
      <c r="K68" s="708"/>
      <c r="L68" s="708"/>
      <c r="M68" s="708"/>
      <c r="N68" s="708"/>
      <c r="O68" s="708"/>
      <c r="P68" s="708"/>
      <c r="Q68" s="708"/>
      <c r="R68" s="708"/>
      <c r="S68" s="708"/>
      <c r="T68" s="708"/>
      <c r="U68" s="708"/>
      <c r="V68" s="708"/>
      <c r="W68" s="708"/>
      <c r="X68" s="708"/>
      <c r="Y68" s="708"/>
      <c r="Z68" s="708"/>
      <c r="AA68" s="708"/>
      <c r="AB68" s="708"/>
    </row>
    <row r="69" spans="1:28" x14ac:dyDescent="0.35">
      <c r="A69" s="708"/>
      <c r="B69" s="708"/>
      <c r="C69" s="708"/>
      <c r="D69" s="708"/>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row>
    <row r="70" spans="1:28" x14ac:dyDescent="0.35">
      <c r="A70" s="708"/>
      <c r="B70" s="708"/>
      <c r="C70" s="708"/>
      <c r="D70" s="708"/>
      <c r="E70" s="708"/>
      <c r="F70" s="708"/>
      <c r="G70" s="708"/>
      <c r="H70" s="708"/>
      <c r="I70" s="708"/>
      <c r="J70" s="708"/>
      <c r="K70" s="708"/>
      <c r="L70" s="708"/>
      <c r="M70" s="708"/>
      <c r="N70" s="708"/>
      <c r="O70" s="708"/>
      <c r="P70" s="708"/>
      <c r="Q70" s="708"/>
      <c r="R70" s="708"/>
      <c r="S70" s="708"/>
      <c r="T70" s="708"/>
      <c r="U70" s="708"/>
      <c r="V70" s="708"/>
      <c r="W70" s="708"/>
      <c r="X70" s="708"/>
      <c r="Y70" s="708"/>
      <c r="Z70" s="708"/>
      <c r="AA70" s="708"/>
      <c r="AB70" s="708"/>
    </row>
    <row r="71" spans="1:28" x14ac:dyDescent="0.35">
      <c r="A71" s="708"/>
      <c r="B71" s="708"/>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row>
    <row r="72" spans="1:28" x14ac:dyDescent="0.35">
      <c r="A72" s="708"/>
      <c r="B72" s="708"/>
      <c r="C72" s="708"/>
      <c r="D72" s="708"/>
      <c r="E72" s="708"/>
      <c r="F72" s="708"/>
      <c r="G72" s="708"/>
      <c r="H72" s="708"/>
      <c r="I72" s="708"/>
      <c r="J72" s="708"/>
      <c r="K72" s="708"/>
      <c r="L72" s="708"/>
      <c r="M72" s="708"/>
      <c r="N72" s="708"/>
      <c r="O72" s="708"/>
      <c r="P72" s="708"/>
      <c r="Q72" s="708"/>
      <c r="R72" s="708"/>
      <c r="S72" s="708"/>
      <c r="T72" s="708"/>
      <c r="U72" s="708"/>
      <c r="V72" s="708"/>
      <c r="W72" s="708"/>
      <c r="X72" s="708"/>
      <c r="Y72" s="708"/>
      <c r="Z72" s="708"/>
      <c r="AA72" s="708"/>
      <c r="AB72" s="708"/>
    </row>
    <row r="73" spans="1:28" x14ac:dyDescent="0.35">
      <c r="A73" s="708"/>
      <c r="B73" s="708"/>
      <c r="C73" s="708"/>
      <c r="D73" s="708"/>
      <c r="E73" s="708"/>
      <c r="F73" s="708"/>
      <c r="G73" s="708"/>
      <c r="H73" s="708"/>
      <c r="I73" s="708"/>
      <c r="J73" s="708"/>
      <c r="K73" s="708"/>
      <c r="L73" s="708"/>
      <c r="M73" s="708"/>
      <c r="N73" s="708"/>
      <c r="O73" s="708"/>
      <c r="P73" s="708"/>
      <c r="Q73" s="708"/>
      <c r="R73" s="708"/>
      <c r="S73" s="708"/>
      <c r="T73" s="708"/>
      <c r="U73" s="708"/>
      <c r="V73" s="708"/>
      <c r="W73" s="708"/>
      <c r="X73" s="708"/>
      <c r="Y73" s="708"/>
      <c r="Z73" s="708"/>
      <c r="AA73" s="708"/>
      <c r="AB73" s="708"/>
    </row>
    <row r="74" spans="1:28" x14ac:dyDescent="0.35">
      <c r="A74" s="708"/>
      <c r="B74" s="708"/>
      <c r="C74" s="708"/>
      <c r="D74" s="708"/>
      <c r="E74" s="708"/>
      <c r="F74" s="708"/>
      <c r="G74" s="708"/>
      <c r="H74" s="708"/>
      <c r="I74" s="708"/>
      <c r="J74" s="708"/>
      <c r="K74" s="708"/>
      <c r="L74" s="708"/>
      <c r="M74" s="708"/>
      <c r="N74" s="708"/>
      <c r="O74" s="708"/>
      <c r="P74" s="708"/>
      <c r="Q74" s="708"/>
      <c r="R74" s="708"/>
      <c r="S74" s="708"/>
      <c r="T74" s="708"/>
      <c r="U74" s="708"/>
      <c r="V74" s="708"/>
      <c r="W74" s="708"/>
      <c r="X74" s="708"/>
      <c r="Y74" s="708"/>
      <c r="Z74" s="708"/>
      <c r="AA74" s="708"/>
      <c r="AB74" s="708"/>
    </row>
    <row r="75" spans="1:28" x14ac:dyDescent="0.35">
      <c r="A75" s="708"/>
      <c r="B75" s="708"/>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8"/>
    </row>
    <row r="76" spans="1:28" x14ac:dyDescent="0.35">
      <c r="A76" s="708"/>
      <c r="B76" s="708"/>
      <c r="C76" s="708"/>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row>
    <row r="77" spans="1:28" x14ac:dyDescent="0.35">
      <c r="A77" s="708"/>
      <c r="B77" s="708"/>
      <c r="C77" s="708"/>
      <c r="D77" s="708"/>
      <c r="E77" s="708"/>
      <c r="F77" s="708"/>
      <c r="G77" s="708"/>
      <c r="H77" s="708"/>
      <c r="I77" s="708"/>
      <c r="J77" s="708"/>
      <c r="K77" s="708"/>
      <c r="L77" s="708"/>
      <c r="M77" s="708"/>
      <c r="N77" s="708"/>
      <c r="O77" s="708"/>
      <c r="P77" s="708"/>
      <c r="Q77" s="708"/>
      <c r="R77" s="708"/>
      <c r="S77" s="708"/>
      <c r="T77" s="708"/>
      <c r="U77" s="708"/>
      <c r="V77" s="708"/>
      <c r="W77" s="708"/>
      <c r="X77" s="708"/>
      <c r="Y77" s="708"/>
      <c r="Z77" s="708"/>
      <c r="AA77" s="708"/>
      <c r="AB77" s="708"/>
    </row>
    <row r="78" spans="1:28" x14ac:dyDescent="0.35">
      <c r="A78" s="708"/>
      <c r="B78" s="708"/>
      <c r="C78" s="708"/>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row>
    <row r="79" spans="1:28" x14ac:dyDescent="0.35">
      <c r="A79" s="708"/>
      <c r="B79" s="708"/>
      <c r="C79" s="708"/>
      <c r="D79" s="708"/>
      <c r="E79" s="708"/>
      <c r="F79" s="708"/>
      <c r="G79" s="708"/>
      <c r="H79" s="708"/>
      <c r="I79" s="708"/>
      <c r="J79" s="708"/>
      <c r="K79" s="708"/>
      <c r="L79" s="708"/>
      <c r="M79" s="708"/>
      <c r="N79" s="708"/>
      <c r="O79" s="708"/>
      <c r="P79" s="708"/>
      <c r="Q79" s="708"/>
      <c r="R79" s="708"/>
      <c r="S79" s="708"/>
      <c r="T79" s="708"/>
      <c r="U79" s="708"/>
      <c r="V79" s="708"/>
      <c r="W79" s="708"/>
      <c r="X79" s="708"/>
      <c r="Y79" s="708"/>
      <c r="Z79" s="708"/>
      <c r="AA79" s="708"/>
      <c r="AB79" s="708"/>
    </row>
    <row r="80" spans="1:28" x14ac:dyDescent="0.35">
      <c r="A80" s="708"/>
      <c r="B80" s="708"/>
      <c r="C80" s="708"/>
      <c r="D80" s="708"/>
      <c r="E80" s="708"/>
      <c r="F80" s="708"/>
      <c r="G80" s="708"/>
      <c r="H80" s="708"/>
      <c r="I80" s="708"/>
      <c r="J80" s="708"/>
      <c r="K80" s="708"/>
      <c r="L80" s="708"/>
      <c r="M80" s="708"/>
      <c r="N80" s="708"/>
      <c r="O80" s="708"/>
      <c r="P80" s="708"/>
      <c r="Q80" s="708"/>
      <c r="R80" s="708"/>
      <c r="S80" s="708"/>
      <c r="T80" s="708"/>
      <c r="U80" s="708"/>
      <c r="V80" s="708"/>
      <c r="W80" s="708"/>
      <c r="X80" s="708"/>
      <c r="Y80" s="708"/>
      <c r="Z80" s="708"/>
      <c r="AA80" s="708"/>
      <c r="AB80" s="708"/>
    </row>
    <row r="81" spans="1:28" x14ac:dyDescent="0.35">
      <c r="A81" s="708"/>
      <c r="B81" s="708"/>
      <c r="C81" s="708"/>
      <c r="D81" s="708"/>
      <c r="E81" s="708"/>
      <c r="F81" s="708"/>
      <c r="G81" s="708"/>
      <c r="H81" s="708"/>
      <c r="I81" s="708"/>
      <c r="J81" s="708"/>
      <c r="K81" s="708"/>
      <c r="L81" s="708"/>
      <c r="M81" s="708"/>
      <c r="N81" s="708"/>
      <c r="O81" s="708"/>
      <c r="P81" s="708"/>
      <c r="Q81" s="708"/>
      <c r="R81" s="708"/>
      <c r="S81" s="708"/>
      <c r="T81" s="708"/>
      <c r="U81" s="708"/>
      <c r="V81" s="708"/>
      <c r="W81" s="708"/>
      <c r="X81" s="708"/>
      <c r="Y81" s="708"/>
      <c r="Z81" s="708"/>
      <c r="AA81" s="708"/>
      <c r="AB81" s="708"/>
    </row>
    <row r="82" spans="1:28" x14ac:dyDescent="0.35">
      <c r="A82" s="708"/>
      <c r="B82" s="708"/>
      <c r="C82" s="708"/>
      <c r="D82" s="708"/>
      <c r="E82" s="708"/>
      <c r="F82" s="708"/>
      <c r="G82" s="708"/>
      <c r="H82" s="708"/>
      <c r="I82" s="708"/>
      <c r="J82" s="708"/>
      <c r="K82" s="708"/>
      <c r="L82" s="708"/>
      <c r="M82" s="708"/>
      <c r="N82" s="708"/>
      <c r="O82" s="708"/>
      <c r="P82" s="708"/>
      <c r="Q82" s="708"/>
      <c r="R82" s="708"/>
      <c r="S82" s="708"/>
      <c r="T82" s="708"/>
      <c r="U82" s="708"/>
      <c r="V82" s="708"/>
      <c r="W82" s="708"/>
      <c r="X82" s="708"/>
      <c r="Y82" s="708"/>
      <c r="Z82" s="708"/>
      <c r="AA82" s="708"/>
      <c r="AB82" s="708"/>
    </row>
    <row r="83" spans="1:28" x14ac:dyDescent="0.35">
      <c r="A83" s="708"/>
      <c r="B83" s="708"/>
      <c r="C83" s="708"/>
      <c r="D83" s="708"/>
      <c r="E83" s="708"/>
      <c r="F83" s="708"/>
      <c r="G83" s="708"/>
      <c r="H83" s="708"/>
      <c r="I83" s="708"/>
      <c r="J83" s="708"/>
      <c r="K83" s="708"/>
      <c r="L83" s="708"/>
      <c r="M83" s="708"/>
      <c r="N83" s="708"/>
      <c r="O83" s="708"/>
      <c r="P83" s="708"/>
      <c r="Q83" s="708"/>
      <c r="R83" s="708"/>
      <c r="S83" s="708"/>
      <c r="T83" s="708"/>
      <c r="U83" s="708"/>
      <c r="V83" s="708"/>
      <c r="W83" s="708"/>
      <c r="X83" s="708"/>
      <c r="Y83" s="708"/>
      <c r="Z83" s="708"/>
      <c r="AA83" s="708"/>
      <c r="AB83" s="708"/>
    </row>
    <row r="84" spans="1:28" x14ac:dyDescent="0.35">
      <c r="A84" s="708"/>
      <c r="B84" s="708"/>
      <c r="C84" s="708"/>
      <c r="D84" s="708"/>
      <c r="E84" s="708"/>
      <c r="F84" s="708"/>
      <c r="G84" s="708"/>
      <c r="H84" s="708"/>
      <c r="I84" s="708"/>
      <c r="J84" s="708"/>
      <c r="K84" s="708"/>
      <c r="L84" s="708"/>
      <c r="M84" s="708"/>
      <c r="N84" s="708"/>
      <c r="O84" s="708"/>
      <c r="P84" s="708"/>
      <c r="Q84" s="708"/>
      <c r="R84" s="708"/>
      <c r="S84" s="708"/>
      <c r="T84" s="708"/>
      <c r="U84" s="708"/>
      <c r="V84" s="708"/>
      <c r="W84" s="708"/>
      <c r="X84" s="708"/>
      <c r="Y84" s="708"/>
      <c r="Z84" s="708"/>
      <c r="AA84" s="708"/>
      <c r="AB84" s="708"/>
    </row>
    <row r="85" spans="1:28" x14ac:dyDescent="0.35">
      <c r="A85" s="708"/>
      <c r="B85" s="708"/>
      <c r="C85" s="708"/>
      <c r="D85" s="708"/>
      <c r="E85" s="708"/>
      <c r="F85" s="708"/>
      <c r="G85" s="708"/>
      <c r="H85" s="708"/>
      <c r="I85" s="708"/>
      <c r="J85" s="708"/>
      <c r="K85" s="708"/>
      <c r="L85" s="708"/>
      <c r="M85" s="708"/>
      <c r="N85" s="708"/>
      <c r="O85" s="708"/>
      <c r="P85" s="708"/>
      <c r="Q85" s="708"/>
      <c r="R85" s="708"/>
      <c r="S85" s="708"/>
      <c r="T85" s="708"/>
      <c r="U85" s="708"/>
      <c r="V85" s="708"/>
      <c r="W85" s="708"/>
      <c r="X85" s="708"/>
      <c r="Y85" s="708"/>
      <c r="Z85" s="708"/>
      <c r="AA85" s="708"/>
      <c r="AB85" s="708"/>
    </row>
    <row r="86" spans="1:28" x14ac:dyDescent="0.35">
      <c r="A86" s="708"/>
      <c r="B86" s="708"/>
      <c r="C86" s="708"/>
      <c r="D86" s="708"/>
      <c r="E86" s="708"/>
      <c r="F86" s="708"/>
      <c r="G86" s="708"/>
      <c r="H86" s="708"/>
      <c r="I86" s="708"/>
      <c r="J86" s="708"/>
      <c r="K86" s="708"/>
      <c r="L86" s="708"/>
      <c r="M86" s="708"/>
      <c r="N86" s="708"/>
      <c r="O86" s="708"/>
      <c r="P86" s="708"/>
      <c r="Q86" s="708"/>
      <c r="R86" s="708"/>
      <c r="S86" s="708"/>
      <c r="T86" s="708"/>
      <c r="U86" s="708"/>
      <c r="V86" s="708"/>
      <c r="W86" s="708"/>
      <c r="X86" s="708"/>
      <c r="Y86" s="708"/>
      <c r="Z86" s="708"/>
      <c r="AA86" s="708"/>
      <c r="AB86" s="708"/>
    </row>
    <row r="87" spans="1:28" x14ac:dyDescent="0.35">
      <c r="A87" s="708"/>
      <c r="B87" s="708"/>
      <c r="C87" s="708"/>
      <c r="D87" s="708"/>
      <c r="E87" s="708"/>
      <c r="F87" s="708"/>
      <c r="G87" s="708"/>
      <c r="H87" s="708"/>
      <c r="I87" s="708"/>
      <c r="J87" s="708"/>
      <c r="K87" s="708"/>
      <c r="L87" s="708"/>
      <c r="M87" s="708"/>
      <c r="N87" s="708"/>
      <c r="O87" s="708"/>
      <c r="P87" s="708"/>
      <c r="Q87" s="708"/>
      <c r="R87" s="708"/>
      <c r="S87" s="708"/>
      <c r="T87" s="708"/>
      <c r="U87" s="708"/>
      <c r="V87" s="708"/>
      <c r="W87" s="708"/>
      <c r="X87" s="708"/>
      <c r="Y87" s="708"/>
      <c r="Z87" s="708"/>
      <c r="AA87" s="708"/>
      <c r="AB87" s="708"/>
    </row>
    <row r="88" spans="1:28" x14ac:dyDescent="0.35">
      <c r="A88" s="708"/>
      <c r="B88" s="708"/>
      <c r="C88" s="708"/>
      <c r="D88" s="708"/>
      <c r="E88" s="708"/>
      <c r="F88" s="708"/>
      <c r="G88" s="708"/>
      <c r="H88" s="708"/>
      <c r="I88" s="708"/>
      <c r="J88" s="708"/>
      <c r="K88" s="708"/>
      <c r="L88" s="708"/>
      <c r="M88" s="708"/>
      <c r="N88" s="708"/>
      <c r="O88" s="708"/>
      <c r="P88" s="708"/>
      <c r="Q88" s="708"/>
      <c r="R88" s="708"/>
      <c r="S88" s="708"/>
      <c r="T88" s="708"/>
      <c r="U88" s="708"/>
      <c r="V88" s="708"/>
      <c r="W88" s="708"/>
      <c r="X88" s="708"/>
      <c r="Y88" s="708"/>
      <c r="Z88" s="708"/>
      <c r="AA88" s="708"/>
      <c r="AB88" s="708"/>
    </row>
    <row r="89" spans="1:28" x14ac:dyDescent="0.35">
      <c r="A89" s="708"/>
      <c r="B89" s="708"/>
      <c r="C89" s="708"/>
      <c r="D89" s="708"/>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row>
    <row r="90" spans="1:28" x14ac:dyDescent="0.35">
      <c r="A90" s="708"/>
      <c r="B90" s="708"/>
      <c r="C90" s="708"/>
      <c r="D90" s="708"/>
      <c r="E90" s="708"/>
      <c r="F90" s="708"/>
      <c r="G90" s="708"/>
      <c r="H90" s="708"/>
      <c r="I90" s="708"/>
      <c r="J90" s="708"/>
      <c r="K90" s="708"/>
      <c r="L90" s="708"/>
      <c r="M90" s="708"/>
      <c r="N90" s="708"/>
      <c r="O90" s="708"/>
      <c r="P90" s="708"/>
      <c r="Q90" s="708"/>
      <c r="R90" s="708"/>
      <c r="S90" s="708"/>
      <c r="T90" s="708"/>
      <c r="U90" s="708"/>
      <c r="V90" s="708"/>
      <c r="W90" s="708"/>
      <c r="X90" s="708"/>
      <c r="Y90" s="708"/>
      <c r="Z90" s="708"/>
      <c r="AA90" s="708"/>
      <c r="AB90" s="708"/>
    </row>
    <row r="91" spans="1:28" x14ac:dyDescent="0.35">
      <c r="A91" s="708"/>
      <c r="B91" s="708"/>
      <c r="C91" s="708"/>
      <c r="D91" s="708"/>
      <c r="E91" s="708"/>
      <c r="F91" s="708"/>
      <c r="G91" s="708"/>
      <c r="H91" s="708"/>
      <c r="I91" s="708"/>
      <c r="J91" s="708"/>
      <c r="K91" s="708"/>
      <c r="L91" s="708"/>
      <c r="M91" s="708"/>
      <c r="N91" s="708"/>
      <c r="O91" s="708"/>
      <c r="P91" s="708"/>
      <c r="Q91" s="708"/>
      <c r="R91" s="708"/>
      <c r="S91" s="708"/>
      <c r="T91" s="708"/>
      <c r="U91" s="708"/>
      <c r="V91" s="708"/>
      <c r="W91" s="708"/>
      <c r="X91" s="708"/>
      <c r="Y91" s="708"/>
      <c r="Z91" s="708"/>
      <c r="AA91" s="708"/>
      <c r="AB91" s="708"/>
    </row>
    <row r="92" spans="1:28" x14ac:dyDescent="0.35">
      <c r="A92" s="708"/>
      <c r="B92" s="708"/>
      <c r="C92" s="708"/>
      <c r="D92" s="708"/>
      <c r="E92" s="708"/>
      <c r="F92" s="708"/>
      <c r="G92" s="708"/>
      <c r="H92" s="708"/>
      <c r="I92" s="708"/>
      <c r="J92" s="708"/>
      <c r="K92" s="708"/>
      <c r="L92" s="708"/>
      <c r="M92" s="708"/>
      <c r="N92" s="708"/>
      <c r="O92" s="708"/>
      <c r="P92" s="708"/>
      <c r="Q92" s="708"/>
      <c r="R92" s="708"/>
      <c r="S92" s="708"/>
      <c r="T92" s="708"/>
      <c r="U92" s="708"/>
      <c r="V92" s="708"/>
      <c r="W92" s="708"/>
      <c r="X92" s="708"/>
      <c r="Y92" s="708"/>
      <c r="Z92" s="708"/>
      <c r="AA92" s="708"/>
      <c r="AB92" s="708"/>
    </row>
    <row r="93" spans="1:28" x14ac:dyDescent="0.35">
      <c r="A93" s="708"/>
      <c r="B93" s="708"/>
      <c r="C93" s="708"/>
      <c r="D93" s="708"/>
      <c r="E93" s="708"/>
      <c r="F93" s="708"/>
      <c r="G93" s="708"/>
      <c r="H93" s="708"/>
      <c r="I93" s="708"/>
      <c r="J93" s="708"/>
      <c r="K93" s="708"/>
      <c r="L93" s="708"/>
      <c r="M93" s="708"/>
      <c r="N93" s="708"/>
      <c r="O93" s="708"/>
      <c r="P93" s="708"/>
      <c r="Q93" s="708"/>
      <c r="R93" s="708"/>
      <c r="S93" s="708"/>
      <c r="T93" s="708"/>
      <c r="U93" s="708"/>
      <c r="V93" s="708"/>
      <c r="W93" s="708"/>
      <c r="X93" s="708"/>
      <c r="Y93" s="708"/>
      <c r="Z93" s="708"/>
      <c r="AA93" s="708"/>
      <c r="AB93" s="708"/>
    </row>
    <row r="94" spans="1:28" x14ac:dyDescent="0.35">
      <c r="A94" s="708"/>
      <c r="B94" s="708"/>
      <c r="C94" s="708"/>
      <c r="D94" s="708"/>
      <c r="E94" s="708"/>
      <c r="F94" s="708"/>
      <c r="G94" s="708"/>
      <c r="H94" s="708"/>
      <c r="I94" s="708"/>
      <c r="J94" s="708"/>
      <c r="K94" s="708"/>
      <c r="L94" s="708"/>
      <c r="M94" s="708"/>
      <c r="N94" s="708"/>
      <c r="O94" s="708"/>
      <c r="P94" s="708"/>
      <c r="Q94" s="708"/>
      <c r="R94" s="708"/>
      <c r="S94" s="708"/>
      <c r="T94" s="708"/>
      <c r="U94" s="708"/>
      <c r="V94" s="708"/>
      <c r="W94" s="708"/>
      <c r="X94" s="708"/>
      <c r="Y94" s="708"/>
      <c r="Z94" s="708"/>
      <c r="AA94" s="708"/>
      <c r="AB94" s="708"/>
    </row>
    <row r="95" spans="1:28" x14ac:dyDescent="0.35">
      <c r="A95" s="708"/>
      <c r="B95" s="708"/>
      <c r="C95" s="708"/>
      <c r="D95" s="708"/>
      <c r="E95" s="708"/>
      <c r="F95" s="708"/>
      <c r="G95" s="708"/>
      <c r="H95" s="708"/>
      <c r="I95" s="708"/>
      <c r="J95" s="708"/>
      <c r="K95" s="708"/>
      <c r="L95" s="708"/>
      <c r="M95" s="708"/>
      <c r="N95" s="708"/>
      <c r="O95" s="708"/>
      <c r="P95" s="708"/>
      <c r="Q95" s="708"/>
      <c r="R95" s="708"/>
      <c r="S95" s="708"/>
      <c r="T95" s="708"/>
      <c r="U95" s="708"/>
      <c r="V95" s="708"/>
      <c r="W95" s="708"/>
      <c r="X95" s="708"/>
      <c r="Y95" s="708"/>
      <c r="Z95" s="708"/>
      <c r="AA95" s="708"/>
      <c r="AB95" s="708"/>
    </row>
    <row r="96" spans="1:28" x14ac:dyDescent="0.35">
      <c r="A96" s="708"/>
      <c r="B96" s="708"/>
      <c r="C96" s="708"/>
      <c r="D96" s="708"/>
      <c r="E96" s="708"/>
      <c r="F96" s="708"/>
      <c r="G96" s="708"/>
      <c r="H96" s="708"/>
      <c r="I96" s="708"/>
      <c r="J96" s="708"/>
      <c r="K96" s="708"/>
      <c r="L96" s="708"/>
      <c r="M96" s="708"/>
      <c r="N96" s="708"/>
      <c r="O96" s="708"/>
      <c r="P96" s="708"/>
      <c r="Q96" s="708"/>
      <c r="R96" s="708"/>
      <c r="S96" s="708"/>
      <c r="T96" s="708"/>
      <c r="U96" s="708"/>
      <c r="V96" s="708"/>
      <c r="W96" s="708"/>
      <c r="X96" s="708"/>
      <c r="Y96" s="708"/>
      <c r="Z96" s="708"/>
      <c r="AA96" s="708"/>
      <c r="AB96" s="708"/>
    </row>
    <row r="97" spans="1:28" x14ac:dyDescent="0.35">
      <c r="A97" s="708"/>
      <c r="B97" s="708"/>
      <c r="C97" s="708"/>
      <c r="D97" s="708"/>
      <c r="E97" s="708"/>
      <c r="F97" s="708"/>
      <c r="G97" s="708"/>
      <c r="H97" s="708"/>
      <c r="I97" s="708"/>
      <c r="J97" s="708"/>
      <c r="K97" s="708"/>
      <c r="L97" s="708"/>
      <c r="M97" s="708"/>
      <c r="N97" s="708"/>
      <c r="O97" s="708"/>
      <c r="P97" s="708"/>
      <c r="Q97" s="708"/>
      <c r="R97" s="708"/>
      <c r="S97" s="708"/>
      <c r="T97" s="708"/>
      <c r="U97" s="708"/>
      <c r="V97" s="708"/>
      <c r="W97" s="708"/>
      <c r="X97" s="708"/>
      <c r="Y97" s="708"/>
      <c r="Z97" s="708"/>
      <c r="AA97" s="708"/>
      <c r="AB97" s="708"/>
    </row>
    <row r="98" spans="1:28" x14ac:dyDescent="0.35">
      <c r="A98" s="708"/>
      <c r="B98" s="708"/>
      <c r="C98" s="708"/>
      <c r="D98" s="708"/>
      <c r="E98" s="708"/>
      <c r="F98" s="708"/>
      <c r="G98" s="708"/>
      <c r="H98" s="708"/>
      <c r="I98" s="708"/>
      <c r="J98" s="708"/>
      <c r="K98" s="708"/>
      <c r="L98" s="708"/>
      <c r="M98" s="708"/>
      <c r="N98" s="708"/>
      <c r="O98" s="708"/>
      <c r="P98" s="708"/>
      <c r="Q98" s="708"/>
      <c r="R98" s="708"/>
      <c r="S98" s="708"/>
      <c r="T98" s="708"/>
      <c r="U98" s="708"/>
      <c r="V98" s="708"/>
      <c r="W98" s="708"/>
      <c r="X98" s="708"/>
      <c r="Y98" s="708"/>
      <c r="Z98" s="708"/>
      <c r="AA98" s="708"/>
      <c r="AB98" s="708"/>
    </row>
    <row r="99" spans="1:28" ht="6" customHeight="1" x14ac:dyDescent="0.35">
      <c r="A99" s="708"/>
      <c r="B99" s="708"/>
      <c r="C99" s="708"/>
      <c r="D99" s="708"/>
      <c r="E99" s="708"/>
      <c r="F99" s="708"/>
      <c r="G99" s="708"/>
      <c r="H99" s="708"/>
      <c r="I99" s="708"/>
      <c r="J99" s="708"/>
      <c r="K99" s="708"/>
      <c r="L99" s="708"/>
      <c r="M99" s="708"/>
      <c r="N99" s="708"/>
      <c r="O99" s="708"/>
      <c r="P99" s="708"/>
      <c r="Q99" s="708"/>
      <c r="R99" s="708"/>
      <c r="S99" s="708"/>
      <c r="T99" s="708"/>
      <c r="U99" s="708"/>
      <c r="V99" s="708"/>
      <c r="W99" s="708"/>
      <c r="X99" s="708"/>
      <c r="Y99" s="708"/>
      <c r="Z99" s="708"/>
      <c r="AA99" s="708"/>
      <c r="AB99" s="708"/>
    </row>
  </sheetData>
  <mergeCells count="97">
    <mergeCell ref="C13:H14"/>
    <mergeCell ref="I13:S14"/>
    <mergeCell ref="T13:AA13"/>
    <mergeCell ref="T14:AA14"/>
    <mergeCell ref="K30:R30"/>
    <mergeCell ref="S30:W30"/>
    <mergeCell ref="X30:AA30"/>
    <mergeCell ref="C16:H16"/>
    <mergeCell ref="I16:AA16"/>
    <mergeCell ref="C18:H18"/>
    <mergeCell ref="I18:AA18"/>
    <mergeCell ref="C20:H21"/>
    <mergeCell ref="I20:L21"/>
    <mergeCell ref="M20:S20"/>
    <mergeCell ref="T20:AA20"/>
    <mergeCell ref="M21:S21"/>
    <mergeCell ref="C10:H11"/>
    <mergeCell ref="B2:G4"/>
    <mergeCell ref="H2:AB2"/>
    <mergeCell ref="H3:O3"/>
    <mergeCell ref="P3:AB3"/>
    <mergeCell ref="H4:AB4"/>
    <mergeCell ref="V10:AA10"/>
    <mergeCell ref="V11:AA11"/>
    <mergeCell ref="R10:U10"/>
    <mergeCell ref="I10:Q11"/>
    <mergeCell ref="R11:U11"/>
    <mergeCell ref="C7:H8"/>
    <mergeCell ref="I7:AA8"/>
    <mergeCell ref="C36:G36"/>
    <mergeCell ref="K36:AA36"/>
    <mergeCell ref="C37:G37"/>
    <mergeCell ref="K37:AA37"/>
    <mergeCell ref="C38:G38"/>
    <mergeCell ref="K38:AA38"/>
    <mergeCell ref="C34:AA34"/>
    <mergeCell ref="C35:G35"/>
    <mergeCell ref="K35:AA35"/>
    <mergeCell ref="X31:Y31"/>
    <mergeCell ref="Z31:AA31"/>
    <mergeCell ref="K32:N32"/>
    <mergeCell ref="O32:R32"/>
    <mergeCell ref="S32:T32"/>
    <mergeCell ref="U32:W32"/>
    <mergeCell ref="X32:Y32"/>
    <mergeCell ref="Z32:AA32"/>
    <mergeCell ref="C30:J32"/>
    <mergeCell ref="K31:N31"/>
    <mergeCell ref="O31:R31"/>
    <mergeCell ref="S31:T31"/>
    <mergeCell ref="U31:W31"/>
    <mergeCell ref="T28:V28"/>
    <mergeCell ref="O28:R28"/>
    <mergeCell ref="K28:N28"/>
    <mergeCell ref="C26:H26"/>
    <mergeCell ref="I26:AA26"/>
    <mergeCell ref="C28:H28"/>
    <mergeCell ref="I28:J28"/>
    <mergeCell ref="X28:Z28"/>
    <mergeCell ref="T21:AA21"/>
    <mergeCell ref="C23:I23"/>
    <mergeCell ref="J23:P23"/>
    <mergeCell ref="Q23:AA23"/>
    <mergeCell ref="C24:I24"/>
    <mergeCell ref="J24:P24"/>
    <mergeCell ref="Q24:AA24"/>
    <mergeCell ref="C39:G39"/>
    <mergeCell ref="K39:AA39"/>
    <mergeCell ref="C56:G56"/>
    <mergeCell ref="H56:I56"/>
    <mergeCell ref="J56:M56"/>
    <mergeCell ref="V56:AA56"/>
    <mergeCell ref="N56:U56"/>
    <mergeCell ref="C40:G40"/>
    <mergeCell ref="K40:AA40"/>
    <mergeCell ref="C43:AA44"/>
    <mergeCell ref="C54:G55"/>
    <mergeCell ref="H54:I55"/>
    <mergeCell ref="J54:M55"/>
    <mergeCell ref="V54:AA55"/>
    <mergeCell ref="N54:U55"/>
    <mergeCell ref="C45:AA52"/>
    <mergeCell ref="C58:G58"/>
    <mergeCell ref="H58:I58"/>
    <mergeCell ref="J58:M58"/>
    <mergeCell ref="V58:AA58"/>
    <mergeCell ref="N58:U58"/>
    <mergeCell ref="C57:G57"/>
    <mergeCell ref="H57:I57"/>
    <mergeCell ref="J57:M57"/>
    <mergeCell ref="V57:AA57"/>
    <mergeCell ref="N57:U57"/>
    <mergeCell ref="C59:G59"/>
    <mergeCell ref="H59:I59"/>
    <mergeCell ref="J59:M59"/>
    <mergeCell ref="N59:U59"/>
    <mergeCell ref="V59:AA59"/>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P69"/>
  <sheetViews>
    <sheetView topLeftCell="A37" zoomScale="85" zoomScaleNormal="85" workbookViewId="0">
      <selection activeCell="H37" sqref="H37"/>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9.54296875" style="539" customWidth="1"/>
    <col min="9" max="9" width="16.179687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5.7265625" style="539" customWidth="1"/>
    <col min="28" max="28" width="3.1796875" style="539" customWidth="1"/>
    <col min="29" max="32" width="3.7265625" style="539"/>
    <col min="33" max="33" width="68.1796875" style="539" customWidth="1"/>
    <col min="34" max="38" width="12.26953125" style="539" hidden="1" customWidth="1"/>
    <col min="39" max="39" width="13.1796875" style="539" customWidth="1"/>
    <col min="40" max="40" width="30.7265625" style="539" customWidth="1"/>
    <col min="41" max="41" width="24.54296875" style="539" customWidth="1"/>
    <col min="42" max="42" width="16.81640625" style="539" customWidth="1"/>
    <col min="43" max="16384" width="3.7265625" style="539"/>
  </cols>
  <sheetData>
    <row r="1" spans="2:28" ht="15" thickBot="1" x14ac:dyDescent="0.4">
      <c r="B1" s="122"/>
      <c r="C1" s="122"/>
      <c r="D1" s="122"/>
      <c r="E1" s="122"/>
      <c r="F1" s="122"/>
    </row>
    <row r="2" spans="2:28" ht="15.5"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ht="15" thickBot="1" x14ac:dyDescent="0.4">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351"/>
      <c r="C6" s="552"/>
      <c r="D6" s="552"/>
      <c r="E6" s="552"/>
      <c r="F6" s="552"/>
      <c r="G6" s="552"/>
      <c r="H6" s="552"/>
      <c r="I6" s="352"/>
      <c r="J6" s="352"/>
      <c r="K6" s="352"/>
      <c r="L6" s="352"/>
      <c r="M6" s="352"/>
      <c r="N6" s="352"/>
      <c r="O6" s="352"/>
      <c r="P6" s="352"/>
      <c r="Q6" s="352"/>
      <c r="R6" s="536"/>
      <c r="S6" s="536"/>
      <c r="T6" s="536"/>
      <c r="U6" s="536"/>
      <c r="V6" s="536"/>
      <c r="W6" s="552"/>
      <c r="X6" s="552"/>
      <c r="Y6" s="552"/>
      <c r="Z6" s="552"/>
      <c r="AA6" s="552"/>
      <c r="AB6" s="553"/>
    </row>
    <row r="7" spans="2:28" x14ac:dyDescent="0.35">
      <c r="B7" s="353"/>
      <c r="C7" s="1220" t="s">
        <v>4</v>
      </c>
      <c r="D7" s="1221"/>
      <c r="E7" s="1221"/>
      <c r="F7" s="1221"/>
      <c r="G7" s="1221"/>
      <c r="H7" s="1222"/>
      <c r="I7" s="1760" t="s">
        <v>216</v>
      </c>
      <c r="J7" s="1761"/>
      <c r="K7" s="1761"/>
      <c r="L7" s="1761"/>
      <c r="M7" s="1761"/>
      <c r="N7" s="1761"/>
      <c r="O7" s="1761"/>
      <c r="P7" s="1761"/>
      <c r="Q7" s="1761"/>
      <c r="R7" s="1761"/>
      <c r="S7" s="1761"/>
      <c r="T7" s="1761"/>
      <c r="U7" s="1761"/>
      <c r="V7" s="1761"/>
      <c r="W7" s="1761"/>
      <c r="X7" s="1761"/>
      <c r="Y7" s="1761"/>
      <c r="Z7" s="1761"/>
      <c r="AA7" s="1762"/>
      <c r="AB7" s="247"/>
    </row>
    <row r="8" spans="2:28" ht="15" thickBot="1" x14ac:dyDescent="0.4">
      <c r="B8" s="353"/>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247"/>
    </row>
    <row r="9" spans="2:28" ht="15" thickBot="1" x14ac:dyDescent="0.4">
      <c r="B9" s="353"/>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247"/>
    </row>
    <row r="10" spans="2:28" ht="15" thickBot="1" x14ac:dyDescent="0.4">
      <c r="B10" s="353"/>
      <c r="C10" s="1220" t="s">
        <v>6</v>
      </c>
      <c r="D10" s="1221"/>
      <c r="E10" s="1221"/>
      <c r="F10" s="1221"/>
      <c r="G10" s="1221"/>
      <c r="H10" s="1222"/>
      <c r="I10" s="1361" t="s">
        <v>217</v>
      </c>
      <c r="J10" s="1362"/>
      <c r="K10" s="1362"/>
      <c r="L10" s="1362"/>
      <c r="M10" s="1362"/>
      <c r="N10" s="1362"/>
      <c r="O10" s="1362"/>
      <c r="P10" s="1362"/>
      <c r="Q10" s="1363"/>
      <c r="R10" s="1367" t="s">
        <v>8</v>
      </c>
      <c r="S10" s="1368"/>
      <c r="T10" s="1368"/>
      <c r="U10" s="1369"/>
      <c r="V10" s="1213" t="s">
        <v>9</v>
      </c>
      <c r="W10" s="1214"/>
      <c r="X10" s="1214"/>
      <c r="Y10" s="1214"/>
      <c r="Z10" s="1214"/>
      <c r="AA10" s="1215"/>
      <c r="AB10" s="247"/>
    </row>
    <row r="11" spans="2:28" ht="15" thickBot="1" x14ac:dyDescent="0.4">
      <c r="B11" s="353"/>
      <c r="C11" s="1223"/>
      <c r="D11" s="1224"/>
      <c r="E11" s="1224"/>
      <c r="F11" s="1224"/>
      <c r="G11" s="1224"/>
      <c r="H11" s="1225"/>
      <c r="I11" s="1364"/>
      <c r="J11" s="1365"/>
      <c r="K11" s="1365"/>
      <c r="L11" s="1365"/>
      <c r="M11" s="1365"/>
      <c r="N11" s="1365"/>
      <c r="O11" s="1365"/>
      <c r="P11" s="1365"/>
      <c r="Q11" s="1366"/>
      <c r="R11" s="1235" t="s">
        <v>218</v>
      </c>
      <c r="S11" s="1370"/>
      <c r="T11" s="1370"/>
      <c r="U11" s="1371"/>
      <c r="V11" s="1219" t="s">
        <v>108</v>
      </c>
      <c r="W11" s="1372"/>
      <c r="X11" s="1372"/>
      <c r="Y11" s="1372"/>
      <c r="Z11" s="1372"/>
      <c r="AA11" s="1373"/>
      <c r="AB11" s="247"/>
    </row>
    <row r="12" spans="2:28" ht="15" thickBot="1" x14ac:dyDescent="0.4">
      <c r="B12" s="35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248"/>
    </row>
    <row r="13" spans="2:28" x14ac:dyDescent="0.35">
      <c r="B13" s="354"/>
      <c r="C13" s="1220" t="s">
        <v>11</v>
      </c>
      <c r="D13" s="1221"/>
      <c r="E13" s="1221"/>
      <c r="F13" s="1221"/>
      <c r="G13" s="1221"/>
      <c r="H13" s="1222"/>
      <c r="I13" s="1226" t="s">
        <v>219</v>
      </c>
      <c r="J13" s="1227"/>
      <c r="K13" s="1227"/>
      <c r="L13" s="1227"/>
      <c r="M13" s="1227"/>
      <c r="N13" s="1227"/>
      <c r="O13" s="1227"/>
      <c r="P13" s="1227"/>
      <c r="Q13" s="1227"/>
      <c r="R13" s="1227"/>
      <c r="S13" s="1228"/>
      <c r="T13" s="1220" t="s">
        <v>13</v>
      </c>
      <c r="U13" s="1221"/>
      <c r="V13" s="1221"/>
      <c r="W13" s="1221"/>
      <c r="X13" s="1221"/>
      <c r="Y13" s="1221"/>
      <c r="Z13" s="1221"/>
      <c r="AA13" s="1222"/>
      <c r="AB13" s="248"/>
    </row>
    <row r="14" spans="2:28" ht="15" thickBot="1" x14ac:dyDescent="0.4">
      <c r="B14" s="354"/>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248"/>
    </row>
    <row r="15" spans="2:28" ht="15" thickBot="1" x14ac:dyDescent="0.4">
      <c r="B15" s="35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248"/>
    </row>
    <row r="16" spans="2:28" ht="65.25" customHeight="1" thickBot="1" x14ac:dyDescent="0.4">
      <c r="B16" s="354"/>
      <c r="C16" s="1195" t="s">
        <v>15</v>
      </c>
      <c r="D16" s="1196"/>
      <c r="E16" s="1196"/>
      <c r="F16" s="1196"/>
      <c r="G16" s="1196"/>
      <c r="H16" s="1197"/>
      <c r="I16" s="1868" t="s">
        <v>220</v>
      </c>
      <c r="J16" s="1869"/>
      <c r="K16" s="1869"/>
      <c r="L16" s="1869"/>
      <c r="M16" s="1869"/>
      <c r="N16" s="1869"/>
      <c r="O16" s="1869"/>
      <c r="P16" s="1869"/>
      <c r="Q16" s="1869"/>
      <c r="R16" s="1869"/>
      <c r="S16" s="1869"/>
      <c r="T16" s="1869"/>
      <c r="U16" s="1869"/>
      <c r="V16" s="1869"/>
      <c r="W16" s="1869"/>
      <c r="X16" s="1869"/>
      <c r="Y16" s="1869"/>
      <c r="Z16" s="1869"/>
      <c r="AA16" s="1870"/>
      <c r="AB16" s="248"/>
    </row>
    <row r="17" spans="2:28" ht="15" thickBot="1" x14ac:dyDescent="0.4">
      <c r="B17" s="35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248"/>
    </row>
    <row r="18" spans="2:28" ht="93.75" customHeight="1" thickBot="1" x14ac:dyDescent="0.4">
      <c r="B18" s="354"/>
      <c r="C18" s="1195" t="s">
        <v>84</v>
      </c>
      <c r="D18" s="1196"/>
      <c r="E18" s="1196"/>
      <c r="F18" s="1196"/>
      <c r="G18" s="1196"/>
      <c r="H18" s="1197"/>
      <c r="I18" s="1868" t="s">
        <v>221</v>
      </c>
      <c r="J18" s="1869"/>
      <c r="K18" s="1869"/>
      <c r="L18" s="1869"/>
      <c r="M18" s="1869"/>
      <c r="N18" s="1869"/>
      <c r="O18" s="1869"/>
      <c r="P18" s="1869"/>
      <c r="Q18" s="1869"/>
      <c r="R18" s="1869"/>
      <c r="S18" s="1869"/>
      <c r="T18" s="1869"/>
      <c r="U18" s="1869"/>
      <c r="V18" s="1869"/>
      <c r="W18" s="1869"/>
      <c r="X18" s="1869"/>
      <c r="Y18" s="1869"/>
      <c r="Z18" s="1869"/>
      <c r="AA18" s="1870"/>
      <c r="AB18" s="248"/>
    </row>
    <row r="19" spans="2:28" ht="15" thickBot="1" x14ac:dyDescent="0.4">
      <c r="B19" s="35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248"/>
    </row>
    <row r="20" spans="2:28" ht="15" thickBot="1" x14ac:dyDescent="0.4">
      <c r="B20" s="354"/>
      <c r="C20" s="1201" t="s">
        <v>19</v>
      </c>
      <c r="D20" s="1202"/>
      <c r="E20" s="1202"/>
      <c r="F20" s="1202"/>
      <c r="G20" s="1202"/>
      <c r="H20" s="1203"/>
      <c r="I20" s="1207" t="s">
        <v>985</v>
      </c>
      <c r="J20" s="1208"/>
      <c r="K20" s="1208"/>
      <c r="L20" s="1209"/>
      <c r="M20" s="1411" t="s">
        <v>21</v>
      </c>
      <c r="N20" s="1412"/>
      <c r="O20" s="1412"/>
      <c r="P20" s="1412"/>
      <c r="Q20" s="1412"/>
      <c r="R20" s="1412"/>
      <c r="S20" s="1424"/>
      <c r="T20" s="1349" t="s">
        <v>22</v>
      </c>
      <c r="U20" s="1350"/>
      <c r="V20" s="1350"/>
      <c r="W20" s="1350"/>
      <c r="X20" s="1350"/>
      <c r="Y20" s="1350"/>
      <c r="Z20" s="1350"/>
      <c r="AA20" s="1351"/>
      <c r="AB20" s="248"/>
    </row>
    <row r="21" spans="2:28" ht="15.75" customHeight="1" thickBot="1" x14ac:dyDescent="0.4">
      <c r="B21" s="354"/>
      <c r="C21" s="1204"/>
      <c r="D21" s="1205"/>
      <c r="E21" s="1205"/>
      <c r="F21" s="1205"/>
      <c r="G21" s="1205"/>
      <c r="H21" s="1206"/>
      <c r="I21" s="1210"/>
      <c r="J21" s="1211"/>
      <c r="K21" s="1211"/>
      <c r="L21" s="1212"/>
      <c r="M21" s="1871" t="s">
        <v>222</v>
      </c>
      <c r="N21" s="1872"/>
      <c r="O21" s="1872"/>
      <c r="P21" s="1872"/>
      <c r="Q21" s="1872"/>
      <c r="R21" s="1872"/>
      <c r="S21" s="1873"/>
      <c r="T21" s="1874" t="s">
        <v>69</v>
      </c>
      <c r="U21" s="1875"/>
      <c r="V21" s="1875"/>
      <c r="W21" s="1875"/>
      <c r="X21" s="1875"/>
      <c r="Y21" s="1875"/>
      <c r="Z21" s="1875"/>
      <c r="AA21" s="1876"/>
      <c r="AB21" s="248"/>
    </row>
    <row r="22" spans="2:28" ht="15" thickBot="1" x14ac:dyDescent="0.4">
      <c r="B22" s="35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248"/>
    </row>
    <row r="23" spans="2:28" ht="31.5" customHeight="1" thickBot="1" x14ac:dyDescent="0.4">
      <c r="B23" s="354"/>
      <c r="C23" s="1411" t="s">
        <v>25</v>
      </c>
      <c r="D23" s="1412"/>
      <c r="E23" s="1412"/>
      <c r="F23" s="1412"/>
      <c r="G23" s="1412"/>
      <c r="H23" s="1412"/>
      <c r="I23" s="1424"/>
      <c r="J23" s="1411" t="s">
        <v>26</v>
      </c>
      <c r="K23" s="1412"/>
      <c r="L23" s="1412"/>
      <c r="M23" s="1412"/>
      <c r="N23" s="1412"/>
      <c r="O23" s="1412"/>
      <c r="P23" s="1424"/>
      <c r="Q23" s="1411" t="s">
        <v>27</v>
      </c>
      <c r="R23" s="1412"/>
      <c r="S23" s="1412"/>
      <c r="T23" s="1412"/>
      <c r="U23" s="1412"/>
      <c r="V23" s="1412"/>
      <c r="W23" s="1412"/>
      <c r="X23" s="1412"/>
      <c r="Y23" s="1412"/>
      <c r="Z23" s="1412"/>
      <c r="AA23" s="1424"/>
      <c r="AB23" s="248"/>
    </row>
    <row r="24" spans="2:28" ht="33.75" customHeight="1" thickBot="1" x14ac:dyDescent="0.4">
      <c r="B24" s="354"/>
      <c r="C24" s="1862" t="s">
        <v>223</v>
      </c>
      <c r="D24" s="1863"/>
      <c r="E24" s="1863"/>
      <c r="F24" s="1863"/>
      <c r="G24" s="1863"/>
      <c r="H24" s="1863"/>
      <c r="I24" s="1864"/>
      <c r="J24" s="1862" t="s">
        <v>224</v>
      </c>
      <c r="K24" s="1863"/>
      <c r="L24" s="1863"/>
      <c r="M24" s="1863"/>
      <c r="N24" s="1863"/>
      <c r="O24" s="1863"/>
      <c r="P24" s="1864"/>
      <c r="Q24" s="1865" t="s">
        <v>225</v>
      </c>
      <c r="R24" s="1866"/>
      <c r="S24" s="1866"/>
      <c r="T24" s="1866"/>
      <c r="U24" s="1866"/>
      <c r="V24" s="1866"/>
      <c r="W24" s="1866"/>
      <c r="X24" s="1866"/>
      <c r="Y24" s="1866"/>
      <c r="Z24" s="1866"/>
      <c r="AA24" s="1867"/>
      <c r="AB24" s="248"/>
    </row>
    <row r="25" spans="2:28" ht="15" thickBot="1" x14ac:dyDescent="0.4">
      <c r="B25" s="35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248"/>
    </row>
    <row r="26" spans="2:28" ht="15" thickBot="1" x14ac:dyDescent="0.4">
      <c r="B26" s="354"/>
      <c r="C26" s="1195" t="s">
        <v>31</v>
      </c>
      <c r="D26" s="1196"/>
      <c r="E26" s="1196"/>
      <c r="F26" s="1196"/>
      <c r="G26" s="1196"/>
      <c r="H26" s="1197"/>
      <c r="I26" s="1198" t="s">
        <v>226</v>
      </c>
      <c r="J26" s="1199"/>
      <c r="K26" s="1199"/>
      <c r="L26" s="1199"/>
      <c r="M26" s="1199"/>
      <c r="N26" s="1199"/>
      <c r="O26" s="1199"/>
      <c r="P26" s="1199"/>
      <c r="Q26" s="1199"/>
      <c r="R26" s="1199"/>
      <c r="S26" s="1199"/>
      <c r="T26" s="1199"/>
      <c r="U26" s="1199"/>
      <c r="V26" s="1199"/>
      <c r="W26" s="1199"/>
      <c r="X26" s="1199"/>
      <c r="Y26" s="1199"/>
      <c r="Z26" s="1199"/>
      <c r="AA26" s="1200"/>
      <c r="AB26" s="248"/>
    </row>
    <row r="27" spans="2:28" ht="15" thickBot="1" x14ac:dyDescent="0.4">
      <c r="B27" s="35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248"/>
    </row>
    <row r="28" spans="2:28" ht="26.25" customHeight="1" thickBot="1" x14ac:dyDescent="0.4">
      <c r="B28" s="354"/>
      <c r="C28" s="1195" t="s">
        <v>227</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248"/>
    </row>
    <row r="29" spans="2:28" ht="15" thickBot="1" x14ac:dyDescent="0.4">
      <c r="B29" s="35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248"/>
    </row>
    <row r="30" spans="2:28" x14ac:dyDescent="0.35">
      <c r="B30" s="35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248"/>
    </row>
    <row r="31" spans="2:28" x14ac:dyDescent="0.35">
      <c r="B31" s="35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248"/>
    </row>
    <row r="32" spans="2:28" ht="15" thickBot="1" x14ac:dyDescent="0.4">
      <c r="B32" s="354"/>
      <c r="C32" s="1273"/>
      <c r="D32" s="1274"/>
      <c r="E32" s="1274"/>
      <c r="F32" s="1274"/>
      <c r="G32" s="1274"/>
      <c r="H32" s="1274"/>
      <c r="I32" s="1274"/>
      <c r="J32" s="1275"/>
      <c r="K32" s="1342">
        <v>0</v>
      </c>
      <c r="L32" s="1264"/>
      <c r="M32" s="1264"/>
      <c r="N32" s="1264"/>
      <c r="O32" s="1265">
        <v>0.89</v>
      </c>
      <c r="P32" s="1264"/>
      <c r="Q32" s="1264"/>
      <c r="R32" s="1264"/>
      <c r="S32" s="1265">
        <v>0.9</v>
      </c>
      <c r="T32" s="1264"/>
      <c r="U32" s="1265">
        <v>0.99</v>
      </c>
      <c r="V32" s="1264"/>
      <c r="W32" s="1264"/>
      <c r="X32" s="1265">
        <v>1</v>
      </c>
      <c r="Y32" s="1264"/>
      <c r="Z32" s="1265">
        <v>1.1000000000000001</v>
      </c>
      <c r="AA32" s="1266"/>
      <c r="AB32" s="248"/>
    </row>
    <row r="33" spans="2:42" ht="15" thickBot="1" x14ac:dyDescent="0.4">
      <c r="B33" s="35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248"/>
    </row>
    <row r="34" spans="2:42" s="117" customFormat="1" ht="15" thickBot="1" x14ac:dyDescent="0.4">
      <c r="B34" s="320"/>
      <c r="C34" s="1843" t="s">
        <v>45</v>
      </c>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5"/>
      <c r="AB34" s="248"/>
    </row>
    <row r="35" spans="2:42" s="117" customFormat="1" ht="56.5" thickBot="1" x14ac:dyDescent="0.4">
      <c r="B35" s="320"/>
      <c r="C35" s="1843" t="s">
        <v>46</v>
      </c>
      <c r="D35" s="1844"/>
      <c r="E35" s="1844"/>
      <c r="F35" s="1844"/>
      <c r="G35" s="1845"/>
      <c r="H35" s="355" t="s">
        <v>228</v>
      </c>
      <c r="I35" s="355" t="s">
        <v>229</v>
      </c>
      <c r="J35" s="355" t="s">
        <v>49</v>
      </c>
      <c r="K35" s="1636" t="s">
        <v>50</v>
      </c>
      <c r="L35" s="1637"/>
      <c r="M35" s="1637"/>
      <c r="N35" s="1637"/>
      <c r="O35" s="1637"/>
      <c r="P35" s="1637"/>
      <c r="Q35" s="1637"/>
      <c r="R35" s="1637"/>
      <c r="S35" s="1637"/>
      <c r="T35" s="1637"/>
      <c r="U35" s="1637"/>
      <c r="V35" s="1637"/>
      <c r="W35" s="1637"/>
      <c r="X35" s="1637"/>
      <c r="Y35" s="1637"/>
      <c r="Z35" s="1637"/>
      <c r="AA35" s="1638"/>
      <c r="AB35" s="248"/>
    </row>
    <row r="36" spans="2:42" s="117" customFormat="1" ht="330" customHeight="1" thickBot="1" x14ac:dyDescent="0.4">
      <c r="B36" s="320"/>
      <c r="C36" s="1556" t="s">
        <v>230</v>
      </c>
      <c r="D36" s="1557"/>
      <c r="E36" s="1557"/>
      <c r="F36" s="1557"/>
      <c r="G36" s="1558"/>
      <c r="H36" s="356">
        <v>83.529999999999916</v>
      </c>
      <c r="I36" s="357">
        <v>76.87</v>
      </c>
      <c r="J36" s="358">
        <f>H36/I36</f>
        <v>1.0866397814491988</v>
      </c>
      <c r="K36" s="1840" t="s">
        <v>986</v>
      </c>
      <c r="L36" s="1841"/>
      <c r="M36" s="1841"/>
      <c r="N36" s="1841"/>
      <c r="O36" s="1841"/>
      <c r="P36" s="1841"/>
      <c r="Q36" s="1841"/>
      <c r="R36" s="1841"/>
      <c r="S36" s="1841"/>
      <c r="T36" s="1841"/>
      <c r="U36" s="1841"/>
      <c r="V36" s="1841"/>
      <c r="W36" s="1841"/>
      <c r="X36" s="1841"/>
      <c r="Y36" s="1841"/>
      <c r="Z36" s="1841"/>
      <c r="AA36" s="1842"/>
      <c r="AB36" s="248"/>
    </row>
    <row r="37" spans="2:42" s="117" customFormat="1" ht="214.9" customHeight="1" x14ac:dyDescent="0.35">
      <c r="B37" s="320"/>
      <c r="C37" s="1556" t="s">
        <v>231</v>
      </c>
      <c r="D37" s="1557"/>
      <c r="E37" s="1557"/>
      <c r="F37" s="1557"/>
      <c r="G37" s="1558"/>
      <c r="H37" s="359">
        <v>84.16</v>
      </c>
      <c r="I37" s="360">
        <v>76.25</v>
      </c>
      <c r="J37" s="358">
        <f>H37/I37</f>
        <v>1.1037377049180328</v>
      </c>
      <c r="K37" s="1840" t="s">
        <v>987</v>
      </c>
      <c r="L37" s="1841"/>
      <c r="M37" s="1841"/>
      <c r="N37" s="1841"/>
      <c r="O37" s="1841"/>
      <c r="P37" s="1841"/>
      <c r="Q37" s="1841"/>
      <c r="R37" s="1841"/>
      <c r="S37" s="1841"/>
      <c r="T37" s="1841"/>
      <c r="U37" s="1841"/>
      <c r="V37" s="1841"/>
      <c r="W37" s="1841"/>
      <c r="X37" s="1841"/>
      <c r="Y37" s="1841"/>
      <c r="Z37" s="1841"/>
      <c r="AA37" s="1842"/>
      <c r="AB37" s="248"/>
    </row>
    <row r="38" spans="2:42" s="117" customFormat="1" x14ac:dyDescent="0.35">
      <c r="B38" s="320"/>
      <c r="C38" s="1556" t="s">
        <v>232</v>
      </c>
      <c r="D38" s="1557"/>
      <c r="E38" s="1557"/>
      <c r="F38" s="1557"/>
      <c r="G38" s="1558"/>
      <c r="H38" s="359"/>
      <c r="I38" s="360">
        <v>76.25</v>
      </c>
      <c r="J38" s="358">
        <f>H38/I38</f>
        <v>0</v>
      </c>
      <c r="K38" s="1857"/>
      <c r="L38" s="1858"/>
      <c r="M38" s="1858"/>
      <c r="N38" s="1858"/>
      <c r="O38" s="1858"/>
      <c r="P38" s="1858"/>
      <c r="Q38" s="1858"/>
      <c r="R38" s="1858"/>
      <c r="S38" s="1858"/>
      <c r="T38" s="1858"/>
      <c r="U38" s="1858"/>
      <c r="V38" s="1858"/>
      <c r="W38" s="1858"/>
      <c r="X38" s="1858"/>
      <c r="Y38" s="1858"/>
      <c r="Z38" s="1858"/>
      <c r="AA38" s="1859"/>
      <c r="AB38" s="248"/>
      <c r="AG38" s="361">
        <f>H38-I38</f>
        <v>-76.25</v>
      </c>
    </row>
    <row r="39" spans="2:42" s="117" customFormat="1" ht="15" thickBot="1" x14ac:dyDescent="0.4">
      <c r="B39" s="320"/>
      <c r="C39" s="1556" t="s">
        <v>233</v>
      </c>
      <c r="D39" s="1557"/>
      <c r="E39" s="1557"/>
      <c r="F39" s="1557"/>
      <c r="G39" s="1558"/>
      <c r="H39" s="359"/>
      <c r="I39" s="360">
        <v>76.25</v>
      </c>
      <c r="J39" s="358">
        <f>H39/I39</f>
        <v>0</v>
      </c>
      <c r="K39" s="1857"/>
      <c r="L39" s="1858"/>
      <c r="M39" s="1858"/>
      <c r="N39" s="1858"/>
      <c r="O39" s="1858"/>
      <c r="P39" s="1858"/>
      <c r="Q39" s="1858"/>
      <c r="R39" s="1858"/>
      <c r="S39" s="1858"/>
      <c r="T39" s="1858"/>
      <c r="U39" s="1858"/>
      <c r="V39" s="1858"/>
      <c r="W39" s="1858"/>
      <c r="X39" s="1858"/>
      <c r="Y39" s="1858"/>
      <c r="Z39" s="1858"/>
      <c r="AA39" s="1859"/>
      <c r="AB39" s="248"/>
      <c r="AG39" s="361"/>
    </row>
    <row r="40" spans="2:42" s="117" customFormat="1" ht="15" thickBot="1" x14ac:dyDescent="0.4">
      <c r="B40" s="320"/>
      <c r="C40" s="1528" t="s">
        <v>54</v>
      </c>
      <c r="D40" s="1529"/>
      <c r="E40" s="1529"/>
      <c r="F40" s="1529"/>
      <c r="G40" s="1530"/>
      <c r="H40" s="362">
        <f>+H36+H37+H38+H39</f>
        <v>167.68999999999991</v>
      </c>
      <c r="I40" s="363">
        <f>SUM(I36:I39)</f>
        <v>305.62</v>
      </c>
      <c r="J40" s="364">
        <f>+H40/I40</f>
        <v>0.54868791309469245</v>
      </c>
      <c r="K40" s="1531"/>
      <c r="L40" s="1532"/>
      <c r="M40" s="1532"/>
      <c r="N40" s="1532"/>
      <c r="O40" s="1532"/>
      <c r="P40" s="1532"/>
      <c r="Q40" s="1532"/>
      <c r="R40" s="1532"/>
      <c r="S40" s="1532"/>
      <c r="T40" s="1532"/>
      <c r="U40" s="1532"/>
      <c r="V40" s="1532"/>
      <c r="W40" s="1532"/>
      <c r="X40" s="1532"/>
      <c r="Y40" s="1532"/>
      <c r="Z40" s="1532"/>
      <c r="AA40" s="1533"/>
      <c r="AB40" s="248"/>
    </row>
    <row r="41" spans="2:42" s="117" customFormat="1" x14ac:dyDescent="0.35">
      <c r="B41" s="320"/>
      <c r="C41" s="135"/>
      <c r="D41" s="135"/>
      <c r="E41" s="135"/>
      <c r="F41" s="135"/>
      <c r="G41" s="135"/>
      <c r="H41" s="159"/>
      <c r="I41" s="365"/>
      <c r="J41" s="160"/>
      <c r="K41" s="135"/>
      <c r="L41" s="366"/>
      <c r="M41" s="135"/>
      <c r="N41" s="135"/>
      <c r="O41" s="135"/>
      <c r="P41" s="135"/>
      <c r="Q41" s="135"/>
      <c r="R41" s="135"/>
      <c r="S41" s="135"/>
      <c r="T41" s="135"/>
      <c r="U41" s="135"/>
      <c r="V41" s="135"/>
      <c r="W41" s="135"/>
      <c r="X41" s="135"/>
      <c r="Y41" s="135"/>
      <c r="Z41" s="135"/>
      <c r="AA41" s="135"/>
      <c r="AB41" s="248"/>
    </row>
    <row r="42" spans="2:42" s="117" customFormat="1" ht="15" thickBot="1" x14ac:dyDescent="0.4">
      <c r="B42" s="320"/>
      <c r="C42" s="135"/>
      <c r="D42" s="135"/>
      <c r="E42" s="135"/>
      <c r="F42" s="135"/>
      <c r="G42" s="135"/>
      <c r="H42" s="159"/>
      <c r="I42" s="159"/>
      <c r="J42" s="160"/>
      <c r="K42" s="135"/>
      <c r="L42" s="135"/>
      <c r="M42" s="135"/>
      <c r="N42" s="135"/>
      <c r="O42" s="135"/>
      <c r="P42" s="135"/>
      <c r="Q42" s="135"/>
      <c r="R42" s="135"/>
      <c r="S42" s="135"/>
      <c r="T42" s="135"/>
      <c r="U42" s="135"/>
      <c r="V42" s="135"/>
      <c r="W42" s="135"/>
      <c r="X42" s="135"/>
      <c r="Y42" s="135"/>
      <c r="Z42" s="135"/>
      <c r="AA42" s="135"/>
      <c r="AB42" s="248"/>
    </row>
    <row r="43" spans="2:42" s="117" customFormat="1" x14ac:dyDescent="0.35">
      <c r="B43" s="320"/>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248"/>
    </row>
    <row r="44" spans="2:42" ht="15" thickBot="1" x14ac:dyDescent="0.4">
      <c r="B44" s="354"/>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248"/>
    </row>
    <row r="45" spans="2:42" x14ac:dyDescent="0.35">
      <c r="B45" s="354"/>
      <c r="C45" s="1510" t="s">
        <v>198</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248"/>
    </row>
    <row r="46" spans="2:42" x14ac:dyDescent="0.35">
      <c r="B46" s="35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248"/>
    </row>
    <row r="47" spans="2:42" x14ac:dyDescent="0.35">
      <c r="B47" s="35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248"/>
    </row>
    <row r="48" spans="2:42" x14ac:dyDescent="0.35">
      <c r="B48" s="35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248"/>
      <c r="AM48" s="539" t="s">
        <v>234</v>
      </c>
      <c r="AN48" s="539" t="s">
        <v>235</v>
      </c>
      <c r="AO48" s="539" t="s">
        <v>236</v>
      </c>
      <c r="AP48" s="539" t="s">
        <v>237</v>
      </c>
    </row>
    <row r="49" spans="2:42" x14ac:dyDescent="0.35">
      <c r="B49" s="35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248"/>
      <c r="AM49" s="539" t="s">
        <v>238</v>
      </c>
      <c r="AN49" s="3">
        <f>H36</f>
        <v>83.529999999999916</v>
      </c>
      <c r="AO49" s="44">
        <f>AN49</f>
        <v>83.529999999999916</v>
      </c>
      <c r="AP49" s="3">
        <f>I36</f>
        <v>76.87</v>
      </c>
    </row>
    <row r="50" spans="2:42" x14ac:dyDescent="0.35">
      <c r="B50" s="35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248"/>
      <c r="AM50" s="539" t="s">
        <v>239</v>
      </c>
      <c r="AN50" s="3">
        <f>H37</f>
        <v>84.16</v>
      </c>
      <c r="AO50" s="44">
        <f>AO49+AN50</f>
        <v>167.68999999999991</v>
      </c>
      <c r="AP50" s="3">
        <f>I37</f>
        <v>76.25</v>
      </c>
    </row>
    <row r="51" spans="2:42" x14ac:dyDescent="0.35">
      <c r="B51" s="35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248"/>
      <c r="AM51" s="539" t="s">
        <v>240</v>
      </c>
      <c r="AN51" s="3">
        <f>H38</f>
        <v>0</v>
      </c>
      <c r="AO51" s="44">
        <f>AO50+AN51</f>
        <v>167.68999999999991</v>
      </c>
      <c r="AP51" s="3">
        <f>I38</f>
        <v>76.25</v>
      </c>
    </row>
    <row r="52" spans="2:42" x14ac:dyDescent="0.35">
      <c r="B52" s="35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248"/>
      <c r="AM52" s="539" t="s">
        <v>241</v>
      </c>
      <c r="AN52" s="3">
        <f>H39</f>
        <v>0</v>
      </c>
      <c r="AO52" s="44">
        <f>AO51+AN52</f>
        <v>167.68999999999991</v>
      </c>
      <c r="AP52" s="3">
        <f>I39</f>
        <v>76.25</v>
      </c>
    </row>
    <row r="53" spans="2:42" x14ac:dyDescent="0.35">
      <c r="B53" s="35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248"/>
      <c r="AM53" s="539" t="s">
        <v>54</v>
      </c>
      <c r="AN53" s="3">
        <f>SUM(AN49:AN52)</f>
        <v>167.68999999999991</v>
      </c>
      <c r="AO53" s="44">
        <f>AN53</f>
        <v>167.68999999999991</v>
      </c>
      <c r="AP53" s="3">
        <f>SUM(AP49:AP52)</f>
        <v>305.62</v>
      </c>
    </row>
    <row r="54" spans="2:42" x14ac:dyDescent="0.35">
      <c r="B54" s="35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248"/>
    </row>
    <row r="55" spans="2:42" x14ac:dyDescent="0.35">
      <c r="B55" s="35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248"/>
    </row>
    <row r="56" spans="2:42" x14ac:dyDescent="0.35">
      <c r="B56" s="354"/>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248"/>
    </row>
    <row r="57" spans="2:42" ht="15" thickBot="1" x14ac:dyDescent="0.4">
      <c r="B57" s="354"/>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248"/>
    </row>
    <row r="58" spans="2:42" x14ac:dyDescent="0.35">
      <c r="B58" s="354"/>
      <c r="AB58" s="248"/>
    </row>
    <row r="59" spans="2:42" ht="15" thickBot="1" x14ac:dyDescent="0.4">
      <c r="B59" s="354"/>
      <c r="AB59" s="248"/>
    </row>
    <row r="60" spans="2:42" ht="16" thickBot="1" x14ac:dyDescent="0.4">
      <c r="B60" s="538"/>
      <c r="C60" s="1860" t="s">
        <v>46</v>
      </c>
      <c r="D60" s="1860"/>
      <c r="E60" s="1860"/>
      <c r="F60" s="1860"/>
      <c r="G60" s="1860"/>
      <c r="H60" s="1860" t="s">
        <v>76</v>
      </c>
      <c r="I60" s="1860"/>
      <c r="J60" s="1860" t="s">
        <v>56</v>
      </c>
      <c r="K60" s="1860"/>
      <c r="L60" s="1860"/>
      <c r="M60" s="1860"/>
      <c r="N60" s="1860" t="s">
        <v>57</v>
      </c>
      <c r="O60" s="1860"/>
      <c r="P60" s="1860"/>
      <c r="Q60" s="1860"/>
      <c r="R60" s="1860"/>
      <c r="S60" s="1860"/>
      <c r="T60" s="1860"/>
      <c r="U60" s="1860"/>
      <c r="V60" s="1861" t="s">
        <v>58</v>
      </c>
      <c r="W60" s="1861"/>
      <c r="X60" s="1861"/>
      <c r="Y60" s="1861"/>
      <c r="Z60" s="1861"/>
      <c r="AA60" s="1861"/>
      <c r="AB60" s="367"/>
    </row>
    <row r="61" spans="2:42" ht="16" thickBot="1" x14ac:dyDescent="0.4">
      <c r="B61" s="368"/>
      <c r="C61" s="1860"/>
      <c r="D61" s="1860"/>
      <c r="E61" s="1860"/>
      <c r="F61" s="1860"/>
      <c r="G61" s="1860"/>
      <c r="H61" s="1860"/>
      <c r="I61" s="1860"/>
      <c r="J61" s="1860"/>
      <c r="K61" s="1860"/>
      <c r="L61" s="1860"/>
      <c r="M61" s="1860"/>
      <c r="N61" s="1860"/>
      <c r="O61" s="1860"/>
      <c r="P61" s="1860"/>
      <c r="Q61" s="1860"/>
      <c r="R61" s="1860"/>
      <c r="S61" s="1860"/>
      <c r="T61" s="1860"/>
      <c r="U61" s="1860"/>
      <c r="V61" s="1861"/>
      <c r="W61" s="1861"/>
      <c r="X61" s="1861"/>
      <c r="Y61" s="1861"/>
      <c r="Z61" s="1861"/>
      <c r="AA61" s="1861"/>
      <c r="AB61" s="367"/>
    </row>
    <row r="62" spans="2:42" ht="16" thickBot="1" x14ac:dyDescent="0.4">
      <c r="B62" s="368"/>
      <c r="C62" s="1860"/>
      <c r="D62" s="1860"/>
      <c r="E62" s="1860"/>
      <c r="F62" s="1860"/>
      <c r="G62" s="1860"/>
      <c r="H62" s="1860"/>
      <c r="I62" s="1860"/>
      <c r="J62" s="1860"/>
      <c r="K62" s="1860"/>
      <c r="L62" s="1860"/>
      <c r="M62" s="1860"/>
      <c r="N62" s="1860"/>
      <c r="O62" s="1860"/>
      <c r="P62" s="1860"/>
      <c r="Q62" s="1860"/>
      <c r="R62" s="1860"/>
      <c r="S62" s="1860"/>
      <c r="T62" s="1860"/>
      <c r="U62" s="1860"/>
      <c r="V62" s="1861"/>
      <c r="W62" s="1861"/>
      <c r="X62" s="1861"/>
      <c r="Y62" s="1861"/>
      <c r="Z62" s="1861"/>
      <c r="AA62" s="1861"/>
      <c r="AB62" s="367"/>
    </row>
    <row r="63" spans="2:42" ht="30.75" customHeight="1" thickBot="1" x14ac:dyDescent="0.4">
      <c r="B63" s="538"/>
      <c r="C63" s="1853" t="s">
        <v>242</v>
      </c>
      <c r="D63" s="1853"/>
      <c r="E63" s="1853"/>
      <c r="F63" s="1853"/>
      <c r="G63" s="1853"/>
      <c r="H63" s="1853">
        <v>166.72</v>
      </c>
      <c r="I63" s="1853"/>
      <c r="J63" s="1854">
        <f>H36</f>
        <v>83.529999999999916</v>
      </c>
      <c r="K63" s="1853"/>
      <c r="L63" s="1853"/>
      <c r="M63" s="1853"/>
      <c r="N63" s="1856" t="s">
        <v>243</v>
      </c>
      <c r="O63" s="1856"/>
      <c r="P63" s="1856"/>
      <c r="Q63" s="1856"/>
      <c r="R63" s="1856"/>
      <c r="S63" s="1856"/>
      <c r="T63" s="1856"/>
      <c r="U63" s="1856"/>
      <c r="V63" s="1856" t="s">
        <v>244</v>
      </c>
      <c r="W63" s="1856"/>
      <c r="X63" s="1856"/>
      <c r="Y63" s="1856"/>
      <c r="Z63" s="1856"/>
      <c r="AA63" s="1856"/>
      <c r="AB63" s="369"/>
    </row>
    <row r="64" spans="2:42" ht="31.9" customHeight="1" thickBot="1" x14ac:dyDescent="0.4">
      <c r="B64" s="538"/>
      <c r="C64" s="1853" t="s">
        <v>245</v>
      </c>
      <c r="D64" s="1853"/>
      <c r="E64" s="1853"/>
      <c r="F64" s="1853"/>
      <c r="G64" s="1853"/>
      <c r="H64" s="1853">
        <v>66.55</v>
      </c>
      <c r="I64" s="1853"/>
      <c r="J64" s="1854">
        <f>H37</f>
        <v>84.16</v>
      </c>
      <c r="K64" s="1853"/>
      <c r="L64" s="1853"/>
      <c r="M64" s="1853"/>
      <c r="N64" s="1856" t="s">
        <v>243</v>
      </c>
      <c r="O64" s="1856"/>
      <c r="P64" s="1856"/>
      <c r="Q64" s="1856"/>
      <c r="R64" s="1856"/>
      <c r="S64" s="1856"/>
      <c r="T64" s="1856"/>
      <c r="U64" s="1856"/>
      <c r="V64" s="1856" t="s">
        <v>244</v>
      </c>
      <c r="W64" s="1856"/>
      <c r="X64" s="1856"/>
      <c r="Y64" s="1856"/>
      <c r="Z64" s="1856"/>
      <c r="AA64" s="1856"/>
      <c r="AB64" s="369"/>
    </row>
    <row r="65" spans="2:28" ht="15" thickBot="1" x14ac:dyDescent="0.4">
      <c r="B65" s="538"/>
      <c r="C65" s="1853" t="s">
        <v>246</v>
      </c>
      <c r="D65" s="1853"/>
      <c r="E65" s="1853"/>
      <c r="F65" s="1853"/>
      <c r="G65" s="1853"/>
      <c r="H65" s="1853">
        <v>44.07</v>
      </c>
      <c r="I65" s="1853"/>
      <c r="J65" s="1854">
        <f>H38</f>
        <v>0</v>
      </c>
      <c r="K65" s="1853"/>
      <c r="L65" s="1853"/>
      <c r="M65" s="1853"/>
      <c r="N65" s="1856"/>
      <c r="O65" s="1856"/>
      <c r="P65" s="1856"/>
      <c r="Q65" s="1856"/>
      <c r="R65" s="1856"/>
      <c r="S65" s="1856"/>
      <c r="T65" s="1856"/>
      <c r="U65" s="1856"/>
      <c r="V65" s="1856"/>
      <c r="W65" s="1856"/>
      <c r="X65" s="1856"/>
      <c r="Y65" s="1856"/>
      <c r="Z65" s="1856"/>
      <c r="AA65" s="1856"/>
      <c r="AB65" s="369"/>
    </row>
    <row r="66" spans="2:28" ht="15" thickBot="1" x14ac:dyDescent="0.4">
      <c r="B66" s="538"/>
      <c r="C66" s="1853" t="s">
        <v>247</v>
      </c>
      <c r="D66" s="1853"/>
      <c r="E66" s="1853"/>
      <c r="F66" s="1853"/>
      <c r="G66" s="1853"/>
      <c r="H66" s="1853">
        <v>86.04</v>
      </c>
      <c r="I66" s="1853"/>
      <c r="J66" s="1854">
        <f>H39</f>
        <v>0</v>
      </c>
      <c r="K66" s="1853"/>
      <c r="L66" s="1853"/>
      <c r="M66" s="1853"/>
      <c r="N66" s="1855"/>
      <c r="O66" s="1855"/>
      <c r="P66" s="1855"/>
      <c r="Q66" s="1855"/>
      <c r="R66" s="1855"/>
      <c r="S66" s="1855"/>
      <c r="T66" s="1855"/>
      <c r="U66" s="1855"/>
      <c r="V66" s="1856"/>
      <c r="W66" s="1856"/>
      <c r="X66" s="1856"/>
      <c r="Y66" s="1856"/>
      <c r="Z66" s="1856"/>
      <c r="AA66" s="1856"/>
      <c r="AB66" s="369"/>
    </row>
    <row r="67" spans="2:28" ht="15" thickBot="1" x14ac:dyDescent="0.4">
      <c r="B67" s="538"/>
      <c r="C67" s="1846"/>
      <c r="D67" s="1847"/>
      <c r="E67" s="1847"/>
      <c r="F67" s="1847"/>
      <c r="G67" s="1848"/>
      <c r="H67" s="1846"/>
      <c r="I67" s="1848"/>
      <c r="J67" s="1849"/>
      <c r="K67" s="1847"/>
      <c r="L67" s="1847"/>
      <c r="M67" s="1848"/>
      <c r="N67" s="1850"/>
      <c r="O67" s="1851"/>
      <c r="P67" s="1851"/>
      <c r="Q67" s="1851"/>
      <c r="R67" s="1851"/>
      <c r="S67" s="1851"/>
      <c r="T67" s="1851"/>
      <c r="U67" s="1852"/>
      <c r="V67" s="1850"/>
      <c r="W67" s="1851"/>
      <c r="X67" s="1851"/>
      <c r="Y67" s="1851"/>
      <c r="Z67" s="1851"/>
      <c r="AA67" s="1852"/>
      <c r="AB67" s="369"/>
    </row>
    <row r="68" spans="2:28" ht="15" thickBot="1" x14ac:dyDescent="0.4">
      <c r="B68" s="538"/>
      <c r="C68" s="1846"/>
      <c r="D68" s="1847"/>
      <c r="E68" s="1847"/>
      <c r="F68" s="1847"/>
      <c r="G68" s="1848"/>
      <c r="H68" s="1846"/>
      <c r="I68" s="1848"/>
      <c r="J68" s="1849"/>
      <c r="K68" s="1847"/>
      <c r="L68" s="1847"/>
      <c r="M68" s="1848"/>
      <c r="N68" s="1850"/>
      <c r="O68" s="1851"/>
      <c r="P68" s="1851"/>
      <c r="Q68" s="1851"/>
      <c r="R68" s="1851"/>
      <c r="S68" s="1851"/>
      <c r="T68" s="1851"/>
      <c r="U68" s="1852"/>
      <c r="V68" s="1850"/>
      <c r="W68" s="1851"/>
      <c r="X68" s="1851"/>
      <c r="Y68" s="1851"/>
      <c r="Z68" s="1851"/>
      <c r="AA68" s="1852"/>
      <c r="AB68" s="369"/>
    </row>
    <row r="69" spans="2:28" ht="15" thickBot="1" x14ac:dyDescent="0.4">
      <c r="B69" s="540"/>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370"/>
    </row>
  </sheetData>
  <mergeCells count="107">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63:G63"/>
    <mergeCell ref="H63:I63"/>
    <mergeCell ref="J63:M63"/>
    <mergeCell ref="N63:U63"/>
    <mergeCell ref="V63:AA63"/>
    <mergeCell ref="C38:G38"/>
    <mergeCell ref="K38:AA38"/>
    <mergeCell ref="C39:G39"/>
    <mergeCell ref="K39:AA39"/>
    <mergeCell ref="C43:AA44"/>
    <mergeCell ref="C40:G40"/>
    <mergeCell ref="K40:AA40"/>
    <mergeCell ref="C45:AA57"/>
    <mergeCell ref="C60:G62"/>
    <mergeCell ref="N60:U62"/>
    <mergeCell ref="V60:AA62"/>
    <mergeCell ref="H60:I62"/>
    <mergeCell ref="J60:M62"/>
    <mergeCell ref="C64:G64"/>
    <mergeCell ref="H64:I64"/>
    <mergeCell ref="J64:M64"/>
    <mergeCell ref="N64:U64"/>
    <mergeCell ref="V64:AA64"/>
    <mergeCell ref="C65:G65"/>
    <mergeCell ref="H65:I65"/>
    <mergeCell ref="J65:M65"/>
    <mergeCell ref="N65:U65"/>
    <mergeCell ref="V65:AA65"/>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36:G36"/>
    <mergeCell ref="K36:AA36"/>
    <mergeCell ref="C37:G37"/>
    <mergeCell ref="K37:AA37"/>
    <mergeCell ref="C34:AA34"/>
    <mergeCell ref="C35:G35"/>
    <mergeCell ref="K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U111"/>
  <sheetViews>
    <sheetView topLeftCell="A31" zoomScale="85" zoomScaleNormal="85" workbookViewId="0">
      <selection activeCell="K37" sqref="K37:AA37"/>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7.81640625" style="539" customWidth="1"/>
    <col min="9" max="9" width="17.453125" style="539" customWidth="1"/>
    <col min="10" max="10" width="13.54296875" style="539" customWidth="1"/>
    <col min="11" max="12" width="3.453125" style="539" customWidth="1"/>
    <col min="13" max="13" width="2.7265625" style="539" customWidth="1"/>
    <col min="14" max="14" width="11.1796875" style="539" customWidth="1"/>
    <col min="15" max="15" width="2.7265625" style="539" customWidth="1"/>
    <col min="16" max="16" width="3.453125" style="539" customWidth="1"/>
    <col min="17" max="17" width="3.54296875" style="539" customWidth="1"/>
    <col min="18" max="18" width="3.7265625" style="539"/>
    <col min="19" max="19" width="3.26953125" style="539" customWidth="1"/>
    <col min="20" max="20" width="4.81640625" style="539" customWidth="1"/>
    <col min="21" max="21" width="5.453125" style="539" customWidth="1"/>
    <col min="22" max="22" width="3.7265625" style="539"/>
    <col min="23" max="23" width="8.1796875" style="539" customWidth="1"/>
    <col min="24" max="24" width="5" style="539" customWidth="1"/>
    <col min="25" max="25" width="3.7265625" style="539" customWidth="1"/>
    <col min="26" max="26" width="3.81640625" style="539" customWidth="1"/>
    <col min="27" max="27" width="4.1796875" style="539" customWidth="1"/>
    <col min="28" max="28" width="4.54296875" style="539" customWidth="1"/>
    <col min="29" max="29" width="10" style="539" bestFit="1" customWidth="1"/>
    <col min="30" max="30" width="6.7265625" style="539" bestFit="1" customWidth="1"/>
    <col min="31" max="31" width="3.7265625" style="539"/>
    <col min="32" max="32" width="8.26953125" style="539" customWidth="1"/>
    <col min="33" max="42" width="3.7265625" style="539"/>
    <col min="43" max="43" width="3.7265625" style="539" customWidth="1"/>
    <col min="44" max="44" width="16.1796875" style="539" customWidth="1"/>
    <col min="45" max="45" width="22.26953125" style="539" customWidth="1"/>
    <col min="46" max="46" width="18.1796875" style="539" customWidth="1"/>
    <col min="47" max="47" width="14" style="539" customWidth="1"/>
    <col min="48" max="49" width="3.7265625" style="539"/>
    <col min="50" max="50" width="6.1796875" style="539" bestFit="1" customWidth="1"/>
    <col min="51"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216</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248</v>
      </c>
      <c r="J10" s="1362"/>
      <c r="K10" s="1362"/>
      <c r="L10" s="1362"/>
      <c r="M10" s="1362"/>
      <c r="N10" s="1362"/>
      <c r="O10" s="1362"/>
      <c r="P10" s="1362"/>
      <c r="Q10" s="1363"/>
      <c r="R10" s="1367" t="s">
        <v>8</v>
      </c>
      <c r="S10" s="1368"/>
      <c r="T10" s="1368"/>
      <c r="U10" s="1368"/>
      <c r="V10" s="1367" t="s">
        <v>9</v>
      </c>
      <c r="W10" s="1368"/>
      <c r="X10" s="1368"/>
      <c r="Y10" s="1368"/>
      <c r="Z10" s="1368"/>
      <c r="AA10" s="1368"/>
      <c r="AB10" s="130"/>
    </row>
    <row r="11" spans="2:28" ht="28.5" customHeight="1" thickBot="1" x14ac:dyDescent="0.4">
      <c r="B11" s="129"/>
      <c r="C11" s="1223"/>
      <c r="D11" s="1224"/>
      <c r="E11" s="1224"/>
      <c r="F11" s="1224"/>
      <c r="G11" s="1224"/>
      <c r="H11" s="1225"/>
      <c r="I11" s="1364"/>
      <c r="J11" s="1365"/>
      <c r="K11" s="1365"/>
      <c r="L11" s="1365"/>
      <c r="M11" s="1365"/>
      <c r="N11" s="1365"/>
      <c r="O11" s="1365"/>
      <c r="P11" s="1365"/>
      <c r="Q11" s="1366"/>
      <c r="R11" s="1235" t="s">
        <v>249</v>
      </c>
      <c r="S11" s="1370"/>
      <c r="T11" s="1370"/>
      <c r="U11" s="1370"/>
      <c r="V11" s="1235" t="s">
        <v>80</v>
      </c>
      <c r="W11" s="1370"/>
      <c r="X11" s="1370"/>
      <c r="Y11" s="1370"/>
      <c r="Z11" s="1370"/>
      <c r="AA11" s="1370"/>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226" t="s">
        <v>250</v>
      </c>
      <c r="J13" s="1227"/>
      <c r="K13" s="1227"/>
      <c r="L13" s="1227"/>
      <c r="M13" s="1227"/>
      <c r="N13" s="1227"/>
      <c r="O13" s="1227"/>
      <c r="P13" s="1227"/>
      <c r="Q13" s="1227"/>
      <c r="R13" s="1227"/>
      <c r="S13" s="1228"/>
      <c r="T13" s="1220" t="s">
        <v>13</v>
      </c>
      <c r="U13" s="1221"/>
      <c r="V13" s="1221"/>
      <c r="W13" s="1221"/>
      <c r="X13" s="1221"/>
      <c r="Y13" s="1221"/>
      <c r="Z13" s="1221"/>
      <c r="AA13" s="1222"/>
      <c r="AB13" s="136"/>
    </row>
    <row r="14" spans="2:28" ht="45" customHeight="1" thickBot="1" x14ac:dyDescent="0.4">
      <c r="B14" s="134"/>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57.75" customHeight="1" thickBot="1" x14ac:dyDescent="0.4">
      <c r="B16" s="134"/>
      <c r="C16" s="1195" t="s">
        <v>15</v>
      </c>
      <c r="D16" s="1196"/>
      <c r="E16" s="1196"/>
      <c r="F16" s="1196"/>
      <c r="G16" s="1196"/>
      <c r="H16" s="1197"/>
      <c r="I16" s="1198" t="s">
        <v>251</v>
      </c>
      <c r="J16" s="1199"/>
      <c r="K16" s="1199"/>
      <c r="L16" s="1199"/>
      <c r="M16" s="1199"/>
      <c r="N16" s="1199"/>
      <c r="O16" s="1199"/>
      <c r="P16" s="1199"/>
      <c r="Q16" s="1199"/>
      <c r="R16" s="1199"/>
      <c r="S16" s="1199"/>
      <c r="T16" s="1199"/>
      <c r="U16" s="1199"/>
      <c r="V16" s="1199"/>
      <c r="W16" s="1199"/>
      <c r="X16" s="1199"/>
      <c r="Y16" s="1199"/>
      <c r="Z16" s="1199"/>
      <c r="AA16" s="1200"/>
      <c r="AB16" s="136"/>
    </row>
    <row r="17" spans="2:28"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28" ht="52.5" customHeight="1" thickBot="1" x14ac:dyDescent="0.4">
      <c r="B18" s="134"/>
      <c r="C18" s="1195" t="s">
        <v>17</v>
      </c>
      <c r="D18" s="1196"/>
      <c r="E18" s="1196"/>
      <c r="F18" s="1196"/>
      <c r="G18" s="1196"/>
      <c r="H18" s="1197"/>
      <c r="I18" s="1198" t="s">
        <v>252</v>
      </c>
      <c r="J18" s="1199"/>
      <c r="K18" s="1199"/>
      <c r="L18" s="1199"/>
      <c r="M18" s="1199"/>
      <c r="N18" s="1199"/>
      <c r="O18" s="1199"/>
      <c r="P18" s="1199"/>
      <c r="Q18" s="1199"/>
      <c r="R18" s="1199"/>
      <c r="S18" s="1199"/>
      <c r="T18" s="1199"/>
      <c r="U18" s="1199"/>
      <c r="V18" s="1199"/>
      <c r="W18" s="1199"/>
      <c r="X18" s="1199"/>
      <c r="Y18" s="1199"/>
      <c r="Z18" s="1199"/>
      <c r="AA18" s="1200"/>
      <c r="AB18" s="136"/>
    </row>
    <row r="19" spans="2:28"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28" ht="22.5" customHeight="1" x14ac:dyDescent="0.35">
      <c r="B20" s="134"/>
      <c r="C20" s="1201" t="s">
        <v>19</v>
      </c>
      <c r="D20" s="1202"/>
      <c r="E20" s="1202"/>
      <c r="F20" s="1202"/>
      <c r="G20" s="1202"/>
      <c r="H20" s="1202"/>
      <c r="I20" s="1887" t="s">
        <v>985</v>
      </c>
      <c r="J20" s="1887"/>
      <c r="K20" s="1887"/>
      <c r="L20" s="1887"/>
      <c r="M20" s="1214" t="s">
        <v>21</v>
      </c>
      <c r="N20" s="1214"/>
      <c r="O20" s="1214"/>
      <c r="P20" s="1214"/>
      <c r="Q20" s="1214"/>
      <c r="R20" s="1214"/>
      <c r="S20" s="1215"/>
      <c r="T20" s="1213" t="s">
        <v>22</v>
      </c>
      <c r="U20" s="1214"/>
      <c r="V20" s="1214"/>
      <c r="W20" s="1214"/>
      <c r="X20" s="1214"/>
      <c r="Y20" s="1214"/>
      <c r="Z20" s="1214"/>
      <c r="AA20" s="1215"/>
      <c r="AB20" s="136"/>
    </row>
    <row r="21" spans="2:28" ht="30.75" customHeight="1" thickBot="1" x14ac:dyDescent="0.4">
      <c r="B21" s="134"/>
      <c r="C21" s="1204"/>
      <c r="D21" s="1205"/>
      <c r="E21" s="1205"/>
      <c r="F21" s="1205"/>
      <c r="G21" s="1205"/>
      <c r="H21" s="1205"/>
      <c r="I21" s="1887"/>
      <c r="J21" s="1887"/>
      <c r="K21" s="1887"/>
      <c r="L21" s="1887"/>
      <c r="M21" s="1217" t="s">
        <v>222</v>
      </c>
      <c r="N21" s="1217"/>
      <c r="O21" s="1217"/>
      <c r="P21" s="1217"/>
      <c r="Q21" s="1217"/>
      <c r="R21" s="1217"/>
      <c r="S21" s="1218"/>
      <c r="T21" s="1216" t="s">
        <v>69</v>
      </c>
      <c r="U21" s="1217"/>
      <c r="V21" s="1217"/>
      <c r="W21" s="1217"/>
      <c r="X21" s="1217"/>
      <c r="Y21" s="1217"/>
      <c r="Z21" s="1217"/>
      <c r="AA21" s="1217"/>
      <c r="AB21" s="136"/>
    </row>
    <row r="22" spans="2:28" ht="15"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47.5" customHeight="1" thickBot="1" x14ac:dyDescent="0.4">
      <c r="B24" s="134"/>
      <c r="C24" s="1245" t="s">
        <v>253</v>
      </c>
      <c r="D24" s="1246"/>
      <c r="E24" s="1246"/>
      <c r="F24" s="1246"/>
      <c r="G24" s="1246"/>
      <c r="H24" s="1246"/>
      <c r="I24" s="1247"/>
      <c r="J24" s="1245" t="s">
        <v>224</v>
      </c>
      <c r="K24" s="1246"/>
      <c r="L24" s="1246"/>
      <c r="M24" s="1246"/>
      <c r="N24" s="1246"/>
      <c r="O24" s="1246"/>
      <c r="P24" s="1247"/>
      <c r="Q24" s="1884" t="s">
        <v>254</v>
      </c>
      <c r="R24" s="1885"/>
      <c r="S24" s="1885"/>
      <c r="T24" s="1885"/>
      <c r="U24" s="1885"/>
      <c r="V24" s="1885"/>
      <c r="W24" s="1885"/>
      <c r="X24" s="1885"/>
      <c r="Y24" s="1885"/>
      <c r="Z24" s="1885"/>
      <c r="AA24" s="1886"/>
      <c r="AB24" s="136"/>
    </row>
    <row r="25" spans="2:28"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33" customHeight="1" thickBot="1" x14ac:dyDescent="0.4">
      <c r="B26" s="134"/>
      <c r="C26" s="1195" t="s">
        <v>31</v>
      </c>
      <c r="D26" s="1196"/>
      <c r="E26" s="1196"/>
      <c r="F26" s="1196"/>
      <c r="G26" s="1196"/>
      <c r="H26" s="1197"/>
      <c r="I26" s="1198" t="s">
        <v>255</v>
      </c>
      <c r="J26" s="1199"/>
      <c r="K26" s="1199"/>
      <c r="L26" s="1199"/>
      <c r="M26" s="1199"/>
      <c r="N26" s="1199"/>
      <c r="O26" s="1199"/>
      <c r="P26" s="1199"/>
      <c r="Q26" s="1199"/>
      <c r="R26" s="1199"/>
      <c r="S26" s="1199"/>
      <c r="T26" s="1199"/>
      <c r="U26" s="1199"/>
      <c r="V26" s="1199"/>
      <c r="W26" s="1199"/>
      <c r="X26" s="1199"/>
      <c r="Y26" s="1199"/>
      <c r="Z26" s="1199"/>
      <c r="AA26" s="1200"/>
      <c r="AB26" s="136"/>
    </row>
    <row r="27" spans="2:28"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row>
    <row r="28" spans="2:28" ht="53.25" customHeight="1" thickBot="1" x14ac:dyDescent="0.4">
      <c r="B28" s="134"/>
      <c r="C28" s="1195" t="s">
        <v>33</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136"/>
    </row>
    <row r="29" spans="2:28"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5" customHeight="1" thickBot="1" x14ac:dyDescent="0.4">
      <c r="B32" s="134"/>
      <c r="C32" s="1273"/>
      <c r="D32" s="1274"/>
      <c r="E32" s="1274"/>
      <c r="F32" s="1274"/>
      <c r="G32" s="1274"/>
      <c r="H32" s="1274"/>
      <c r="I32" s="1274"/>
      <c r="J32" s="1275"/>
      <c r="K32" s="1342">
        <v>0</v>
      </c>
      <c r="L32" s="1264"/>
      <c r="M32" s="1264"/>
      <c r="N32" s="1264"/>
      <c r="O32" s="1265">
        <v>0.89</v>
      </c>
      <c r="P32" s="1264"/>
      <c r="Q32" s="1264"/>
      <c r="R32" s="1264"/>
      <c r="S32" s="1265">
        <v>0.9</v>
      </c>
      <c r="T32" s="1264"/>
      <c r="U32" s="1265">
        <v>0.99</v>
      </c>
      <c r="V32" s="1264"/>
      <c r="W32" s="1264"/>
      <c r="X32" s="1265">
        <v>1</v>
      </c>
      <c r="Y32" s="1264"/>
      <c r="Z32" s="1265">
        <v>1.1000000000000001</v>
      </c>
      <c r="AA32" s="1266"/>
      <c r="AB32" s="136"/>
    </row>
    <row r="33" spans="2:47"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47" s="117" customFormat="1" ht="15" thickBot="1" x14ac:dyDescent="0.4">
      <c r="B34" s="115"/>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136"/>
    </row>
    <row r="35" spans="2:47" s="117" customFormat="1" ht="56.5" thickBot="1" x14ac:dyDescent="0.4">
      <c r="B35" s="115"/>
      <c r="C35" s="1549" t="s">
        <v>46</v>
      </c>
      <c r="D35" s="1550"/>
      <c r="E35" s="1550"/>
      <c r="F35" s="1550"/>
      <c r="G35" s="1551"/>
      <c r="H35" s="542" t="s">
        <v>256</v>
      </c>
      <c r="I35" s="542" t="s">
        <v>257</v>
      </c>
      <c r="J35" s="542" t="s">
        <v>49</v>
      </c>
      <c r="K35" s="1636" t="s">
        <v>50</v>
      </c>
      <c r="L35" s="1637"/>
      <c r="M35" s="1637"/>
      <c r="N35" s="1637"/>
      <c r="O35" s="1637"/>
      <c r="P35" s="1637"/>
      <c r="Q35" s="1637"/>
      <c r="R35" s="1637"/>
      <c r="S35" s="1637"/>
      <c r="T35" s="1637"/>
      <c r="U35" s="1637"/>
      <c r="V35" s="1637"/>
      <c r="W35" s="1637"/>
      <c r="X35" s="1637"/>
      <c r="Y35" s="1637"/>
      <c r="Z35" s="1637"/>
      <c r="AA35" s="1638"/>
      <c r="AB35" s="136"/>
    </row>
    <row r="36" spans="2:47" s="117" customFormat="1" ht="79.5" customHeight="1" x14ac:dyDescent="0.35">
      <c r="B36" s="115"/>
      <c r="C36" s="1556" t="s">
        <v>230</v>
      </c>
      <c r="D36" s="1557"/>
      <c r="E36" s="1557"/>
      <c r="F36" s="1557"/>
      <c r="G36" s="1558"/>
      <c r="H36" s="155">
        <v>803</v>
      </c>
      <c r="I36" s="280">
        <v>800</v>
      </c>
      <c r="J36" s="156">
        <f>+H36/I36</f>
        <v>1.0037499999999999</v>
      </c>
      <c r="K36" s="1878" t="s">
        <v>258</v>
      </c>
      <c r="L36" s="1879"/>
      <c r="M36" s="1879"/>
      <c r="N36" s="1879"/>
      <c r="O36" s="1879"/>
      <c r="P36" s="1879"/>
      <c r="Q36" s="1879"/>
      <c r="R36" s="1879"/>
      <c r="S36" s="1879"/>
      <c r="T36" s="1879"/>
      <c r="U36" s="1879"/>
      <c r="V36" s="1879"/>
      <c r="W36" s="1879"/>
      <c r="X36" s="1879"/>
      <c r="Y36" s="1879"/>
      <c r="Z36" s="1879"/>
      <c r="AA36" s="1880"/>
      <c r="AB36" s="136"/>
      <c r="AC36" s="371"/>
    </row>
    <row r="37" spans="2:47" s="117" customFormat="1" ht="82.5" customHeight="1" x14ac:dyDescent="0.35">
      <c r="B37" s="115"/>
      <c r="C37" s="1556" t="s">
        <v>231</v>
      </c>
      <c r="D37" s="1557"/>
      <c r="E37" s="1557"/>
      <c r="F37" s="1557"/>
      <c r="G37" s="1558"/>
      <c r="H37" s="155">
        <v>459</v>
      </c>
      <c r="I37" s="280">
        <v>450</v>
      </c>
      <c r="J37" s="156">
        <f>+H37/I37</f>
        <v>1.02</v>
      </c>
      <c r="K37" s="1878" t="s">
        <v>988</v>
      </c>
      <c r="L37" s="1879"/>
      <c r="M37" s="1879"/>
      <c r="N37" s="1879"/>
      <c r="O37" s="1879"/>
      <c r="P37" s="1879"/>
      <c r="Q37" s="1879"/>
      <c r="R37" s="1879"/>
      <c r="S37" s="1879"/>
      <c r="T37" s="1879"/>
      <c r="U37" s="1879"/>
      <c r="V37" s="1879"/>
      <c r="W37" s="1879"/>
      <c r="X37" s="1879"/>
      <c r="Y37" s="1879"/>
      <c r="Z37" s="1879"/>
      <c r="AA37" s="1880"/>
      <c r="AB37" s="136"/>
      <c r="AD37" s="269"/>
    </row>
    <row r="38" spans="2:47" s="117" customFormat="1" ht="82.5" customHeight="1" x14ac:dyDescent="0.35">
      <c r="B38" s="115"/>
      <c r="C38" s="1556" t="s">
        <v>232</v>
      </c>
      <c r="D38" s="1557"/>
      <c r="E38" s="1557"/>
      <c r="F38" s="1557"/>
      <c r="G38" s="1558"/>
      <c r="H38" s="280"/>
      <c r="I38" s="280">
        <v>460</v>
      </c>
      <c r="J38" s="156">
        <f>+H38/I38</f>
        <v>0</v>
      </c>
      <c r="K38" s="1878"/>
      <c r="L38" s="1879"/>
      <c r="M38" s="1879"/>
      <c r="N38" s="1879"/>
      <c r="O38" s="1879"/>
      <c r="P38" s="1879"/>
      <c r="Q38" s="1879"/>
      <c r="R38" s="1879"/>
      <c r="S38" s="1879"/>
      <c r="T38" s="1879"/>
      <c r="U38" s="1879"/>
      <c r="V38" s="1879"/>
      <c r="W38" s="1879"/>
      <c r="X38" s="1879"/>
      <c r="Y38" s="1879"/>
      <c r="Z38" s="1879"/>
      <c r="AA38" s="1880"/>
      <c r="AB38" s="136"/>
    </row>
    <row r="39" spans="2:47" s="117" customFormat="1" ht="69.75" customHeight="1" thickBot="1" x14ac:dyDescent="0.4">
      <c r="B39" s="115"/>
      <c r="C39" s="1556" t="s">
        <v>233</v>
      </c>
      <c r="D39" s="1557"/>
      <c r="E39" s="1557"/>
      <c r="F39" s="1557"/>
      <c r="G39" s="1558"/>
      <c r="H39" s="280"/>
      <c r="I39" s="280">
        <v>450</v>
      </c>
      <c r="J39" s="156">
        <f>+H39/I39</f>
        <v>0</v>
      </c>
      <c r="K39" s="1881"/>
      <c r="L39" s="1882"/>
      <c r="M39" s="1882"/>
      <c r="N39" s="1882"/>
      <c r="O39" s="1882"/>
      <c r="P39" s="1882"/>
      <c r="Q39" s="1882"/>
      <c r="R39" s="1882"/>
      <c r="S39" s="1882"/>
      <c r="T39" s="1882"/>
      <c r="U39" s="1882"/>
      <c r="V39" s="1882"/>
      <c r="W39" s="1882"/>
      <c r="X39" s="1882"/>
      <c r="Y39" s="1882"/>
      <c r="Z39" s="1882"/>
      <c r="AA39" s="1883"/>
      <c r="AB39" s="136"/>
    </row>
    <row r="40" spans="2:47" s="117" customFormat="1" ht="15.75" customHeight="1" thickBot="1" x14ac:dyDescent="0.4">
      <c r="B40" s="115"/>
      <c r="C40" s="1528" t="s">
        <v>54</v>
      </c>
      <c r="D40" s="1529"/>
      <c r="E40" s="1529"/>
      <c r="F40" s="1529"/>
      <c r="G40" s="1530"/>
      <c r="H40" s="372">
        <f>SUM(H36:H39)</f>
        <v>1262</v>
      </c>
      <c r="I40" s="373">
        <f>SUM(I36:I39)</f>
        <v>2160</v>
      </c>
      <c r="J40" s="374">
        <f>H40/I40</f>
        <v>0.58425925925925926</v>
      </c>
      <c r="K40" s="1531"/>
      <c r="L40" s="1532"/>
      <c r="M40" s="1532"/>
      <c r="N40" s="1532"/>
      <c r="O40" s="1532"/>
      <c r="P40" s="1532"/>
      <c r="Q40" s="1532"/>
      <c r="R40" s="1532"/>
      <c r="S40" s="1532"/>
      <c r="T40" s="1532"/>
      <c r="U40" s="1532"/>
      <c r="V40" s="1532"/>
      <c r="W40" s="1532"/>
      <c r="X40" s="1532"/>
      <c r="Y40" s="1532"/>
      <c r="Z40" s="1532"/>
      <c r="AA40" s="1533"/>
      <c r="AB40" s="136"/>
    </row>
    <row r="41" spans="2:47" s="117" customFormat="1" ht="5.25" customHeight="1" x14ac:dyDescent="0.35">
      <c r="B41" s="115"/>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136"/>
    </row>
    <row r="42" spans="2:47" s="117" customFormat="1" ht="15" thickBot="1" x14ac:dyDescent="0.4">
      <c r="B42" s="115"/>
      <c r="C42" s="135"/>
      <c r="D42" s="135"/>
      <c r="E42" s="135"/>
      <c r="F42" s="135"/>
      <c r="G42" s="135"/>
      <c r="H42" s="159"/>
      <c r="I42" s="375"/>
      <c r="J42" s="160"/>
      <c r="K42" s="135"/>
      <c r="L42" s="135"/>
      <c r="M42" s="135"/>
      <c r="N42" s="135"/>
      <c r="O42" s="135"/>
      <c r="P42" s="135"/>
      <c r="Q42" s="135"/>
      <c r="R42" s="135"/>
      <c r="S42" s="135"/>
      <c r="T42" s="135"/>
      <c r="U42" s="135"/>
      <c r="V42" s="135"/>
      <c r="W42" s="135"/>
      <c r="X42" s="135"/>
      <c r="Y42" s="135"/>
      <c r="Z42" s="135"/>
      <c r="AA42" s="135"/>
      <c r="AB42" s="136"/>
    </row>
    <row r="43" spans="2:47" s="117" customFormat="1" x14ac:dyDescent="0.35">
      <c r="B43" s="115"/>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136"/>
    </row>
    <row r="44" spans="2:47" ht="15" thickBot="1" x14ac:dyDescent="0.4">
      <c r="B44" s="134"/>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136"/>
    </row>
    <row r="45" spans="2:47" x14ac:dyDescent="0.35">
      <c r="B45" s="134"/>
      <c r="C45" s="1510" t="s">
        <v>94</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136"/>
      <c r="AR45" s="539" t="s">
        <v>234</v>
      </c>
      <c r="AS45" s="539" t="s">
        <v>259</v>
      </c>
      <c r="AT45" s="539" t="s">
        <v>260</v>
      </c>
      <c r="AU45" s="539" t="s">
        <v>261</v>
      </c>
    </row>
    <row r="46" spans="2:47" x14ac:dyDescent="0.35">
      <c r="B46" s="13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136"/>
      <c r="AR46" s="539" t="s">
        <v>238</v>
      </c>
      <c r="AS46" s="539">
        <v>803</v>
      </c>
      <c r="AT46" s="539">
        <f>+AS46</f>
        <v>803</v>
      </c>
      <c r="AU46" s="539">
        <v>800</v>
      </c>
    </row>
    <row r="47" spans="2:47" x14ac:dyDescent="0.35">
      <c r="B47" s="13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136"/>
      <c r="AR47" s="539" t="s">
        <v>239</v>
      </c>
      <c r="AS47" s="539">
        <v>459</v>
      </c>
      <c r="AT47" s="539">
        <f>+AS47+AT46</f>
        <v>1262</v>
      </c>
      <c r="AU47" s="539">
        <v>450</v>
      </c>
    </row>
    <row r="48" spans="2:47" x14ac:dyDescent="0.35">
      <c r="B48" s="13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136"/>
      <c r="AR48" s="539" t="s">
        <v>240</v>
      </c>
      <c r="AT48" s="539">
        <f>+AS48+AT47</f>
        <v>1262</v>
      </c>
      <c r="AU48" s="539">
        <v>460</v>
      </c>
    </row>
    <row r="49" spans="2:47" x14ac:dyDescent="0.35">
      <c r="B49" s="13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136"/>
      <c r="AR49" s="539" t="s">
        <v>241</v>
      </c>
      <c r="AT49" s="539">
        <f>+AS49+AT48</f>
        <v>1262</v>
      </c>
      <c r="AU49" s="539">
        <v>450</v>
      </c>
    </row>
    <row r="50" spans="2:47" x14ac:dyDescent="0.35">
      <c r="B50" s="13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136"/>
      <c r="AR50" s="539" t="s">
        <v>54</v>
      </c>
      <c r="AS50" s="539">
        <f>SUM(AS46:AS49)</f>
        <v>1262</v>
      </c>
      <c r="AT50" s="539">
        <f>AT49</f>
        <v>1262</v>
      </c>
      <c r="AU50" s="539">
        <f>SUM(AU46:AU49)</f>
        <v>2160</v>
      </c>
    </row>
    <row r="51" spans="2:47" x14ac:dyDescent="0.35">
      <c r="B51" s="13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136"/>
    </row>
    <row r="52" spans="2:47" x14ac:dyDescent="0.35">
      <c r="B52" s="13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136"/>
    </row>
    <row r="53" spans="2:47" x14ac:dyDescent="0.35">
      <c r="B53" s="13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136"/>
    </row>
    <row r="54" spans="2:47" x14ac:dyDescent="0.35">
      <c r="B54" s="13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136"/>
    </row>
    <row r="55" spans="2:47" x14ac:dyDescent="0.35">
      <c r="B55" s="13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136"/>
    </row>
    <row r="56" spans="2:47" x14ac:dyDescent="0.35">
      <c r="B56" s="134"/>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136"/>
    </row>
    <row r="57" spans="2:47" ht="118.5" customHeight="1" thickBot="1" x14ac:dyDescent="0.4">
      <c r="B57" s="134"/>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136"/>
    </row>
    <row r="58" spans="2:47" x14ac:dyDescent="0.35">
      <c r="B58" s="144"/>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45"/>
    </row>
    <row r="59" spans="2:47" ht="15" thickBot="1" x14ac:dyDescent="0.4">
      <c r="B59" s="146"/>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47"/>
    </row>
    <row r="60" spans="2:47" ht="15.5" x14ac:dyDescent="0.35">
      <c r="B60" s="148"/>
      <c r="C60" s="1519" t="s">
        <v>46</v>
      </c>
      <c r="D60" s="1520"/>
      <c r="E60" s="1520"/>
      <c r="F60" s="1520"/>
      <c r="G60" s="1521"/>
      <c r="H60" s="1519" t="s">
        <v>76</v>
      </c>
      <c r="I60" s="1521"/>
      <c r="J60" s="1519" t="s">
        <v>56</v>
      </c>
      <c r="K60" s="1520"/>
      <c r="L60" s="1520"/>
      <c r="M60" s="1521"/>
      <c r="N60" s="1519" t="s">
        <v>57</v>
      </c>
      <c r="O60" s="1520"/>
      <c r="P60" s="1520"/>
      <c r="Q60" s="1520"/>
      <c r="R60" s="1520"/>
      <c r="S60" s="1520"/>
      <c r="T60" s="1520"/>
      <c r="U60" s="1521"/>
      <c r="V60" s="1651" t="s">
        <v>58</v>
      </c>
      <c r="W60" s="1651"/>
      <c r="X60" s="1651"/>
      <c r="Y60" s="1651"/>
      <c r="Z60" s="1651"/>
      <c r="AA60" s="1652"/>
      <c r="AB60" s="149"/>
    </row>
    <row r="61" spans="2:47" ht="15.5" x14ac:dyDescent="0.35">
      <c r="B61" s="150"/>
      <c r="C61" s="1522"/>
      <c r="D61" s="1752"/>
      <c r="E61" s="1752"/>
      <c r="F61" s="1752"/>
      <c r="G61" s="1524"/>
      <c r="H61" s="1522"/>
      <c r="I61" s="1524"/>
      <c r="J61" s="1522"/>
      <c r="K61" s="1752"/>
      <c r="L61" s="1752"/>
      <c r="M61" s="1524"/>
      <c r="N61" s="1522"/>
      <c r="O61" s="1752"/>
      <c r="P61" s="1752"/>
      <c r="Q61" s="1752"/>
      <c r="R61" s="1752"/>
      <c r="S61" s="1752"/>
      <c r="T61" s="1752"/>
      <c r="U61" s="1524"/>
      <c r="V61" s="1753"/>
      <c r="W61" s="1753"/>
      <c r="X61" s="1753"/>
      <c r="Y61" s="1753"/>
      <c r="Z61" s="1753"/>
      <c r="AA61" s="1654"/>
      <c r="AB61" s="149"/>
    </row>
    <row r="62" spans="2:47" ht="15.5" x14ac:dyDescent="0.35">
      <c r="B62" s="150"/>
      <c r="C62" s="1522"/>
      <c r="D62" s="1752"/>
      <c r="E62" s="1752"/>
      <c r="F62" s="1752"/>
      <c r="G62" s="1524"/>
      <c r="H62" s="1522"/>
      <c r="I62" s="1524"/>
      <c r="J62" s="1522"/>
      <c r="K62" s="1752"/>
      <c r="L62" s="1752"/>
      <c r="M62" s="1524"/>
      <c r="N62" s="1522"/>
      <c r="O62" s="1752"/>
      <c r="P62" s="1752"/>
      <c r="Q62" s="1752"/>
      <c r="R62" s="1752"/>
      <c r="S62" s="1752"/>
      <c r="T62" s="1752"/>
      <c r="U62" s="1524"/>
      <c r="V62" s="1753"/>
      <c r="W62" s="1753"/>
      <c r="X62" s="1753"/>
      <c r="Y62" s="1753"/>
      <c r="Z62" s="1753"/>
      <c r="AA62" s="1654"/>
      <c r="AB62" s="149"/>
    </row>
    <row r="63" spans="2:47" ht="93" customHeight="1" x14ac:dyDescent="0.35">
      <c r="B63" s="148"/>
      <c r="C63" s="1474" t="s">
        <v>230</v>
      </c>
      <c r="D63" s="1474"/>
      <c r="E63" s="1474"/>
      <c r="F63" s="1474"/>
      <c r="G63" s="1474"/>
      <c r="H63" s="1474">
        <v>632</v>
      </c>
      <c r="I63" s="1474"/>
      <c r="J63" s="1474">
        <v>803</v>
      </c>
      <c r="K63" s="1474"/>
      <c r="L63" s="1474"/>
      <c r="M63" s="1474"/>
      <c r="N63" s="1877" t="s">
        <v>262</v>
      </c>
      <c r="O63" s="1877"/>
      <c r="P63" s="1877"/>
      <c r="Q63" s="1877"/>
      <c r="R63" s="1877"/>
      <c r="S63" s="1877"/>
      <c r="T63" s="1877"/>
      <c r="U63" s="1877"/>
      <c r="V63" s="1726" t="s">
        <v>59</v>
      </c>
      <c r="W63" s="1726"/>
      <c r="X63" s="1726"/>
      <c r="Y63" s="1726"/>
      <c r="Z63" s="1726"/>
      <c r="AA63" s="1726"/>
      <c r="AB63" s="163"/>
    </row>
    <row r="64" spans="2:47" ht="92.25" customHeight="1" x14ac:dyDescent="0.35">
      <c r="B64" s="148"/>
      <c r="C64" s="1474" t="s">
        <v>231</v>
      </c>
      <c r="D64" s="1474"/>
      <c r="E64" s="1474"/>
      <c r="F64" s="1474"/>
      <c r="G64" s="1474"/>
      <c r="H64" s="1474">
        <v>793</v>
      </c>
      <c r="I64" s="1474"/>
      <c r="J64" s="1474">
        <v>459</v>
      </c>
      <c r="K64" s="1474"/>
      <c r="L64" s="1474"/>
      <c r="M64" s="1474"/>
      <c r="N64" s="1877" t="s">
        <v>262</v>
      </c>
      <c r="O64" s="1877"/>
      <c r="P64" s="1877"/>
      <c r="Q64" s="1877"/>
      <c r="R64" s="1877"/>
      <c r="S64" s="1877"/>
      <c r="T64" s="1877"/>
      <c r="U64" s="1877"/>
      <c r="V64" s="1726" t="s">
        <v>59</v>
      </c>
      <c r="W64" s="1726"/>
      <c r="X64" s="1726"/>
      <c r="Y64" s="1726"/>
      <c r="Z64" s="1726"/>
      <c r="AA64" s="1726"/>
      <c r="AB64" s="163"/>
    </row>
    <row r="65" spans="2:28" ht="76.900000000000006" customHeight="1" x14ac:dyDescent="0.35">
      <c r="B65" s="148"/>
      <c r="C65" s="1474" t="s">
        <v>232</v>
      </c>
      <c r="D65" s="1474"/>
      <c r="E65" s="1474"/>
      <c r="F65" s="1474"/>
      <c r="G65" s="1474"/>
      <c r="H65" s="1474">
        <v>752</v>
      </c>
      <c r="I65" s="1474"/>
      <c r="J65" s="1474"/>
      <c r="K65" s="1474"/>
      <c r="L65" s="1474"/>
      <c r="M65" s="1474"/>
      <c r="N65" s="1877" t="s">
        <v>262</v>
      </c>
      <c r="O65" s="1877"/>
      <c r="P65" s="1877"/>
      <c r="Q65" s="1877"/>
      <c r="R65" s="1877"/>
      <c r="S65" s="1877"/>
      <c r="T65" s="1877"/>
      <c r="U65" s="1877"/>
      <c r="V65" s="1726" t="s">
        <v>59</v>
      </c>
      <c r="W65" s="1726"/>
      <c r="X65" s="1726"/>
      <c r="Y65" s="1726"/>
      <c r="Z65" s="1726"/>
      <c r="AA65" s="1726"/>
      <c r="AB65" s="163"/>
    </row>
    <row r="66" spans="2:28" ht="76.150000000000006" customHeight="1" x14ac:dyDescent="0.35">
      <c r="B66" s="148"/>
      <c r="C66" s="1474" t="s">
        <v>233</v>
      </c>
      <c r="D66" s="1474"/>
      <c r="E66" s="1474"/>
      <c r="F66" s="1474"/>
      <c r="G66" s="1474"/>
      <c r="H66" s="1474">
        <v>703</v>
      </c>
      <c r="I66" s="1474"/>
      <c r="J66" s="1474"/>
      <c r="K66" s="1474"/>
      <c r="L66" s="1474"/>
      <c r="M66" s="1474"/>
      <c r="N66" s="1877" t="s">
        <v>262</v>
      </c>
      <c r="O66" s="1877"/>
      <c r="P66" s="1877"/>
      <c r="Q66" s="1877"/>
      <c r="R66" s="1877"/>
      <c r="S66" s="1877"/>
      <c r="T66" s="1877"/>
      <c r="U66" s="1877"/>
      <c r="V66" s="1726" t="s">
        <v>59</v>
      </c>
      <c r="W66" s="1726"/>
      <c r="X66" s="1726"/>
      <c r="Y66" s="1726"/>
      <c r="Z66" s="1726"/>
      <c r="AA66" s="1726"/>
      <c r="AB66" s="163"/>
    </row>
    <row r="67" spans="2:28" hidden="1" x14ac:dyDescent="0.35">
      <c r="B67" s="148"/>
      <c r="C67" s="1185"/>
      <c r="D67" s="1186"/>
      <c r="E67" s="1186"/>
      <c r="F67" s="1186"/>
      <c r="G67" s="1186"/>
      <c r="H67" s="1186"/>
      <c r="I67" s="1186"/>
      <c r="J67" s="1186"/>
      <c r="K67" s="1186"/>
      <c r="L67" s="1186"/>
      <c r="M67" s="1186"/>
      <c r="N67" s="1486"/>
      <c r="O67" s="1487"/>
      <c r="P67" s="1487"/>
      <c r="Q67" s="1487"/>
      <c r="R67" s="1487"/>
      <c r="S67" s="1487"/>
      <c r="T67" s="1487"/>
      <c r="U67" s="1488"/>
      <c r="V67" s="1486"/>
      <c r="W67" s="1487"/>
      <c r="X67" s="1487"/>
      <c r="Y67" s="1487"/>
      <c r="Z67" s="1487"/>
      <c r="AA67" s="1489"/>
      <c r="AB67" s="163"/>
    </row>
    <row r="68" spans="2:28" hidden="1" x14ac:dyDescent="0.35">
      <c r="B68" s="148"/>
      <c r="C68" s="1185"/>
      <c r="D68" s="1186"/>
      <c r="E68" s="1186"/>
      <c r="F68" s="1186"/>
      <c r="G68" s="1186"/>
      <c r="H68" s="1186"/>
      <c r="I68" s="1186"/>
      <c r="J68" s="1186"/>
      <c r="K68" s="1186"/>
      <c r="L68" s="1186"/>
      <c r="M68" s="1186"/>
      <c r="N68" s="1486"/>
      <c r="O68" s="1487"/>
      <c r="P68" s="1487"/>
      <c r="Q68" s="1487"/>
      <c r="R68" s="1487"/>
      <c r="S68" s="1487"/>
      <c r="T68" s="1487"/>
      <c r="U68" s="1488"/>
      <c r="V68" s="1486"/>
      <c r="W68" s="1487"/>
      <c r="X68" s="1487"/>
      <c r="Y68" s="1487"/>
      <c r="Z68" s="1487"/>
      <c r="AA68" s="1489"/>
      <c r="AB68" s="163"/>
    </row>
    <row r="69" spans="2:28" hidden="1" x14ac:dyDescent="0.35">
      <c r="B69" s="148"/>
      <c r="C69" s="1185"/>
      <c r="D69" s="1186"/>
      <c r="E69" s="1186"/>
      <c r="F69" s="1186"/>
      <c r="G69" s="1186"/>
      <c r="H69" s="1186"/>
      <c r="I69" s="1186"/>
      <c r="J69" s="1186"/>
      <c r="K69" s="1186"/>
      <c r="L69" s="1186"/>
      <c r="M69" s="1186"/>
      <c r="N69" s="1486"/>
      <c r="O69" s="1487"/>
      <c r="P69" s="1487"/>
      <c r="Q69" s="1487"/>
      <c r="R69" s="1487"/>
      <c r="S69" s="1487"/>
      <c r="T69" s="1487"/>
      <c r="U69" s="1488"/>
      <c r="V69" s="1486"/>
      <c r="W69" s="1487"/>
      <c r="X69" s="1487"/>
      <c r="Y69" s="1487"/>
      <c r="Z69" s="1487"/>
      <c r="AA69" s="1489"/>
      <c r="AB69" s="163"/>
    </row>
    <row r="70" spans="2:28" hidden="1" x14ac:dyDescent="0.35">
      <c r="B70" s="148"/>
      <c r="C70" s="1185"/>
      <c r="D70" s="1186"/>
      <c r="E70" s="1186"/>
      <c r="F70" s="1186"/>
      <c r="G70" s="1186"/>
      <c r="H70" s="1186"/>
      <c r="I70" s="1186"/>
      <c r="J70" s="1186"/>
      <c r="K70" s="1186"/>
      <c r="L70" s="1186"/>
      <c r="M70" s="1186"/>
      <c r="N70" s="1486"/>
      <c r="O70" s="1487"/>
      <c r="P70" s="1487"/>
      <c r="Q70" s="1487"/>
      <c r="R70" s="1487"/>
      <c r="S70" s="1487"/>
      <c r="T70" s="1487"/>
      <c r="U70" s="1488"/>
      <c r="V70" s="1486"/>
      <c r="W70" s="1487"/>
      <c r="X70" s="1487"/>
      <c r="Y70" s="1487"/>
      <c r="Z70" s="1487"/>
      <c r="AA70" s="1489"/>
      <c r="AB70" s="163"/>
    </row>
    <row r="71" spans="2:28" ht="15.75" hidden="1" customHeight="1" x14ac:dyDescent="0.35">
      <c r="B71" s="148"/>
      <c r="C71" s="1187"/>
      <c r="D71" s="1188"/>
      <c r="E71" s="1188"/>
      <c r="F71" s="1188"/>
      <c r="G71" s="1188"/>
      <c r="H71" s="1188"/>
      <c r="I71" s="1188"/>
      <c r="J71" s="1188"/>
      <c r="K71" s="1188"/>
      <c r="L71" s="1188"/>
      <c r="M71" s="1188"/>
      <c r="N71" s="1482"/>
      <c r="O71" s="1483"/>
      <c r="P71" s="1483"/>
      <c r="Q71" s="1483"/>
      <c r="R71" s="1483"/>
      <c r="S71" s="1483"/>
      <c r="T71" s="1483"/>
      <c r="U71" s="1484"/>
      <c r="V71" s="1482"/>
      <c r="W71" s="1483"/>
      <c r="X71" s="1483"/>
      <c r="Y71" s="1483"/>
      <c r="Z71" s="1483"/>
      <c r="AA71" s="1485"/>
      <c r="AB71" s="163"/>
    </row>
    <row r="72" spans="2:28" hidden="1" x14ac:dyDescent="0.35">
      <c r="B72" s="15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52"/>
    </row>
    <row r="111" ht="6" customHeight="1" x14ac:dyDescent="0.35"/>
  </sheetData>
  <mergeCells count="122">
    <mergeCell ref="V10:AA10"/>
    <mergeCell ref="R11:U11"/>
    <mergeCell ref="V11:AA11"/>
    <mergeCell ref="B2:G4"/>
    <mergeCell ref="H2:AB2"/>
    <mergeCell ref="H3:O3"/>
    <mergeCell ref="P3:AB3"/>
    <mergeCell ref="H4:AB4"/>
    <mergeCell ref="C18:H18"/>
    <mergeCell ref="I18:AA18"/>
    <mergeCell ref="C7:H8"/>
    <mergeCell ref="I7:AA8"/>
    <mergeCell ref="C10:H11"/>
    <mergeCell ref="I10:Q11"/>
    <mergeCell ref="R10:U10"/>
    <mergeCell ref="C20:H21"/>
    <mergeCell ref="I20:L21"/>
    <mergeCell ref="M20:S20"/>
    <mergeCell ref="T20:AA20"/>
    <mergeCell ref="M21:S21"/>
    <mergeCell ref="T21:AA21"/>
    <mergeCell ref="C16:H16"/>
    <mergeCell ref="I16:AA16"/>
    <mergeCell ref="C13:H14"/>
    <mergeCell ref="I13:S14"/>
    <mergeCell ref="T13:AA13"/>
    <mergeCell ref="T14:AA14"/>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45:AA57"/>
    <mergeCell ref="C60:G62"/>
    <mergeCell ref="N60:U62"/>
    <mergeCell ref="V60:AA62"/>
    <mergeCell ref="C43:AA44"/>
    <mergeCell ref="H60:I62"/>
    <mergeCell ref="J60:M62"/>
    <mergeCell ref="C36:G36"/>
    <mergeCell ref="K36:AA36"/>
    <mergeCell ref="C38:G38"/>
    <mergeCell ref="K38:AA38"/>
    <mergeCell ref="C37:G37"/>
    <mergeCell ref="K37:AA37"/>
    <mergeCell ref="C40:G40"/>
    <mergeCell ref="K40:AA40"/>
    <mergeCell ref="C39:G39"/>
    <mergeCell ref="K39:AA39"/>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35:G35"/>
    <mergeCell ref="K35:AA35"/>
    <mergeCell ref="C34:AA34"/>
    <mergeCell ref="Z31:AA31"/>
    <mergeCell ref="C67:G67"/>
    <mergeCell ref="H67:I67"/>
    <mergeCell ref="J67:M67"/>
    <mergeCell ref="N67:U67"/>
    <mergeCell ref="V67:AA6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8:G68"/>
    <mergeCell ref="H68:I68"/>
    <mergeCell ref="J68:M68"/>
    <mergeCell ref="N68:U68"/>
    <mergeCell ref="V68:AA68"/>
    <mergeCell ref="C71:G71"/>
    <mergeCell ref="H71:I71"/>
    <mergeCell ref="J71:M71"/>
    <mergeCell ref="N71:U71"/>
    <mergeCell ref="V71:AA71"/>
    <mergeCell ref="C69:G69"/>
    <mergeCell ref="H69:I69"/>
    <mergeCell ref="J69:M69"/>
    <mergeCell ref="N69:U69"/>
    <mergeCell ref="V69:AA69"/>
    <mergeCell ref="C70:G70"/>
    <mergeCell ref="H70:I70"/>
    <mergeCell ref="J70:M70"/>
    <mergeCell ref="N70:U70"/>
    <mergeCell ref="V70:AA70"/>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P108"/>
  <sheetViews>
    <sheetView topLeftCell="A34" workbookViewId="0">
      <selection activeCell="I37" sqref="I37"/>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6.1796875" style="539" customWidth="1"/>
    <col min="9" max="9" width="13.45312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5.26953125" style="539" customWidth="1"/>
    <col min="28" max="28" width="2" style="539" customWidth="1"/>
    <col min="29" max="32" width="3.7265625" style="539"/>
    <col min="33" max="33" width="7.7265625" style="539" customWidth="1"/>
    <col min="34" max="38" width="3.7265625" style="539"/>
    <col min="39" max="39" width="15" style="539" customWidth="1"/>
    <col min="40" max="40" width="30" style="539" customWidth="1"/>
    <col min="41" max="41" width="26.26953125" style="539" customWidth="1"/>
    <col min="42" max="42" width="17.453125" style="539" customWidth="1"/>
    <col min="43"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ht="15" thickBot="1" x14ac:dyDescent="0.4">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351"/>
      <c r="C6" s="552"/>
      <c r="D6" s="552"/>
      <c r="E6" s="552"/>
      <c r="F6" s="552"/>
      <c r="G6" s="552"/>
      <c r="H6" s="552"/>
      <c r="I6" s="352"/>
      <c r="J6" s="352"/>
      <c r="K6" s="352"/>
      <c r="L6" s="352"/>
      <c r="M6" s="352"/>
      <c r="N6" s="352"/>
      <c r="O6" s="352"/>
      <c r="P6" s="352"/>
      <c r="Q6" s="352"/>
      <c r="R6" s="536"/>
      <c r="S6" s="536"/>
      <c r="T6" s="536"/>
      <c r="U6" s="536"/>
      <c r="V6" s="536"/>
      <c r="W6" s="552"/>
      <c r="X6" s="552"/>
      <c r="Y6" s="552"/>
      <c r="Z6" s="552"/>
      <c r="AA6" s="552"/>
      <c r="AB6" s="553"/>
    </row>
    <row r="7" spans="2:28" ht="15" customHeight="1" x14ac:dyDescent="0.35">
      <c r="B7" s="353"/>
      <c r="C7" s="1220" t="s">
        <v>4</v>
      </c>
      <c r="D7" s="1221"/>
      <c r="E7" s="1221"/>
      <c r="F7" s="1221"/>
      <c r="G7" s="1221"/>
      <c r="H7" s="1222"/>
      <c r="I7" s="1760" t="s">
        <v>216</v>
      </c>
      <c r="J7" s="1761"/>
      <c r="K7" s="1761"/>
      <c r="L7" s="1761"/>
      <c r="M7" s="1761"/>
      <c r="N7" s="1761"/>
      <c r="O7" s="1761"/>
      <c r="P7" s="1761"/>
      <c r="Q7" s="1761"/>
      <c r="R7" s="1761"/>
      <c r="S7" s="1761"/>
      <c r="T7" s="1761"/>
      <c r="U7" s="1761"/>
      <c r="V7" s="1761"/>
      <c r="W7" s="1761"/>
      <c r="X7" s="1761"/>
      <c r="Y7" s="1761"/>
      <c r="Z7" s="1761"/>
      <c r="AA7" s="1762"/>
      <c r="AB7" s="247"/>
    </row>
    <row r="8" spans="2:28" ht="15" thickBot="1" x14ac:dyDescent="0.4">
      <c r="B8" s="353"/>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247"/>
    </row>
    <row r="9" spans="2:28" ht="15" thickBot="1" x14ac:dyDescent="0.4">
      <c r="B9" s="353"/>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247"/>
    </row>
    <row r="10" spans="2:28" ht="15" customHeight="1" thickBot="1" x14ac:dyDescent="0.4">
      <c r="B10" s="353"/>
      <c r="C10" s="1220" t="s">
        <v>6</v>
      </c>
      <c r="D10" s="1221"/>
      <c r="E10" s="1221"/>
      <c r="F10" s="1221"/>
      <c r="G10" s="1221"/>
      <c r="H10" s="1222"/>
      <c r="I10" s="1361" t="s">
        <v>263</v>
      </c>
      <c r="J10" s="1362"/>
      <c r="K10" s="1362"/>
      <c r="L10" s="1362"/>
      <c r="M10" s="1362"/>
      <c r="N10" s="1362"/>
      <c r="O10" s="1362"/>
      <c r="P10" s="1362"/>
      <c r="Q10" s="1363"/>
      <c r="R10" s="1367" t="s">
        <v>8</v>
      </c>
      <c r="S10" s="1368"/>
      <c r="T10" s="1368"/>
      <c r="U10" s="1369"/>
      <c r="V10" s="1411" t="s">
        <v>9</v>
      </c>
      <c r="W10" s="1412"/>
      <c r="X10" s="1412"/>
      <c r="Y10" s="1412"/>
      <c r="Z10" s="1412"/>
      <c r="AA10" s="1424"/>
      <c r="AB10" s="247"/>
    </row>
    <row r="11" spans="2:28" ht="28.5" customHeight="1" thickBot="1" x14ac:dyDescent="0.4">
      <c r="B11" s="353"/>
      <c r="C11" s="1223"/>
      <c r="D11" s="1224"/>
      <c r="E11" s="1224"/>
      <c r="F11" s="1224"/>
      <c r="G11" s="1224"/>
      <c r="H11" s="1225"/>
      <c r="I11" s="1364"/>
      <c r="J11" s="1365"/>
      <c r="K11" s="1365"/>
      <c r="L11" s="1365"/>
      <c r="M11" s="1365"/>
      <c r="N11" s="1365"/>
      <c r="O11" s="1365"/>
      <c r="P11" s="1365"/>
      <c r="Q11" s="1366"/>
      <c r="R11" s="1235" t="s">
        <v>264</v>
      </c>
      <c r="S11" s="1370"/>
      <c r="T11" s="1370"/>
      <c r="U11" s="1371"/>
      <c r="V11" s="1516" t="s">
        <v>108</v>
      </c>
      <c r="W11" s="1517"/>
      <c r="X11" s="1517"/>
      <c r="Y11" s="1517"/>
      <c r="Z11" s="1517"/>
      <c r="AA11" s="1518"/>
      <c r="AB11" s="247"/>
    </row>
    <row r="12" spans="2:28" ht="15" thickBot="1" x14ac:dyDescent="0.4">
      <c r="B12" s="35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248"/>
    </row>
    <row r="13" spans="2:28" ht="15" customHeight="1" thickBot="1" x14ac:dyDescent="0.4">
      <c r="B13" s="354"/>
      <c r="C13" s="1220" t="s">
        <v>11</v>
      </c>
      <c r="D13" s="1221"/>
      <c r="E13" s="1221"/>
      <c r="F13" s="1221"/>
      <c r="G13" s="1221"/>
      <c r="H13" s="1222"/>
      <c r="I13" s="1226" t="s">
        <v>265</v>
      </c>
      <c r="J13" s="1227"/>
      <c r="K13" s="1227"/>
      <c r="L13" s="1227"/>
      <c r="M13" s="1227"/>
      <c r="N13" s="1227"/>
      <c r="O13" s="1227"/>
      <c r="P13" s="1227"/>
      <c r="Q13" s="1227"/>
      <c r="R13" s="1227"/>
      <c r="S13" s="1228"/>
      <c r="T13" s="1195" t="s">
        <v>13</v>
      </c>
      <c r="U13" s="1196"/>
      <c r="V13" s="1196"/>
      <c r="W13" s="1196"/>
      <c r="X13" s="1196"/>
      <c r="Y13" s="1196"/>
      <c r="Z13" s="1196"/>
      <c r="AA13" s="1197"/>
      <c r="AB13" s="248"/>
    </row>
    <row r="14" spans="2:28" ht="30" customHeight="1" thickBot="1" x14ac:dyDescent="0.4">
      <c r="B14" s="354"/>
      <c r="C14" s="1223"/>
      <c r="D14" s="1224"/>
      <c r="E14" s="1224"/>
      <c r="F14" s="1224"/>
      <c r="G14" s="1224"/>
      <c r="H14" s="1225"/>
      <c r="I14" s="1229"/>
      <c r="J14" s="1230"/>
      <c r="K14" s="1230"/>
      <c r="L14" s="1230"/>
      <c r="M14" s="1230"/>
      <c r="N14" s="1230"/>
      <c r="O14" s="1230"/>
      <c r="P14" s="1230"/>
      <c r="Q14" s="1230"/>
      <c r="R14" s="1230"/>
      <c r="S14" s="1231"/>
      <c r="T14" s="1901" t="s">
        <v>82</v>
      </c>
      <c r="U14" s="1866"/>
      <c r="V14" s="1866"/>
      <c r="W14" s="1866"/>
      <c r="X14" s="1866"/>
      <c r="Y14" s="1866"/>
      <c r="Z14" s="1866"/>
      <c r="AA14" s="1867"/>
      <c r="AB14" s="248"/>
    </row>
    <row r="15" spans="2:28" ht="15" thickBot="1" x14ac:dyDescent="0.4">
      <c r="B15" s="35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248"/>
    </row>
    <row r="16" spans="2:28" ht="57" customHeight="1" thickBot="1" x14ac:dyDescent="0.4">
      <c r="B16" s="354"/>
      <c r="C16" s="1195" t="s">
        <v>15</v>
      </c>
      <c r="D16" s="1196"/>
      <c r="E16" s="1196"/>
      <c r="F16" s="1196"/>
      <c r="G16" s="1196"/>
      <c r="H16" s="1197"/>
      <c r="I16" s="1868" t="s">
        <v>266</v>
      </c>
      <c r="J16" s="1869"/>
      <c r="K16" s="1869"/>
      <c r="L16" s="1869"/>
      <c r="M16" s="1869"/>
      <c r="N16" s="1869"/>
      <c r="O16" s="1869"/>
      <c r="P16" s="1869"/>
      <c r="Q16" s="1869"/>
      <c r="R16" s="1869"/>
      <c r="S16" s="1869"/>
      <c r="T16" s="1869"/>
      <c r="U16" s="1869"/>
      <c r="V16" s="1869"/>
      <c r="W16" s="1869"/>
      <c r="X16" s="1869"/>
      <c r="Y16" s="1869"/>
      <c r="Z16" s="1869"/>
      <c r="AA16" s="1870"/>
      <c r="AB16" s="248"/>
    </row>
    <row r="17" spans="2:28" ht="16.5" customHeight="1" thickBot="1" x14ac:dyDescent="0.4">
      <c r="B17" s="35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248"/>
    </row>
    <row r="18" spans="2:28" ht="105" customHeight="1" thickBot="1" x14ac:dyDescent="0.4">
      <c r="B18" s="354"/>
      <c r="C18" s="1195" t="s">
        <v>84</v>
      </c>
      <c r="D18" s="1196"/>
      <c r="E18" s="1196"/>
      <c r="F18" s="1196"/>
      <c r="G18" s="1196"/>
      <c r="H18" s="1197"/>
      <c r="I18" s="1868" t="s">
        <v>267</v>
      </c>
      <c r="J18" s="1869"/>
      <c r="K18" s="1869"/>
      <c r="L18" s="1869"/>
      <c r="M18" s="1869"/>
      <c r="N18" s="1869"/>
      <c r="O18" s="1869"/>
      <c r="P18" s="1869"/>
      <c r="Q18" s="1869"/>
      <c r="R18" s="1869"/>
      <c r="S18" s="1869"/>
      <c r="T18" s="1869"/>
      <c r="U18" s="1869"/>
      <c r="V18" s="1869"/>
      <c r="W18" s="1869"/>
      <c r="X18" s="1869"/>
      <c r="Y18" s="1869"/>
      <c r="Z18" s="1869"/>
      <c r="AA18" s="1870"/>
      <c r="AB18" s="248"/>
    </row>
    <row r="19" spans="2:28" ht="16.5" customHeight="1" thickBot="1" x14ac:dyDescent="0.4">
      <c r="B19" s="35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248"/>
    </row>
    <row r="20" spans="2:28" ht="22.5" customHeight="1" thickBot="1" x14ac:dyDescent="0.4">
      <c r="B20" s="354"/>
      <c r="C20" s="1201" t="s">
        <v>19</v>
      </c>
      <c r="D20" s="1202"/>
      <c r="E20" s="1202"/>
      <c r="F20" s="1202"/>
      <c r="G20" s="1202"/>
      <c r="H20" s="1203"/>
      <c r="I20" s="1207" t="s">
        <v>985</v>
      </c>
      <c r="J20" s="1208"/>
      <c r="K20" s="1208"/>
      <c r="L20" s="1209"/>
      <c r="M20" s="1411" t="s">
        <v>21</v>
      </c>
      <c r="N20" s="1412"/>
      <c r="O20" s="1412"/>
      <c r="P20" s="1412"/>
      <c r="Q20" s="1412"/>
      <c r="R20" s="1412"/>
      <c r="S20" s="1424"/>
      <c r="T20" s="1411" t="s">
        <v>22</v>
      </c>
      <c r="U20" s="1412"/>
      <c r="V20" s="1412"/>
      <c r="W20" s="1412"/>
      <c r="X20" s="1412"/>
      <c r="Y20" s="1412"/>
      <c r="Z20" s="1412"/>
      <c r="AA20" s="1424"/>
      <c r="AB20" s="248"/>
    </row>
    <row r="21" spans="2:28" ht="30.75" customHeight="1" thickBot="1" x14ac:dyDescent="0.4">
      <c r="B21" s="354"/>
      <c r="C21" s="1204"/>
      <c r="D21" s="1205"/>
      <c r="E21" s="1205"/>
      <c r="F21" s="1205"/>
      <c r="G21" s="1205"/>
      <c r="H21" s="1206"/>
      <c r="I21" s="1210"/>
      <c r="J21" s="1211"/>
      <c r="K21" s="1211"/>
      <c r="L21" s="1212"/>
      <c r="M21" s="1756" t="s">
        <v>222</v>
      </c>
      <c r="N21" s="1757"/>
      <c r="O21" s="1757"/>
      <c r="P21" s="1757"/>
      <c r="Q21" s="1757"/>
      <c r="R21" s="1757"/>
      <c r="S21" s="1758"/>
      <c r="T21" s="1352" t="s">
        <v>69</v>
      </c>
      <c r="U21" s="1353"/>
      <c r="V21" s="1353"/>
      <c r="W21" s="1353"/>
      <c r="X21" s="1353"/>
      <c r="Y21" s="1353"/>
      <c r="Z21" s="1353"/>
      <c r="AA21" s="1354"/>
      <c r="AB21" s="248"/>
    </row>
    <row r="22" spans="2:28" ht="15" thickBot="1" x14ac:dyDescent="0.4">
      <c r="B22" s="35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248"/>
    </row>
    <row r="23" spans="2:28" ht="31.5" customHeight="1" thickBot="1" x14ac:dyDescent="0.4">
      <c r="B23" s="354"/>
      <c r="C23" s="1411" t="s">
        <v>25</v>
      </c>
      <c r="D23" s="1412"/>
      <c r="E23" s="1412"/>
      <c r="F23" s="1412"/>
      <c r="G23" s="1412"/>
      <c r="H23" s="1412"/>
      <c r="I23" s="1424"/>
      <c r="J23" s="1213" t="s">
        <v>26</v>
      </c>
      <c r="K23" s="1214"/>
      <c r="L23" s="1214"/>
      <c r="M23" s="1214"/>
      <c r="N23" s="1214"/>
      <c r="O23" s="1214"/>
      <c r="P23" s="1215"/>
      <c r="Q23" s="1349" t="s">
        <v>27</v>
      </c>
      <c r="R23" s="1350"/>
      <c r="S23" s="1350"/>
      <c r="T23" s="1350"/>
      <c r="U23" s="1350"/>
      <c r="V23" s="1350"/>
      <c r="W23" s="1350"/>
      <c r="X23" s="1350"/>
      <c r="Y23" s="1350"/>
      <c r="Z23" s="1350"/>
      <c r="AA23" s="1351"/>
      <c r="AB23" s="248"/>
    </row>
    <row r="24" spans="2:28" ht="30.75" customHeight="1" thickBot="1" x14ac:dyDescent="0.4">
      <c r="B24" s="354"/>
      <c r="C24" s="1862" t="s">
        <v>223</v>
      </c>
      <c r="D24" s="1863"/>
      <c r="E24" s="1863"/>
      <c r="F24" s="1863"/>
      <c r="G24" s="1863"/>
      <c r="H24" s="1863"/>
      <c r="I24" s="1864"/>
      <c r="J24" s="1245" t="s">
        <v>224</v>
      </c>
      <c r="K24" s="1246"/>
      <c r="L24" s="1246"/>
      <c r="M24" s="1246"/>
      <c r="N24" s="1246"/>
      <c r="O24" s="1246"/>
      <c r="P24" s="1247"/>
      <c r="Q24" s="1898" t="s">
        <v>268</v>
      </c>
      <c r="R24" s="1899"/>
      <c r="S24" s="1899"/>
      <c r="T24" s="1899"/>
      <c r="U24" s="1899"/>
      <c r="V24" s="1899"/>
      <c r="W24" s="1899"/>
      <c r="X24" s="1899"/>
      <c r="Y24" s="1899"/>
      <c r="Z24" s="1899"/>
      <c r="AA24" s="1900"/>
      <c r="AB24" s="248"/>
    </row>
    <row r="25" spans="2:28" ht="15" thickBot="1" x14ac:dyDescent="0.4">
      <c r="B25" s="35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248"/>
    </row>
    <row r="26" spans="2:28" ht="33" customHeight="1" thickBot="1" x14ac:dyDescent="0.4">
      <c r="B26" s="354"/>
      <c r="C26" s="1195" t="s">
        <v>31</v>
      </c>
      <c r="D26" s="1196"/>
      <c r="E26" s="1196"/>
      <c r="F26" s="1196"/>
      <c r="G26" s="1196"/>
      <c r="H26" s="1197"/>
      <c r="I26" s="1198" t="s">
        <v>269</v>
      </c>
      <c r="J26" s="1199"/>
      <c r="K26" s="1199"/>
      <c r="L26" s="1199"/>
      <c r="M26" s="1199"/>
      <c r="N26" s="1199"/>
      <c r="O26" s="1199"/>
      <c r="P26" s="1199"/>
      <c r="Q26" s="1199"/>
      <c r="R26" s="1199"/>
      <c r="S26" s="1199"/>
      <c r="T26" s="1199"/>
      <c r="U26" s="1199"/>
      <c r="V26" s="1199"/>
      <c r="W26" s="1199"/>
      <c r="X26" s="1199"/>
      <c r="Y26" s="1199"/>
      <c r="Z26" s="1199"/>
      <c r="AA26" s="1200"/>
      <c r="AB26" s="248"/>
    </row>
    <row r="27" spans="2:28" ht="15" thickBot="1" x14ac:dyDescent="0.4">
      <c r="B27" s="35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248"/>
    </row>
    <row r="28" spans="2:28" ht="53.25" customHeight="1" thickBot="1" x14ac:dyDescent="0.4">
      <c r="B28" s="354"/>
      <c r="C28" s="1195" t="s">
        <v>227</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248"/>
    </row>
    <row r="29" spans="2:28" ht="15" thickBot="1" x14ac:dyDescent="0.4">
      <c r="B29" s="35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248"/>
    </row>
    <row r="30" spans="2:28" ht="15" customHeight="1" x14ac:dyDescent="0.35">
      <c r="B30" s="35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248"/>
    </row>
    <row r="31" spans="2:28" ht="14.25" customHeight="1" x14ac:dyDescent="0.35">
      <c r="B31" s="35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248"/>
    </row>
    <row r="32" spans="2:28" ht="15" customHeight="1" thickBot="1" x14ac:dyDescent="0.4">
      <c r="B32" s="354"/>
      <c r="C32" s="1273"/>
      <c r="D32" s="1274"/>
      <c r="E32" s="1274"/>
      <c r="F32" s="1274"/>
      <c r="G32" s="1274"/>
      <c r="H32" s="1274"/>
      <c r="I32" s="1274"/>
      <c r="J32" s="1275"/>
      <c r="K32" s="1888">
        <v>0</v>
      </c>
      <c r="L32" s="1889"/>
      <c r="M32" s="1889"/>
      <c r="N32" s="1889"/>
      <c r="O32" s="1889">
        <v>0.89</v>
      </c>
      <c r="P32" s="1889"/>
      <c r="Q32" s="1889"/>
      <c r="R32" s="1889"/>
      <c r="S32" s="1889">
        <v>0.9</v>
      </c>
      <c r="T32" s="1889"/>
      <c r="U32" s="1889">
        <v>0.99</v>
      </c>
      <c r="V32" s="1889"/>
      <c r="W32" s="1889"/>
      <c r="X32" s="1889">
        <v>1</v>
      </c>
      <c r="Y32" s="1889"/>
      <c r="Z32" s="1889">
        <v>1</v>
      </c>
      <c r="AA32" s="1890"/>
      <c r="AB32" s="248"/>
    </row>
    <row r="33" spans="2:42" ht="15" thickBot="1" x14ac:dyDescent="0.4">
      <c r="B33" s="35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248"/>
    </row>
    <row r="34" spans="2:42" s="117" customFormat="1" ht="15" thickBot="1" x14ac:dyDescent="0.4">
      <c r="B34" s="320"/>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248"/>
    </row>
    <row r="35" spans="2:42" s="117" customFormat="1" ht="69.75" customHeight="1" thickBot="1" x14ac:dyDescent="0.4">
      <c r="B35" s="320"/>
      <c r="C35" s="1843" t="s">
        <v>46</v>
      </c>
      <c r="D35" s="1844"/>
      <c r="E35" s="1844"/>
      <c r="F35" s="1844"/>
      <c r="G35" s="1845"/>
      <c r="H35" s="355" t="s">
        <v>270</v>
      </c>
      <c r="I35" s="355" t="s">
        <v>271</v>
      </c>
      <c r="J35" s="355" t="s">
        <v>49</v>
      </c>
      <c r="K35" s="1894" t="s">
        <v>50</v>
      </c>
      <c r="L35" s="1895"/>
      <c r="M35" s="1895"/>
      <c r="N35" s="1895"/>
      <c r="O35" s="1895"/>
      <c r="P35" s="1895"/>
      <c r="Q35" s="1895"/>
      <c r="R35" s="1895"/>
      <c r="S35" s="1895"/>
      <c r="T35" s="1895"/>
      <c r="U35" s="1895"/>
      <c r="V35" s="1895"/>
      <c r="W35" s="1895"/>
      <c r="X35" s="1895"/>
      <c r="Y35" s="1895"/>
      <c r="Z35" s="1895"/>
      <c r="AA35" s="1896"/>
      <c r="AB35" s="248"/>
    </row>
    <row r="36" spans="2:42" s="117" customFormat="1" ht="71.5" customHeight="1" thickBot="1" x14ac:dyDescent="0.4">
      <c r="B36" s="320"/>
      <c r="C36" s="1556" t="s">
        <v>230</v>
      </c>
      <c r="D36" s="1557"/>
      <c r="E36" s="1557"/>
      <c r="F36" s="1557"/>
      <c r="G36" s="1558"/>
      <c r="H36" s="356">
        <v>2.41</v>
      </c>
      <c r="I36" s="376">
        <v>3.5</v>
      </c>
      <c r="J36" s="358">
        <f>ROUND((H36/I36),3)</f>
        <v>0.68899999999999995</v>
      </c>
      <c r="K36" s="1891" t="s">
        <v>272</v>
      </c>
      <c r="L36" s="1892"/>
      <c r="M36" s="1892"/>
      <c r="N36" s="1892"/>
      <c r="O36" s="1892"/>
      <c r="P36" s="1892"/>
      <c r="Q36" s="1892"/>
      <c r="R36" s="1892"/>
      <c r="S36" s="1892"/>
      <c r="T36" s="1892"/>
      <c r="U36" s="1892"/>
      <c r="V36" s="1892"/>
      <c r="W36" s="1892"/>
      <c r="X36" s="1892"/>
      <c r="Y36" s="1892"/>
      <c r="Z36" s="1892"/>
      <c r="AA36" s="1893"/>
      <c r="AB36" s="248"/>
    </row>
    <row r="37" spans="2:42" s="117" customFormat="1" ht="81" customHeight="1" thickBot="1" x14ac:dyDescent="0.4">
      <c r="B37" s="320"/>
      <c r="C37" s="1556" t="s">
        <v>231</v>
      </c>
      <c r="D37" s="1557"/>
      <c r="E37" s="1557"/>
      <c r="F37" s="1557"/>
      <c r="G37" s="1558"/>
      <c r="H37" s="359">
        <v>5.04</v>
      </c>
      <c r="I37" s="376">
        <v>3.5</v>
      </c>
      <c r="J37" s="358">
        <f>ROUND((H37/I37),3)</f>
        <v>1.44</v>
      </c>
      <c r="K37" s="1891" t="s">
        <v>989</v>
      </c>
      <c r="L37" s="1892"/>
      <c r="M37" s="1892"/>
      <c r="N37" s="1892"/>
      <c r="O37" s="1892"/>
      <c r="P37" s="1892"/>
      <c r="Q37" s="1892"/>
      <c r="R37" s="1892"/>
      <c r="S37" s="1892"/>
      <c r="T37" s="1892"/>
      <c r="U37" s="1892"/>
      <c r="V37" s="1892"/>
      <c r="W37" s="1892"/>
      <c r="X37" s="1892"/>
      <c r="Y37" s="1892"/>
      <c r="Z37" s="1892"/>
      <c r="AA37" s="1893"/>
      <c r="AB37" s="248"/>
    </row>
    <row r="38" spans="2:42" s="117" customFormat="1" ht="15" thickBot="1" x14ac:dyDescent="0.4">
      <c r="B38" s="320"/>
      <c r="C38" s="1556" t="s">
        <v>232</v>
      </c>
      <c r="D38" s="1557"/>
      <c r="E38" s="1557"/>
      <c r="F38" s="1557"/>
      <c r="G38" s="1558"/>
      <c r="H38" s="359"/>
      <c r="I38" s="376">
        <v>3.5</v>
      </c>
      <c r="J38" s="358">
        <f>ROUND((H38/I38),3)</f>
        <v>0</v>
      </c>
      <c r="K38" s="1891"/>
      <c r="L38" s="1892"/>
      <c r="M38" s="1892"/>
      <c r="N38" s="1892"/>
      <c r="O38" s="1892"/>
      <c r="P38" s="1892"/>
      <c r="Q38" s="1892"/>
      <c r="R38" s="1892"/>
      <c r="S38" s="1892"/>
      <c r="T38" s="1892"/>
      <c r="U38" s="1892"/>
      <c r="V38" s="1892"/>
      <c r="W38" s="1892"/>
      <c r="X38" s="1892"/>
      <c r="Y38" s="1892"/>
      <c r="Z38" s="1892"/>
      <c r="AA38" s="1893"/>
      <c r="AB38" s="248"/>
    </row>
    <row r="39" spans="2:42" s="117" customFormat="1" ht="15" thickBot="1" x14ac:dyDescent="0.4">
      <c r="B39" s="320"/>
      <c r="C39" s="1556" t="s">
        <v>233</v>
      </c>
      <c r="D39" s="1557"/>
      <c r="E39" s="1557"/>
      <c r="F39" s="1557"/>
      <c r="G39" s="1558"/>
      <c r="H39" s="359"/>
      <c r="I39" s="376">
        <v>3.5</v>
      </c>
      <c r="J39" s="358">
        <f>ROUND((H39/I39),3)</f>
        <v>0</v>
      </c>
      <c r="K39" s="1891"/>
      <c r="L39" s="1892"/>
      <c r="M39" s="1892"/>
      <c r="N39" s="1892"/>
      <c r="O39" s="1892"/>
      <c r="P39" s="1892"/>
      <c r="Q39" s="1892"/>
      <c r="R39" s="1892"/>
      <c r="S39" s="1892"/>
      <c r="T39" s="1892"/>
      <c r="U39" s="1892"/>
      <c r="V39" s="1892"/>
      <c r="W39" s="1892"/>
      <c r="X39" s="1892"/>
      <c r="Y39" s="1892"/>
      <c r="Z39" s="1892"/>
      <c r="AA39" s="1893"/>
      <c r="AB39" s="248"/>
    </row>
    <row r="40" spans="2:42" s="117" customFormat="1" ht="15.75" customHeight="1" thickBot="1" x14ac:dyDescent="0.4">
      <c r="B40" s="320"/>
      <c r="C40" s="1528" t="s">
        <v>54</v>
      </c>
      <c r="D40" s="1529"/>
      <c r="E40" s="1529"/>
      <c r="F40" s="1529"/>
      <c r="G40" s="1530"/>
      <c r="H40" s="377">
        <f>SUM(H36:H39)</f>
        <v>7.45</v>
      </c>
      <c r="I40" s="378">
        <f>SUM(I36:I39)</f>
        <v>14</v>
      </c>
      <c r="J40" s="379">
        <f>ROUND((H40/I40),3)</f>
        <v>0.53200000000000003</v>
      </c>
      <c r="K40" s="1531"/>
      <c r="L40" s="1532"/>
      <c r="M40" s="1532"/>
      <c r="N40" s="1532"/>
      <c r="O40" s="1532"/>
      <c r="P40" s="1532"/>
      <c r="Q40" s="1532"/>
      <c r="R40" s="1532"/>
      <c r="S40" s="1532"/>
      <c r="T40" s="1532"/>
      <c r="U40" s="1532"/>
      <c r="V40" s="1532"/>
      <c r="W40" s="1532"/>
      <c r="X40" s="1532"/>
      <c r="Y40" s="1532"/>
      <c r="Z40" s="1532"/>
      <c r="AA40" s="1533"/>
      <c r="AB40" s="248"/>
    </row>
    <row r="41" spans="2:42" s="117" customFormat="1" ht="5.25" customHeight="1" x14ac:dyDescent="0.35">
      <c r="B41" s="320"/>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248"/>
    </row>
    <row r="42" spans="2:42" s="117" customFormat="1" ht="15" thickBot="1" x14ac:dyDescent="0.4">
      <c r="B42" s="320"/>
      <c r="C42" s="135"/>
      <c r="D42" s="135"/>
      <c r="E42" s="135"/>
      <c r="F42" s="135"/>
      <c r="G42" s="135"/>
      <c r="H42" s="159"/>
      <c r="I42" s="159"/>
      <c r="J42" s="160"/>
      <c r="K42" s="135"/>
      <c r="L42" s="135"/>
      <c r="M42" s="135"/>
      <c r="N42" s="135"/>
      <c r="O42" s="135"/>
      <c r="P42" s="135"/>
      <c r="Q42" s="135"/>
      <c r="R42" s="135"/>
      <c r="S42" s="135"/>
      <c r="T42" s="135"/>
      <c r="U42" s="135"/>
      <c r="V42" s="135"/>
      <c r="W42" s="135"/>
      <c r="X42" s="135"/>
      <c r="Y42" s="135"/>
      <c r="Z42" s="135"/>
      <c r="AA42" s="135"/>
      <c r="AB42" s="248"/>
    </row>
    <row r="43" spans="2:42" s="117" customFormat="1" x14ac:dyDescent="0.35">
      <c r="B43" s="320"/>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248"/>
    </row>
    <row r="44" spans="2:42" ht="15" thickBot="1" x14ac:dyDescent="0.4">
      <c r="B44" s="354"/>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248"/>
    </row>
    <row r="45" spans="2:42" x14ac:dyDescent="0.35">
      <c r="B45" s="354"/>
      <c r="C45" s="1510" t="s">
        <v>198</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248"/>
      <c r="AM45" s="539" t="s">
        <v>234</v>
      </c>
      <c r="AN45" s="539" t="s">
        <v>235</v>
      </c>
      <c r="AO45" s="539" t="s">
        <v>236</v>
      </c>
      <c r="AP45" s="539" t="s">
        <v>237</v>
      </c>
    </row>
    <row r="46" spans="2:42" x14ac:dyDescent="0.35">
      <c r="B46" s="35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248"/>
      <c r="AM46" s="539" t="s">
        <v>238</v>
      </c>
      <c r="AN46" s="3">
        <f>H36</f>
        <v>2.41</v>
      </c>
      <c r="AO46" s="3">
        <f>AN46</f>
        <v>2.41</v>
      </c>
      <c r="AP46" s="44">
        <f>I36</f>
        <v>3.5</v>
      </c>
    </row>
    <row r="47" spans="2:42" x14ac:dyDescent="0.35">
      <c r="B47" s="35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248"/>
      <c r="AM47" s="539" t="s">
        <v>239</v>
      </c>
      <c r="AN47" s="3">
        <f>H37</f>
        <v>5.04</v>
      </c>
      <c r="AO47" s="3">
        <f>AO46+AN47</f>
        <v>7.45</v>
      </c>
      <c r="AP47" s="44">
        <f>I37</f>
        <v>3.5</v>
      </c>
    </row>
    <row r="48" spans="2:42" x14ac:dyDescent="0.35">
      <c r="B48" s="35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248"/>
      <c r="AM48" s="539" t="s">
        <v>240</v>
      </c>
      <c r="AN48" s="3">
        <f>H38</f>
        <v>0</v>
      </c>
      <c r="AO48" s="3">
        <f>AO47+AN48</f>
        <v>7.45</v>
      </c>
      <c r="AP48" s="44">
        <f>I38</f>
        <v>3.5</v>
      </c>
    </row>
    <row r="49" spans="2:42" x14ac:dyDescent="0.35">
      <c r="B49" s="35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248"/>
      <c r="AM49" s="539" t="s">
        <v>241</v>
      </c>
      <c r="AN49" s="3">
        <f>H39</f>
        <v>0</v>
      </c>
      <c r="AO49" s="3">
        <f>AO48+AN49</f>
        <v>7.45</v>
      </c>
      <c r="AP49" s="44">
        <f>I39</f>
        <v>3.5</v>
      </c>
    </row>
    <row r="50" spans="2:42" x14ac:dyDescent="0.35">
      <c r="B50" s="35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248"/>
      <c r="AM50" s="539" t="s">
        <v>54</v>
      </c>
      <c r="AN50" s="3">
        <f>SUM(AN46:AN49)</f>
        <v>7.45</v>
      </c>
      <c r="AO50" s="3">
        <f>AN50</f>
        <v>7.45</v>
      </c>
      <c r="AP50" s="380">
        <f>SUM(AP46:AP49)</f>
        <v>14</v>
      </c>
    </row>
    <row r="51" spans="2:42" x14ac:dyDescent="0.35">
      <c r="B51" s="35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248"/>
    </row>
    <row r="52" spans="2:42" x14ac:dyDescent="0.35">
      <c r="B52" s="35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248"/>
    </row>
    <row r="53" spans="2:42" x14ac:dyDescent="0.35">
      <c r="B53" s="35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248"/>
    </row>
    <row r="54" spans="2:42" x14ac:dyDescent="0.35">
      <c r="B54" s="35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248"/>
    </row>
    <row r="55" spans="2:42" x14ac:dyDescent="0.35">
      <c r="B55" s="35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248"/>
    </row>
    <row r="56" spans="2:42" x14ac:dyDescent="0.35">
      <c r="B56" s="354"/>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248"/>
    </row>
    <row r="57" spans="2:42" ht="15" thickBot="1" x14ac:dyDescent="0.4">
      <c r="B57" s="354"/>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248"/>
    </row>
    <row r="58" spans="2:42" x14ac:dyDescent="0.35">
      <c r="B58" s="354"/>
      <c r="AB58" s="248"/>
    </row>
    <row r="59" spans="2:42" ht="15" thickBot="1" x14ac:dyDescent="0.4">
      <c r="B59" s="354"/>
      <c r="AB59" s="248"/>
    </row>
    <row r="60" spans="2:42" ht="15.5" x14ac:dyDescent="0.35">
      <c r="B60" s="538"/>
      <c r="C60" s="1519" t="s">
        <v>46</v>
      </c>
      <c r="D60" s="1520"/>
      <c r="E60" s="1520"/>
      <c r="F60" s="1520"/>
      <c r="G60" s="1521"/>
      <c r="H60" s="1520" t="s">
        <v>76</v>
      </c>
      <c r="I60" s="1521"/>
      <c r="J60" s="1519" t="s">
        <v>56</v>
      </c>
      <c r="K60" s="1520"/>
      <c r="L60" s="1520"/>
      <c r="M60" s="1521"/>
      <c r="N60" s="1520" t="s">
        <v>57</v>
      </c>
      <c r="O60" s="1520"/>
      <c r="P60" s="1520"/>
      <c r="Q60" s="1520"/>
      <c r="R60" s="1520"/>
      <c r="S60" s="1520"/>
      <c r="T60" s="1520"/>
      <c r="U60" s="1521"/>
      <c r="V60" s="1651" t="s">
        <v>58</v>
      </c>
      <c r="W60" s="1651"/>
      <c r="X60" s="1651"/>
      <c r="Y60" s="1651"/>
      <c r="Z60" s="1651"/>
      <c r="AA60" s="1652"/>
      <c r="AB60" s="367"/>
    </row>
    <row r="61" spans="2:42" ht="15.5" x14ac:dyDescent="0.35">
      <c r="B61" s="368"/>
      <c r="C61" s="1522"/>
      <c r="D61" s="1752"/>
      <c r="E61" s="1752"/>
      <c r="F61" s="1752"/>
      <c r="G61" s="1524"/>
      <c r="H61" s="1752"/>
      <c r="I61" s="1524"/>
      <c r="J61" s="1522"/>
      <c r="K61" s="1752"/>
      <c r="L61" s="1752"/>
      <c r="M61" s="1524"/>
      <c r="N61" s="1752"/>
      <c r="O61" s="1752"/>
      <c r="P61" s="1752"/>
      <c r="Q61" s="1752"/>
      <c r="R61" s="1752"/>
      <c r="S61" s="1752"/>
      <c r="T61" s="1752"/>
      <c r="U61" s="1524"/>
      <c r="V61" s="1753"/>
      <c r="W61" s="1753"/>
      <c r="X61" s="1753"/>
      <c r="Y61" s="1753"/>
      <c r="Z61" s="1753"/>
      <c r="AA61" s="1654"/>
      <c r="AB61" s="367"/>
    </row>
    <row r="62" spans="2:42" ht="16" thickBot="1" x14ac:dyDescent="0.4">
      <c r="B62" s="368"/>
      <c r="C62" s="1525"/>
      <c r="D62" s="1526"/>
      <c r="E62" s="1526"/>
      <c r="F62" s="1526"/>
      <c r="G62" s="1527"/>
      <c r="H62" s="1526"/>
      <c r="I62" s="1527"/>
      <c r="J62" s="1525"/>
      <c r="K62" s="1526"/>
      <c r="L62" s="1526"/>
      <c r="M62" s="1527"/>
      <c r="N62" s="1526"/>
      <c r="O62" s="1526"/>
      <c r="P62" s="1526"/>
      <c r="Q62" s="1526"/>
      <c r="R62" s="1526"/>
      <c r="S62" s="1526"/>
      <c r="T62" s="1526"/>
      <c r="U62" s="1527"/>
      <c r="V62" s="1655"/>
      <c r="W62" s="1655"/>
      <c r="X62" s="1655"/>
      <c r="Y62" s="1655"/>
      <c r="Z62" s="1655"/>
      <c r="AA62" s="1656"/>
      <c r="AB62" s="367"/>
    </row>
    <row r="63" spans="2:42" ht="115.5" customHeight="1" thickBot="1" x14ac:dyDescent="0.4">
      <c r="B63" s="538"/>
      <c r="C63" s="1853" t="s">
        <v>273</v>
      </c>
      <c r="D63" s="1853"/>
      <c r="E63" s="1853"/>
      <c r="F63" s="1853"/>
      <c r="G63" s="1853"/>
      <c r="H63" s="1853">
        <v>1.6</v>
      </c>
      <c r="I63" s="1853"/>
      <c r="J63" s="1854">
        <f>H36</f>
        <v>2.41</v>
      </c>
      <c r="K63" s="1853"/>
      <c r="L63" s="1853"/>
      <c r="M63" s="1853"/>
      <c r="N63" s="1856" t="s">
        <v>274</v>
      </c>
      <c r="O63" s="1856"/>
      <c r="P63" s="1856"/>
      <c r="Q63" s="1856"/>
      <c r="R63" s="1856"/>
      <c r="S63" s="1856"/>
      <c r="T63" s="1856"/>
      <c r="U63" s="1856"/>
      <c r="V63" s="1856" t="s">
        <v>275</v>
      </c>
      <c r="W63" s="1856"/>
      <c r="X63" s="1856"/>
      <c r="Y63" s="1856"/>
      <c r="Z63" s="1856"/>
      <c r="AA63" s="1856"/>
      <c r="AB63" s="369"/>
    </row>
    <row r="64" spans="2:42" ht="91.15" customHeight="1" thickBot="1" x14ac:dyDescent="0.4">
      <c r="B64" s="538"/>
      <c r="C64" s="1853" t="s">
        <v>276</v>
      </c>
      <c r="D64" s="1853"/>
      <c r="E64" s="1853"/>
      <c r="F64" s="1853"/>
      <c r="G64" s="1853"/>
      <c r="H64" s="1853">
        <v>4.3600000000000003</v>
      </c>
      <c r="I64" s="1853"/>
      <c r="J64" s="1854">
        <f>H37</f>
        <v>5.04</v>
      </c>
      <c r="K64" s="1853"/>
      <c r="L64" s="1853"/>
      <c r="M64" s="1853"/>
      <c r="N64" s="1856" t="s">
        <v>990</v>
      </c>
      <c r="O64" s="1856"/>
      <c r="P64" s="1856"/>
      <c r="Q64" s="1856"/>
      <c r="R64" s="1856"/>
      <c r="S64" s="1856"/>
      <c r="T64" s="1856"/>
      <c r="U64" s="1856"/>
      <c r="V64" s="1856" t="s">
        <v>991</v>
      </c>
      <c r="W64" s="1856"/>
      <c r="X64" s="1856"/>
      <c r="Y64" s="1856"/>
      <c r="Z64" s="1856"/>
      <c r="AA64" s="1856"/>
      <c r="AB64" s="369"/>
    </row>
    <row r="65" spans="2:28" ht="15" thickBot="1" x14ac:dyDescent="0.4">
      <c r="B65" s="538"/>
      <c r="C65" s="1853" t="s">
        <v>277</v>
      </c>
      <c r="D65" s="1853"/>
      <c r="E65" s="1853"/>
      <c r="F65" s="1853"/>
      <c r="G65" s="1853"/>
      <c r="H65" s="1853">
        <v>5.53</v>
      </c>
      <c r="I65" s="1853"/>
      <c r="J65" s="1854">
        <f>H38</f>
        <v>0</v>
      </c>
      <c r="K65" s="1853"/>
      <c r="L65" s="1853"/>
      <c r="M65" s="1853"/>
      <c r="N65" s="1856"/>
      <c r="O65" s="1856"/>
      <c r="P65" s="1856"/>
      <c r="Q65" s="1856"/>
      <c r="R65" s="1856"/>
      <c r="S65" s="1856"/>
      <c r="T65" s="1856"/>
      <c r="U65" s="1856"/>
      <c r="V65" s="1856"/>
      <c r="W65" s="1856"/>
      <c r="X65" s="1856"/>
      <c r="Y65" s="1856"/>
      <c r="Z65" s="1856"/>
      <c r="AA65" s="1856"/>
      <c r="AB65" s="369"/>
    </row>
    <row r="66" spans="2:28" ht="15" thickBot="1" x14ac:dyDescent="0.4">
      <c r="B66" s="538"/>
      <c r="C66" s="1853" t="s">
        <v>278</v>
      </c>
      <c r="D66" s="1853"/>
      <c r="E66" s="1853"/>
      <c r="F66" s="1853"/>
      <c r="G66" s="1853"/>
      <c r="H66" s="1853">
        <v>0.39</v>
      </c>
      <c r="I66" s="1853"/>
      <c r="J66" s="1854">
        <f>H39</f>
        <v>0</v>
      </c>
      <c r="K66" s="1853"/>
      <c r="L66" s="1853"/>
      <c r="M66" s="1853"/>
      <c r="N66" s="1856"/>
      <c r="O66" s="1856"/>
      <c r="P66" s="1856"/>
      <c r="Q66" s="1856"/>
      <c r="R66" s="1856"/>
      <c r="S66" s="1856"/>
      <c r="T66" s="1856"/>
      <c r="U66" s="1856"/>
      <c r="V66" s="1856"/>
      <c r="W66" s="1856"/>
      <c r="X66" s="1856"/>
      <c r="Y66" s="1856"/>
      <c r="Z66" s="1856"/>
      <c r="AA66" s="1856"/>
      <c r="AB66" s="369"/>
    </row>
    <row r="67" spans="2:28" ht="15" thickBot="1" x14ac:dyDescent="0.4">
      <c r="B67" s="538"/>
      <c r="C67" s="1846"/>
      <c r="D67" s="1847"/>
      <c r="E67" s="1847"/>
      <c r="F67" s="1847"/>
      <c r="G67" s="1848"/>
      <c r="H67" s="1846"/>
      <c r="I67" s="1848"/>
      <c r="J67" s="1849"/>
      <c r="K67" s="1847"/>
      <c r="L67" s="1847"/>
      <c r="M67" s="1848"/>
      <c r="N67" s="1850"/>
      <c r="O67" s="1851"/>
      <c r="P67" s="1851"/>
      <c r="Q67" s="1851"/>
      <c r="R67" s="1851"/>
      <c r="S67" s="1851"/>
      <c r="T67" s="1851"/>
      <c r="U67" s="1852"/>
      <c r="V67" s="1897"/>
      <c r="W67" s="1851"/>
      <c r="X67" s="1851"/>
      <c r="Y67" s="1851"/>
      <c r="Z67" s="1851"/>
      <c r="AA67" s="1852"/>
      <c r="AB67" s="369"/>
    </row>
    <row r="68" spans="2:28" ht="15.75" customHeight="1" thickBot="1" x14ac:dyDescent="0.4">
      <c r="B68" s="538"/>
      <c r="C68" s="1846"/>
      <c r="D68" s="1847"/>
      <c r="E68" s="1847"/>
      <c r="F68" s="1847"/>
      <c r="G68" s="1848"/>
      <c r="H68" s="1846"/>
      <c r="I68" s="1848"/>
      <c r="J68" s="1849"/>
      <c r="K68" s="1847"/>
      <c r="L68" s="1847"/>
      <c r="M68" s="1848"/>
      <c r="N68" s="1850"/>
      <c r="O68" s="1851"/>
      <c r="P68" s="1851"/>
      <c r="Q68" s="1851"/>
      <c r="R68" s="1851"/>
      <c r="S68" s="1851"/>
      <c r="T68" s="1851"/>
      <c r="U68" s="1852"/>
      <c r="V68" s="1897"/>
      <c r="W68" s="1851"/>
      <c r="X68" s="1851"/>
      <c r="Y68" s="1851"/>
      <c r="Z68" s="1851"/>
      <c r="AA68" s="1852"/>
      <c r="AB68" s="369"/>
    </row>
    <row r="69" spans="2:28" ht="15" thickBot="1" x14ac:dyDescent="0.4">
      <c r="B69" s="540"/>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370"/>
    </row>
    <row r="108" ht="6" customHeight="1" x14ac:dyDescent="0.35"/>
  </sheetData>
  <mergeCells count="107">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K39:AA39"/>
    <mergeCell ref="O31:R31"/>
    <mergeCell ref="S31:T31"/>
    <mergeCell ref="U31:W31"/>
    <mergeCell ref="X31:Y31"/>
    <mergeCell ref="Z31:AA31"/>
    <mergeCell ref="C26:H26"/>
    <mergeCell ref="I26:AA26"/>
    <mergeCell ref="C28:H28"/>
    <mergeCell ref="I28:J28"/>
    <mergeCell ref="K28:N28"/>
    <mergeCell ref="O28:R28"/>
    <mergeCell ref="T28:V28"/>
    <mergeCell ref="X28:Z28"/>
    <mergeCell ref="C45:AA57"/>
    <mergeCell ref="C60:G62"/>
    <mergeCell ref="N60:U62"/>
    <mergeCell ref="V60:AA62"/>
    <mergeCell ref="C63:G63"/>
    <mergeCell ref="H63:I63"/>
    <mergeCell ref="J63:M63"/>
    <mergeCell ref="N63:U63"/>
    <mergeCell ref="V63:AA63"/>
    <mergeCell ref="H60:I62"/>
    <mergeCell ref="J60:M62"/>
    <mergeCell ref="C64:G64"/>
    <mergeCell ref="H64:I64"/>
    <mergeCell ref="J64:M64"/>
    <mergeCell ref="N64:U64"/>
    <mergeCell ref="V64:AA64"/>
    <mergeCell ref="C65:G65"/>
    <mergeCell ref="H65:I65"/>
    <mergeCell ref="J65:M65"/>
    <mergeCell ref="N65:U65"/>
    <mergeCell ref="V65:AA65"/>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43:AA44"/>
    <mergeCell ref="C34:AA34"/>
    <mergeCell ref="K32:N32"/>
    <mergeCell ref="O32:R32"/>
    <mergeCell ref="S32:T32"/>
    <mergeCell ref="U32:W32"/>
    <mergeCell ref="X32:Y32"/>
    <mergeCell ref="Z32:AA32"/>
    <mergeCell ref="C30:J32"/>
    <mergeCell ref="K30:R30"/>
    <mergeCell ref="S30:W30"/>
    <mergeCell ref="X30:AA30"/>
    <mergeCell ref="K31:N31"/>
    <mergeCell ref="C36:G36"/>
    <mergeCell ref="K36:AA36"/>
    <mergeCell ref="C35:G35"/>
    <mergeCell ref="K35:AA35"/>
    <mergeCell ref="C38:G38"/>
    <mergeCell ref="K38:AA38"/>
    <mergeCell ref="C37:G37"/>
    <mergeCell ref="K37:AA37"/>
    <mergeCell ref="C40:G40"/>
    <mergeCell ref="K40:AA40"/>
    <mergeCell ref="C39:G39"/>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V108"/>
  <sheetViews>
    <sheetView topLeftCell="A37" workbookViewId="0">
      <selection activeCell="K38" sqref="K38:AA38"/>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6" style="539" customWidth="1"/>
    <col min="9" max="9" width="16.179687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4.1796875" style="539" customWidth="1"/>
    <col min="28" max="28" width="2" style="539" customWidth="1"/>
    <col min="29" max="43" width="3.7265625" style="539"/>
    <col min="44" max="44" width="13.26953125" style="539" customWidth="1"/>
    <col min="45" max="45" width="33" style="539" customWidth="1"/>
    <col min="46" max="46" width="27.453125" style="539" customWidth="1"/>
    <col min="47" max="47" width="19.26953125" style="539" customWidth="1"/>
    <col min="48"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ht="15" thickBot="1" x14ac:dyDescent="0.4">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351"/>
      <c r="C6" s="552"/>
      <c r="D6" s="552"/>
      <c r="E6" s="552"/>
      <c r="F6" s="552"/>
      <c r="G6" s="552"/>
      <c r="H6" s="552"/>
      <c r="I6" s="352"/>
      <c r="J6" s="352"/>
      <c r="K6" s="352"/>
      <c r="L6" s="352"/>
      <c r="M6" s="352"/>
      <c r="N6" s="352"/>
      <c r="O6" s="352"/>
      <c r="P6" s="352"/>
      <c r="Q6" s="352"/>
      <c r="R6" s="536"/>
      <c r="S6" s="536"/>
      <c r="T6" s="536"/>
      <c r="U6" s="536"/>
      <c r="V6" s="536"/>
      <c r="W6" s="552"/>
      <c r="X6" s="552"/>
      <c r="Y6" s="552"/>
      <c r="Z6" s="552"/>
      <c r="AA6" s="552"/>
      <c r="AB6" s="553"/>
    </row>
    <row r="7" spans="2:28" ht="15" customHeight="1" x14ac:dyDescent="0.35">
      <c r="B7" s="353"/>
      <c r="C7" s="1220" t="s">
        <v>4</v>
      </c>
      <c r="D7" s="1221"/>
      <c r="E7" s="1221"/>
      <c r="F7" s="1221"/>
      <c r="G7" s="1221"/>
      <c r="H7" s="1222"/>
      <c r="I7" s="1760" t="s">
        <v>216</v>
      </c>
      <c r="J7" s="1761"/>
      <c r="K7" s="1761"/>
      <c r="L7" s="1761"/>
      <c r="M7" s="1761"/>
      <c r="N7" s="1761"/>
      <c r="O7" s="1761"/>
      <c r="P7" s="1761"/>
      <c r="Q7" s="1761"/>
      <c r="R7" s="1761"/>
      <c r="S7" s="1761"/>
      <c r="T7" s="1761"/>
      <c r="U7" s="1761"/>
      <c r="V7" s="1761"/>
      <c r="W7" s="1761"/>
      <c r="X7" s="1761"/>
      <c r="Y7" s="1761"/>
      <c r="Z7" s="1761"/>
      <c r="AA7" s="1762"/>
      <c r="AB7" s="247"/>
    </row>
    <row r="8" spans="2:28" ht="15" thickBot="1" x14ac:dyDescent="0.4">
      <c r="B8" s="353"/>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247"/>
    </row>
    <row r="9" spans="2:28" ht="15" thickBot="1" x14ac:dyDescent="0.4">
      <c r="B9" s="353"/>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247"/>
    </row>
    <row r="10" spans="2:28" ht="15" customHeight="1" thickBot="1" x14ac:dyDescent="0.4">
      <c r="B10" s="353"/>
      <c r="C10" s="1220" t="s">
        <v>6</v>
      </c>
      <c r="D10" s="1221"/>
      <c r="E10" s="1221"/>
      <c r="F10" s="1221"/>
      <c r="G10" s="1221"/>
      <c r="H10" s="1222"/>
      <c r="I10" s="1361" t="s">
        <v>279</v>
      </c>
      <c r="J10" s="1362"/>
      <c r="K10" s="1362"/>
      <c r="L10" s="1362"/>
      <c r="M10" s="1362"/>
      <c r="N10" s="1362"/>
      <c r="O10" s="1362"/>
      <c r="P10" s="1362"/>
      <c r="Q10" s="1363"/>
      <c r="R10" s="1367" t="s">
        <v>8</v>
      </c>
      <c r="S10" s="1368"/>
      <c r="T10" s="1368"/>
      <c r="U10" s="1369"/>
      <c r="V10" s="1411" t="s">
        <v>9</v>
      </c>
      <c r="W10" s="1412"/>
      <c r="X10" s="1412"/>
      <c r="Y10" s="1412"/>
      <c r="Z10" s="1412"/>
      <c r="AA10" s="1424"/>
      <c r="AB10" s="247"/>
    </row>
    <row r="11" spans="2:28" ht="28.5" customHeight="1" thickBot="1" x14ac:dyDescent="0.4">
      <c r="B11" s="353"/>
      <c r="C11" s="1223"/>
      <c r="D11" s="1224"/>
      <c r="E11" s="1224"/>
      <c r="F11" s="1224"/>
      <c r="G11" s="1224"/>
      <c r="H11" s="1225"/>
      <c r="I11" s="1364"/>
      <c r="J11" s="1365"/>
      <c r="K11" s="1365"/>
      <c r="L11" s="1365"/>
      <c r="M11" s="1365"/>
      <c r="N11" s="1365"/>
      <c r="O11" s="1365"/>
      <c r="P11" s="1365"/>
      <c r="Q11" s="1366"/>
      <c r="R11" s="1235" t="s">
        <v>280</v>
      </c>
      <c r="S11" s="1370"/>
      <c r="T11" s="1370"/>
      <c r="U11" s="1371"/>
      <c r="V11" s="1516" t="s">
        <v>108</v>
      </c>
      <c r="W11" s="1517"/>
      <c r="X11" s="1517"/>
      <c r="Y11" s="1517"/>
      <c r="Z11" s="1517"/>
      <c r="AA11" s="1518"/>
      <c r="AB11" s="247"/>
    </row>
    <row r="12" spans="2:28" ht="15" thickBot="1" x14ac:dyDescent="0.4">
      <c r="B12" s="35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248"/>
    </row>
    <row r="13" spans="2:28" ht="15" customHeight="1" thickBot="1" x14ac:dyDescent="0.4">
      <c r="B13" s="354"/>
      <c r="C13" s="1220" t="s">
        <v>11</v>
      </c>
      <c r="D13" s="1221"/>
      <c r="E13" s="1221"/>
      <c r="F13" s="1221"/>
      <c r="G13" s="1221"/>
      <c r="H13" s="1222"/>
      <c r="I13" s="1226" t="s">
        <v>281</v>
      </c>
      <c r="J13" s="1227"/>
      <c r="K13" s="1227"/>
      <c r="L13" s="1227"/>
      <c r="M13" s="1227"/>
      <c r="N13" s="1227"/>
      <c r="O13" s="1227"/>
      <c r="P13" s="1227"/>
      <c r="Q13" s="1227"/>
      <c r="R13" s="1227"/>
      <c r="S13" s="1228"/>
      <c r="T13" s="1195" t="s">
        <v>13</v>
      </c>
      <c r="U13" s="1196"/>
      <c r="V13" s="1196"/>
      <c r="W13" s="1196"/>
      <c r="X13" s="1196"/>
      <c r="Y13" s="1196"/>
      <c r="Z13" s="1196"/>
      <c r="AA13" s="1197"/>
      <c r="AB13" s="248"/>
    </row>
    <row r="14" spans="2:28" ht="42" customHeight="1" thickBot="1" x14ac:dyDescent="0.4">
      <c r="B14" s="354"/>
      <c r="C14" s="1223"/>
      <c r="D14" s="1224"/>
      <c r="E14" s="1224"/>
      <c r="F14" s="1224"/>
      <c r="G14" s="1224"/>
      <c r="H14" s="1225"/>
      <c r="I14" s="1229"/>
      <c r="J14" s="1230"/>
      <c r="K14" s="1230"/>
      <c r="L14" s="1230"/>
      <c r="M14" s="1230"/>
      <c r="N14" s="1230"/>
      <c r="O14" s="1230"/>
      <c r="P14" s="1230"/>
      <c r="Q14" s="1230"/>
      <c r="R14" s="1230"/>
      <c r="S14" s="1231"/>
      <c r="T14" s="1901" t="s">
        <v>82</v>
      </c>
      <c r="U14" s="1866"/>
      <c r="V14" s="1866"/>
      <c r="W14" s="1866"/>
      <c r="X14" s="1866"/>
      <c r="Y14" s="1866"/>
      <c r="Z14" s="1866"/>
      <c r="AA14" s="1867"/>
      <c r="AB14" s="248"/>
    </row>
    <row r="15" spans="2:28" ht="15" thickBot="1" x14ac:dyDescent="0.4">
      <c r="B15" s="35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248"/>
    </row>
    <row r="16" spans="2:28" ht="57.75" customHeight="1" thickBot="1" x14ac:dyDescent="0.4">
      <c r="B16" s="354"/>
      <c r="C16" s="1195" t="s">
        <v>15</v>
      </c>
      <c r="D16" s="1196"/>
      <c r="E16" s="1196"/>
      <c r="F16" s="1196"/>
      <c r="G16" s="1196"/>
      <c r="H16" s="1197"/>
      <c r="I16" s="1868" t="s">
        <v>282</v>
      </c>
      <c r="J16" s="1869"/>
      <c r="K16" s="1869"/>
      <c r="L16" s="1869"/>
      <c r="M16" s="1869"/>
      <c r="N16" s="1869"/>
      <c r="O16" s="1869"/>
      <c r="P16" s="1869"/>
      <c r="Q16" s="1869"/>
      <c r="R16" s="1869"/>
      <c r="S16" s="1869"/>
      <c r="T16" s="1869"/>
      <c r="U16" s="1869"/>
      <c r="V16" s="1869"/>
      <c r="W16" s="1869"/>
      <c r="X16" s="1869"/>
      <c r="Y16" s="1869"/>
      <c r="Z16" s="1869"/>
      <c r="AA16" s="1870"/>
      <c r="AB16" s="248"/>
    </row>
    <row r="17" spans="2:28" ht="16.5" customHeight="1" thickBot="1" x14ac:dyDescent="0.4">
      <c r="B17" s="35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248"/>
    </row>
    <row r="18" spans="2:28" ht="63" customHeight="1" thickBot="1" x14ac:dyDescent="0.4">
      <c r="B18" s="354"/>
      <c r="C18" s="1195" t="s">
        <v>17</v>
      </c>
      <c r="D18" s="1196"/>
      <c r="E18" s="1196"/>
      <c r="F18" s="1196"/>
      <c r="G18" s="1196"/>
      <c r="H18" s="1197"/>
      <c r="I18" s="1868" t="s">
        <v>283</v>
      </c>
      <c r="J18" s="1869"/>
      <c r="K18" s="1869"/>
      <c r="L18" s="1869"/>
      <c r="M18" s="1869"/>
      <c r="N18" s="1869"/>
      <c r="O18" s="1869"/>
      <c r="P18" s="1869"/>
      <c r="Q18" s="1869"/>
      <c r="R18" s="1869"/>
      <c r="S18" s="1869"/>
      <c r="T18" s="1869"/>
      <c r="U18" s="1869"/>
      <c r="V18" s="1869"/>
      <c r="W18" s="1869"/>
      <c r="X18" s="1869"/>
      <c r="Y18" s="1869"/>
      <c r="Z18" s="1869"/>
      <c r="AA18" s="1870"/>
      <c r="AB18" s="248"/>
    </row>
    <row r="19" spans="2:28" ht="16.5" customHeight="1" thickBot="1" x14ac:dyDescent="0.4">
      <c r="B19" s="354"/>
      <c r="C19" s="133"/>
      <c r="D19" s="133"/>
      <c r="E19" s="133"/>
      <c r="F19" s="133"/>
      <c r="G19" s="133"/>
      <c r="H19" s="133"/>
      <c r="I19" s="551"/>
      <c r="J19" s="551"/>
      <c r="K19" s="551"/>
      <c r="L19" s="551"/>
      <c r="M19" s="548"/>
      <c r="N19" s="549"/>
      <c r="O19" s="549"/>
      <c r="P19" s="549"/>
      <c r="Q19" s="549"/>
      <c r="R19" s="549"/>
      <c r="S19" s="549"/>
      <c r="T19" s="549"/>
      <c r="U19" s="549"/>
      <c r="V19" s="549"/>
      <c r="W19" s="549"/>
      <c r="X19" s="549"/>
      <c r="Y19" s="549"/>
      <c r="Z19" s="549"/>
      <c r="AA19" s="550"/>
      <c r="AB19" s="248"/>
    </row>
    <row r="20" spans="2:28" ht="22.5" customHeight="1" thickBot="1" x14ac:dyDescent="0.4">
      <c r="B20" s="354"/>
      <c r="C20" s="1201" t="s">
        <v>19</v>
      </c>
      <c r="D20" s="1202"/>
      <c r="E20" s="1202"/>
      <c r="F20" s="1202"/>
      <c r="G20" s="1202"/>
      <c r="H20" s="1203"/>
      <c r="I20" s="1207" t="s">
        <v>985</v>
      </c>
      <c r="J20" s="1208"/>
      <c r="K20" s="1208"/>
      <c r="L20" s="1208"/>
      <c r="M20" s="1411" t="s">
        <v>21</v>
      </c>
      <c r="N20" s="1412"/>
      <c r="O20" s="1412"/>
      <c r="P20" s="1412"/>
      <c r="Q20" s="1412"/>
      <c r="R20" s="1412"/>
      <c r="S20" s="1424"/>
      <c r="T20" s="1411" t="s">
        <v>22</v>
      </c>
      <c r="U20" s="1412"/>
      <c r="V20" s="1412"/>
      <c r="W20" s="1412"/>
      <c r="X20" s="1412"/>
      <c r="Y20" s="1412"/>
      <c r="Z20" s="1412"/>
      <c r="AA20" s="1424"/>
      <c r="AB20" s="248"/>
    </row>
    <row r="21" spans="2:28" ht="30.75" customHeight="1" thickBot="1" x14ac:dyDescent="0.4">
      <c r="B21" s="354"/>
      <c r="C21" s="1204"/>
      <c r="D21" s="1205"/>
      <c r="E21" s="1205"/>
      <c r="F21" s="1205"/>
      <c r="G21" s="1205"/>
      <c r="H21" s="1206"/>
      <c r="I21" s="1210"/>
      <c r="J21" s="1211"/>
      <c r="K21" s="1211"/>
      <c r="L21" s="1212"/>
      <c r="M21" s="1756" t="s">
        <v>222</v>
      </c>
      <c r="N21" s="1757"/>
      <c r="O21" s="1757"/>
      <c r="P21" s="1757"/>
      <c r="Q21" s="1757"/>
      <c r="R21" s="1757"/>
      <c r="S21" s="1758"/>
      <c r="T21" s="1352" t="s">
        <v>69</v>
      </c>
      <c r="U21" s="1353"/>
      <c r="V21" s="1353"/>
      <c r="W21" s="1353"/>
      <c r="X21" s="1353"/>
      <c r="Y21" s="1353"/>
      <c r="Z21" s="1353"/>
      <c r="AA21" s="1354"/>
      <c r="AB21" s="248"/>
    </row>
    <row r="22" spans="2:28" ht="15" thickBot="1" x14ac:dyDescent="0.4">
      <c r="B22" s="35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248"/>
    </row>
    <row r="23" spans="2:28" ht="31.5" customHeight="1" thickBot="1" x14ac:dyDescent="0.4">
      <c r="B23" s="354"/>
      <c r="C23" s="1411" t="s">
        <v>25</v>
      </c>
      <c r="D23" s="1412"/>
      <c r="E23" s="1412"/>
      <c r="F23" s="1412"/>
      <c r="G23" s="1412"/>
      <c r="H23" s="1412"/>
      <c r="I23" s="1424"/>
      <c r="J23" s="1411" t="s">
        <v>26</v>
      </c>
      <c r="K23" s="1412"/>
      <c r="L23" s="1412"/>
      <c r="M23" s="1412"/>
      <c r="N23" s="1412"/>
      <c r="O23" s="1412"/>
      <c r="P23" s="1424"/>
      <c r="Q23" s="1411" t="s">
        <v>27</v>
      </c>
      <c r="R23" s="1412"/>
      <c r="S23" s="1412"/>
      <c r="T23" s="1412"/>
      <c r="U23" s="1412"/>
      <c r="V23" s="1412"/>
      <c r="W23" s="1412"/>
      <c r="X23" s="1412"/>
      <c r="Y23" s="1412"/>
      <c r="Z23" s="1412"/>
      <c r="AA23" s="1424"/>
      <c r="AB23" s="248"/>
    </row>
    <row r="24" spans="2:28" ht="31.9" customHeight="1" thickBot="1" x14ac:dyDescent="0.4">
      <c r="B24" s="354"/>
      <c r="C24" s="1862" t="s">
        <v>284</v>
      </c>
      <c r="D24" s="1863"/>
      <c r="E24" s="1863"/>
      <c r="F24" s="1863"/>
      <c r="G24" s="1863"/>
      <c r="H24" s="1863"/>
      <c r="I24" s="1864"/>
      <c r="J24" s="1862" t="s">
        <v>224</v>
      </c>
      <c r="K24" s="1863"/>
      <c r="L24" s="1863"/>
      <c r="M24" s="1863"/>
      <c r="N24" s="1863"/>
      <c r="O24" s="1863"/>
      <c r="P24" s="1864"/>
      <c r="Q24" s="1611" t="s">
        <v>285</v>
      </c>
      <c r="R24" s="1915"/>
      <c r="S24" s="1915"/>
      <c r="T24" s="1915"/>
      <c r="U24" s="1915"/>
      <c r="V24" s="1915"/>
      <c r="W24" s="1915"/>
      <c r="X24" s="1915"/>
      <c r="Y24" s="1915"/>
      <c r="Z24" s="1915"/>
      <c r="AA24" s="1916"/>
      <c r="AB24" s="248"/>
    </row>
    <row r="25" spans="2:28" ht="15" thickBot="1" x14ac:dyDescent="0.4">
      <c r="B25" s="35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248"/>
    </row>
    <row r="26" spans="2:28" ht="33" customHeight="1" thickBot="1" x14ac:dyDescent="0.4">
      <c r="B26" s="354"/>
      <c r="C26" s="1195" t="s">
        <v>31</v>
      </c>
      <c r="D26" s="1196"/>
      <c r="E26" s="1196"/>
      <c r="F26" s="1196"/>
      <c r="G26" s="1196"/>
      <c r="H26" s="1197"/>
      <c r="I26" s="1198" t="s">
        <v>286</v>
      </c>
      <c r="J26" s="1199"/>
      <c r="K26" s="1199"/>
      <c r="L26" s="1199"/>
      <c r="M26" s="1199"/>
      <c r="N26" s="1199"/>
      <c r="O26" s="1199"/>
      <c r="P26" s="1199"/>
      <c r="Q26" s="1199"/>
      <c r="R26" s="1199"/>
      <c r="S26" s="1199"/>
      <c r="T26" s="1199"/>
      <c r="U26" s="1199"/>
      <c r="V26" s="1199"/>
      <c r="W26" s="1199"/>
      <c r="X26" s="1199"/>
      <c r="Y26" s="1199"/>
      <c r="Z26" s="1199"/>
      <c r="AA26" s="1200"/>
      <c r="AB26" s="248"/>
    </row>
    <row r="27" spans="2:28" ht="15" thickBot="1" x14ac:dyDescent="0.4">
      <c r="B27" s="35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248"/>
    </row>
    <row r="28" spans="2:28" ht="64.5" customHeight="1" thickBot="1" x14ac:dyDescent="0.4">
      <c r="B28" s="354"/>
      <c r="C28" s="1195" t="s">
        <v>33</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248"/>
    </row>
    <row r="29" spans="2:28" ht="15" thickBot="1" x14ac:dyDescent="0.4">
      <c r="B29" s="35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248"/>
    </row>
    <row r="30" spans="2:28" ht="15" customHeight="1" x14ac:dyDescent="0.35">
      <c r="B30" s="35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248"/>
    </row>
    <row r="31" spans="2:28" ht="14.25" customHeight="1" x14ac:dyDescent="0.35">
      <c r="B31" s="35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248"/>
    </row>
    <row r="32" spans="2:28" ht="15" customHeight="1" thickBot="1" x14ac:dyDescent="0.4">
      <c r="B32" s="354"/>
      <c r="C32" s="1273"/>
      <c r="D32" s="1274"/>
      <c r="E32" s="1274"/>
      <c r="F32" s="1274"/>
      <c r="G32" s="1274"/>
      <c r="H32" s="1274"/>
      <c r="I32" s="1274"/>
      <c r="J32" s="1275"/>
      <c r="K32" s="1888">
        <v>0</v>
      </c>
      <c r="L32" s="1889"/>
      <c r="M32" s="1889"/>
      <c r="N32" s="1889"/>
      <c r="O32" s="1889">
        <v>0.89</v>
      </c>
      <c r="P32" s="1889"/>
      <c r="Q32" s="1889"/>
      <c r="R32" s="1889"/>
      <c r="S32" s="1889">
        <v>0.9</v>
      </c>
      <c r="T32" s="1889"/>
      <c r="U32" s="1889">
        <v>0.99</v>
      </c>
      <c r="V32" s="1889"/>
      <c r="W32" s="1889"/>
      <c r="X32" s="1889">
        <v>1</v>
      </c>
      <c r="Y32" s="1889"/>
      <c r="Z32" s="1889">
        <v>1.1000000000000001</v>
      </c>
      <c r="AA32" s="1890"/>
      <c r="AB32" s="248"/>
    </row>
    <row r="33" spans="2:48" ht="15" thickBot="1" x14ac:dyDescent="0.4">
      <c r="B33" s="35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248"/>
    </row>
    <row r="34" spans="2:48" s="117" customFormat="1" ht="15" thickBot="1" x14ac:dyDescent="0.4">
      <c r="B34" s="320"/>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248"/>
    </row>
    <row r="35" spans="2:48" s="117" customFormat="1" ht="39" x14ac:dyDescent="0.35">
      <c r="B35" s="320"/>
      <c r="C35" s="1909" t="s">
        <v>46</v>
      </c>
      <c r="D35" s="1910"/>
      <c r="E35" s="1910"/>
      <c r="F35" s="1910"/>
      <c r="G35" s="1911"/>
      <c r="H35" s="381" t="s">
        <v>287</v>
      </c>
      <c r="I35" s="381" t="s">
        <v>288</v>
      </c>
      <c r="J35" s="382" t="s">
        <v>49</v>
      </c>
      <c r="K35" s="1894" t="s">
        <v>50</v>
      </c>
      <c r="L35" s="1895"/>
      <c r="M35" s="1895"/>
      <c r="N35" s="1895"/>
      <c r="O35" s="1895"/>
      <c r="P35" s="1895"/>
      <c r="Q35" s="1895"/>
      <c r="R35" s="1895"/>
      <c r="S35" s="1895"/>
      <c r="T35" s="1895"/>
      <c r="U35" s="1895"/>
      <c r="V35" s="1895"/>
      <c r="W35" s="1895"/>
      <c r="X35" s="1895"/>
      <c r="Y35" s="1895"/>
      <c r="Z35" s="1895"/>
      <c r="AA35" s="1896"/>
      <c r="AB35" s="248"/>
    </row>
    <row r="36" spans="2:48" s="117" customFormat="1" ht="71.25" customHeight="1" x14ac:dyDescent="0.35">
      <c r="B36" s="320"/>
      <c r="C36" s="1556" t="s">
        <v>93</v>
      </c>
      <c r="D36" s="1557"/>
      <c r="E36" s="1557"/>
      <c r="F36" s="1557"/>
      <c r="G36" s="1558"/>
      <c r="H36" s="155">
        <v>5</v>
      </c>
      <c r="I36" s="155">
        <v>5</v>
      </c>
      <c r="J36" s="156">
        <f>+(H36/I36)</f>
        <v>1</v>
      </c>
      <c r="K36" s="1912" t="s">
        <v>289</v>
      </c>
      <c r="L36" s="1913"/>
      <c r="M36" s="1913"/>
      <c r="N36" s="1913"/>
      <c r="O36" s="1913"/>
      <c r="P36" s="1913"/>
      <c r="Q36" s="1913"/>
      <c r="R36" s="1913"/>
      <c r="S36" s="1913"/>
      <c r="T36" s="1913"/>
      <c r="U36" s="1913"/>
      <c r="V36" s="1913"/>
      <c r="W36" s="1913"/>
      <c r="X36" s="1913"/>
      <c r="Y36" s="1913"/>
      <c r="Z36" s="1913"/>
      <c r="AA36" s="1914"/>
      <c r="AB36" s="248"/>
    </row>
    <row r="37" spans="2:48" s="117" customFormat="1" ht="67.5" customHeight="1" x14ac:dyDescent="0.35">
      <c r="B37" s="320"/>
      <c r="C37" s="1556" t="s">
        <v>290</v>
      </c>
      <c r="D37" s="1557"/>
      <c r="E37" s="1557"/>
      <c r="F37" s="1557"/>
      <c r="G37" s="1558"/>
      <c r="H37" s="280">
        <v>5</v>
      </c>
      <c r="I37" s="280">
        <v>5</v>
      </c>
      <c r="J37" s="156">
        <f>+(H37/I37)</f>
        <v>1</v>
      </c>
      <c r="K37" s="1912" t="s">
        <v>992</v>
      </c>
      <c r="L37" s="1913"/>
      <c r="M37" s="1913"/>
      <c r="N37" s="1913"/>
      <c r="O37" s="1913"/>
      <c r="P37" s="1913"/>
      <c r="Q37" s="1913"/>
      <c r="R37" s="1913"/>
      <c r="S37" s="1913"/>
      <c r="T37" s="1913"/>
      <c r="U37" s="1913"/>
      <c r="V37" s="1913"/>
      <c r="W37" s="1913"/>
      <c r="X37" s="1913"/>
      <c r="Y37" s="1913"/>
      <c r="Z37" s="1913"/>
      <c r="AA37" s="1914"/>
      <c r="AB37" s="248"/>
    </row>
    <row r="38" spans="2:48" s="117" customFormat="1" ht="61.5" customHeight="1" x14ac:dyDescent="0.35">
      <c r="B38" s="320"/>
      <c r="C38" s="1556" t="s">
        <v>291</v>
      </c>
      <c r="D38" s="1557"/>
      <c r="E38" s="1557"/>
      <c r="F38" s="1557"/>
      <c r="G38" s="1558"/>
      <c r="H38" s="155"/>
      <c r="I38" s="155">
        <v>5</v>
      </c>
      <c r="J38" s="156">
        <f>+(H38/I38)</f>
        <v>0</v>
      </c>
      <c r="K38" s="1912"/>
      <c r="L38" s="1913"/>
      <c r="M38" s="1913"/>
      <c r="N38" s="1913"/>
      <c r="O38" s="1913"/>
      <c r="P38" s="1913"/>
      <c r="Q38" s="1913"/>
      <c r="R38" s="1913"/>
      <c r="S38" s="1913"/>
      <c r="T38" s="1913"/>
      <c r="U38" s="1913"/>
      <c r="V38" s="1913"/>
      <c r="W38" s="1913"/>
      <c r="X38" s="1913"/>
      <c r="Y38" s="1913"/>
      <c r="Z38" s="1913"/>
      <c r="AA38" s="1914"/>
      <c r="AB38" s="248"/>
    </row>
    <row r="39" spans="2:48" s="117" customFormat="1" ht="63.75" customHeight="1" thickBot="1" x14ac:dyDescent="0.4">
      <c r="B39" s="320"/>
      <c r="C39" s="1556" t="s">
        <v>292</v>
      </c>
      <c r="D39" s="1557"/>
      <c r="E39" s="1557"/>
      <c r="F39" s="1557"/>
      <c r="G39" s="1558"/>
      <c r="H39" s="155"/>
      <c r="I39" s="155">
        <v>5</v>
      </c>
      <c r="J39" s="383">
        <f>+(H39/I39)</f>
        <v>0</v>
      </c>
      <c r="K39" s="1912"/>
      <c r="L39" s="1913"/>
      <c r="M39" s="1913"/>
      <c r="N39" s="1913"/>
      <c r="O39" s="1913"/>
      <c r="P39" s="1913"/>
      <c r="Q39" s="1913"/>
      <c r="R39" s="1913"/>
      <c r="S39" s="1913"/>
      <c r="T39" s="1913"/>
      <c r="U39" s="1913"/>
      <c r="V39" s="1913"/>
      <c r="W39" s="1913"/>
      <c r="X39" s="1913"/>
      <c r="Y39" s="1913"/>
      <c r="Z39" s="1913"/>
      <c r="AA39" s="1914"/>
      <c r="AB39" s="248"/>
    </row>
    <row r="40" spans="2:48" s="117" customFormat="1" ht="15.75" customHeight="1" thickBot="1" x14ac:dyDescent="0.4">
      <c r="B40" s="320"/>
      <c r="C40" s="1528" t="s">
        <v>54</v>
      </c>
      <c r="D40" s="1529"/>
      <c r="E40" s="1529"/>
      <c r="F40" s="1529"/>
      <c r="G40" s="1530"/>
      <c r="H40" s="384">
        <f>SUM(H36:H39)</f>
        <v>10</v>
      </c>
      <c r="I40" s="385">
        <v>20</v>
      </c>
      <c r="J40" s="386">
        <f>+(H40/I40)</f>
        <v>0.5</v>
      </c>
      <c r="K40" s="1532"/>
      <c r="L40" s="1532"/>
      <c r="M40" s="1532"/>
      <c r="N40" s="1532"/>
      <c r="O40" s="1532"/>
      <c r="P40" s="1532"/>
      <c r="Q40" s="1532"/>
      <c r="R40" s="1532"/>
      <c r="S40" s="1532"/>
      <c r="T40" s="1532"/>
      <c r="U40" s="1532"/>
      <c r="V40" s="1532"/>
      <c r="W40" s="1532"/>
      <c r="X40" s="1532"/>
      <c r="Y40" s="1532"/>
      <c r="Z40" s="1532"/>
      <c r="AA40" s="1533"/>
      <c r="AB40" s="248"/>
    </row>
    <row r="41" spans="2:48" s="117" customFormat="1" ht="5.25" customHeight="1" x14ac:dyDescent="0.35">
      <c r="B41" s="320"/>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248"/>
    </row>
    <row r="42" spans="2:48" s="117" customFormat="1" ht="15" thickBot="1" x14ac:dyDescent="0.4">
      <c r="B42" s="320"/>
      <c r="C42" s="135"/>
      <c r="D42" s="135"/>
      <c r="E42" s="135"/>
      <c r="F42" s="135"/>
      <c r="G42" s="135"/>
      <c r="H42" s="159"/>
      <c r="I42" s="159"/>
      <c r="J42" s="160"/>
      <c r="K42" s="135"/>
      <c r="L42" s="135"/>
      <c r="M42" s="135"/>
      <c r="N42" s="135"/>
      <c r="O42" s="135"/>
      <c r="P42" s="135"/>
      <c r="Q42" s="135"/>
      <c r="R42" s="135"/>
      <c r="S42" s="135"/>
      <c r="T42" s="135"/>
      <c r="U42" s="135"/>
      <c r="V42" s="135"/>
      <c r="W42" s="135"/>
      <c r="X42" s="135"/>
      <c r="Y42" s="135"/>
      <c r="Z42" s="135"/>
      <c r="AA42" s="135"/>
      <c r="AB42" s="248"/>
    </row>
    <row r="43" spans="2:48" s="117" customFormat="1" x14ac:dyDescent="0.35">
      <c r="B43" s="320"/>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248"/>
    </row>
    <row r="44" spans="2:48" ht="15" thickBot="1" x14ac:dyDescent="0.4">
      <c r="B44" s="354"/>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248"/>
    </row>
    <row r="45" spans="2:48" x14ac:dyDescent="0.35">
      <c r="B45" s="354"/>
      <c r="C45" s="1510" t="s">
        <v>94</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248"/>
    </row>
    <row r="46" spans="2:48" x14ac:dyDescent="0.35">
      <c r="B46" s="35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248"/>
    </row>
    <row r="47" spans="2:48" x14ac:dyDescent="0.35">
      <c r="B47" s="35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248"/>
      <c r="AR47" s="117" t="s">
        <v>293</v>
      </c>
      <c r="AS47" s="117" t="s">
        <v>294</v>
      </c>
      <c r="AT47" s="117" t="s">
        <v>295</v>
      </c>
      <c r="AU47" s="117" t="s">
        <v>296</v>
      </c>
      <c r="AV47" s="117"/>
    </row>
    <row r="48" spans="2:48" x14ac:dyDescent="0.35">
      <c r="B48" s="35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248"/>
      <c r="AR48" s="117" t="s">
        <v>238</v>
      </c>
      <c r="AS48" s="117">
        <v>5</v>
      </c>
      <c r="AT48" s="117"/>
      <c r="AU48" s="117">
        <v>5</v>
      </c>
      <c r="AV48" s="117"/>
    </row>
    <row r="49" spans="2:48" x14ac:dyDescent="0.35">
      <c r="B49" s="35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248"/>
      <c r="AR49" s="117" t="s">
        <v>239</v>
      </c>
      <c r="AS49" s="117">
        <v>5</v>
      </c>
      <c r="AT49" s="117"/>
      <c r="AU49" s="117">
        <v>5</v>
      </c>
      <c r="AV49" s="117"/>
    </row>
    <row r="50" spans="2:48" x14ac:dyDescent="0.35">
      <c r="B50" s="35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248"/>
      <c r="AR50" s="117" t="s">
        <v>240</v>
      </c>
      <c r="AS50" s="117"/>
      <c r="AT50" s="117"/>
      <c r="AU50" s="117">
        <v>5</v>
      </c>
      <c r="AV50" s="117"/>
    </row>
    <row r="51" spans="2:48" x14ac:dyDescent="0.35">
      <c r="B51" s="35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248"/>
      <c r="AR51" s="117" t="s">
        <v>241</v>
      </c>
      <c r="AS51" s="117"/>
      <c r="AT51" s="117"/>
      <c r="AU51" s="117">
        <v>5</v>
      </c>
      <c r="AV51" s="117"/>
    </row>
    <row r="52" spans="2:48" x14ac:dyDescent="0.35">
      <c r="B52" s="35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248"/>
      <c r="AR52" s="117" t="s">
        <v>54</v>
      </c>
      <c r="AS52" s="117">
        <f>AS48+AS49+AS50+AS51</f>
        <v>10</v>
      </c>
      <c r="AT52" s="117"/>
      <c r="AU52" s="117">
        <f>+(AU48+AU49+AU50+AU51)</f>
        <v>20</v>
      </c>
      <c r="AV52" s="117"/>
    </row>
    <row r="53" spans="2:48" x14ac:dyDescent="0.35">
      <c r="B53" s="35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248"/>
      <c r="AS53" s="387"/>
      <c r="AT53" s="387"/>
    </row>
    <row r="54" spans="2:48" x14ac:dyDescent="0.35">
      <c r="B54" s="35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248"/>
    </row>
    <row r="55" spans="2:48" x14ac:dyDescent="0.35">
      <c r="B55" s="35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248"/>
    </row>
    <row r="56" spans="2:48" x14ac:dyDescent="0.35">
      <c r="B56" s="354"/>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248"/>
    </row>
    <row r="57" spans="2:48" ht="15" thickBot="1" x14ac:dyDescent="0.4">
      <c r="B57" s="354"/>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248"/>
    </row>
    <row r="58" spans="2:48" x14ac:dyDescent="0.35">
      <c r="B58" s="354"/>
      <c r="AB58" s="248"/>
    </row>
    <row r="59" spans="2:48" ht="15" thickBot="1" x14ac:dyDescent="0.4">
      <c r="B59" s="354"/>
      <c r="AB59" s="248"/>
    </row>
    <row r="60" spans="2:48" ht="15.5" x14ac:dyDescent="0.35">
      <c r="B60" s="538"/>
      <c r="C60" s="1519" t="s">
        <v>46</v>
      </c>
      <c r="D60" s="1520"/>
      <c r="E60" s="1520"/>
      <c r="F60" s="1520"/>
      <c r="G60" s="1520"/>
      <c r="H60" s="1519" t="s">
        <v>76</v>
      </c>
      <c r="I60" s="1521"/>
      <c r="J60" s="1519" t="s">
        <v>56</v>
      </c>
      <c r="K60" s="1520"/>
      <c r="L60" s="1520"/>
      <c r="M60" s="1521"/>
      <c r="N60" s="1520" t="s">
        <v>57</v>
      </c>
      <c r="O60" s="1520"/>
      <c r="P60" s="1520"/>
      <c r="Q60" s="1520"/>
      <c r="R60" s="1520"/>
      <c r="S60" s="1520"/>
      <c r="T60" s="1520"/>
      <c r="U60" s="1521"/>
      <c r="V60" s="1651" t="s">
        <v>58</v>
      </c>
      <c r="W60" s="1651"/>
      <c r="X60" s="1651"/>
      <c r="Y60" s="1651"/>
      <c r="Z60" s="1651"/>
      <c r="AA60" s="1652"/>
      <c r="AB60" s="367"/>
    </row>
    <row r="61" spans="2:48" ht="15.5" x14ac:dyDescent="0.35">
      <c r="B61" s="368"/>
      <c r="C61" s="1522"/>
      <c r="D61" s="1752"/>
      <c r="E61" s="1752"/>
      <c r="F61" s="1752"/>
      <c r="G61" s="1752"/>
      <c r="H61" s="1522"/>
      <c r="I61" s="1524"/>
      <c r="J61" s="1522"/>
      <c r="K61" s="1752"/>
      <c r="L61" s="1752"/>
      <c r="M61" s="1524"/>
      <c r="N61" s="1752"/>
      <c r="O61" s="1752"/>
      <c r="P61" s="1752"/>
      <c r="Q61" s="1752"/>
      <c r="R61" s="1752"/>
      <c r="S61" s="1752"/>
      <c r="T61" s="1752"/>
      <c r="U61" s="1524"/>
      <c r="V61" s="1753"/>
      <c r="W61" s="1753"/>
      <c r="X61" s="1753"/>
      <c r="Y61" s="1753"/>
      <c r="Z61" s="1753"/>
      <c r="AA61" s="1654"/>
      <c r="AB61" s="367"/>
    </row>
    <row r="62" spans="2:48" ht="16" thickBot="1" x14ac:dyDescent="0.4">
      <c r="B62" s="368"/>
      <c r="C62" s="1525"/>
      <c r="D62" s="1526"/>
      <c r="E62" s="1526"/>
      <c r="F62" s="1526"/>
      <c r="G62" s="1526"/>
      <c r="H62" s="1525"/>
      <c r="I62" s="1527"/>
      <c r="J62" s="1525"/>
      <c r="K62" s="1526"/>
      <c r="L62" s="1526"/>
      <c r="M62" s="1527"/>
      <c r="N62" s="1526"/>
      <c r="O62" s="1526"/>
      <c r="P62" s="1526"/>
      <c r="Q62" s="1526"/>
      <c r="R62" s="1526"/>
      <c r="S62" s="1526"/>
      <c r="T62" s="1526"/>
      <c r="U62" s="1527"/>
      <c r="V62" s="1655"/>
      <c r="W62" s="1655"/>
      <c r="X62" s="1655"/>
      <c r="Y62" s="1655"/>
      <c r="Z62" s="1655"/>
      <c r="AA62" s="1656"/>
      <c r="AB62" s="367"/>
    </row>
    <row r="63" spans="2:48" ht="36.75" customHeight="1" thickBot="1" x14ac:dyDescent="0.4">
      <c r="B63" s="538"/>
      <c r="C63" s="1556" t="s">
        <v>242</v>
      </c>
      <c r="D63" s="1557"/>
      <c r="E63" s="1557"/>
      <c r="F63" s="1557"/>
      <c r="G63" s="1558"/>
      <c r="H63" s="1908">
        <v>7</v>
      </c>
      <c r="I63" s="1908"/>
      <c r="J63" s="1908">
        <v>5</v>
      </c>
      <c r="K63" s="1908"/>
      <c r="L63" s="1908"/>
      <c r="M63" s="1908"/>
      <c r="N63" s="1740" t="s">
        <v>297</v>
      </c>
      <c r="O63" s="1741"/>
      <c r="P63" s="1741"/>
      <c r="Q63" s="1741"/>
      <c r="R63" s="1741"/>
      <c r="S63" s="1741"/>
      <c r="T63" s="1741"/>
      <c r="U63" s="1742"/>
      <c r="V63" s="1740" t="s">
        <v>59</v>
      </c>
      <c r="W63" s="1741"/>
      <c r="X63" s="1741"/>
      <c r="Y63" s="1741"/>
      <c r="Z63" s="1741"/>
      <c r="AA63" s="1743"/>
      <c r="AB63" s="369"/>
    </row>
    <row r="64" spans="2:48" ht="31.5" customHeight="1" thickBot="1" x14ac:dyDescent="0.4">
      <c r="B64" s="538"/>
      <c r="C64" s="1556" t="s">
        <v>245</v>
      </c>
      <c r="D64" s="1557"/>
      <c r="E64" s="1557"/>
      <c r="F64" s="1557"/>
      <c r="G64" s="1558"/>
      <c r="H64" s="1474">
        <v>6</v>
      </c>
      <c r="I64" s="1474"/>
      <c r="J64" s="1474">
        <v>5</v>
      </c>
      <c r="K64" s="1474"/>
      <c r="L64" s="1474"/>
      <c r="M64" s="1474"/>
      <c r="N64" s="1740" t="s">
        <v>297</v>
      </c>
      <c r="O64" s="1741"/>
      <c r="P64" s="1741"/>
      <c r="Q64" s="1741"/>
      <c r="R64" s="1741"/>
      <c r="S64" s="1741"/>
      <c r="T64" s="1741"/>
      <c r="U64" s="1742"/>
      <c r="V64" s="1740" t="s">
        <v>59</v>
      </c>
      <c r="W64" s="1741"/>
      <c r="X64" s="1741"/>
      <c r="Y64" s="1741"/>
      <c r="Z64" s="1741"/>
      <c r="AA64" s="1743"/>
      <c r="AB64" s="369"/>
    </row>
    <row r="65" spans="2:28" ht="29.25" customHeight="1" thickBot="1" x14ac:dyDescent="0.4">
      <c r="B65" s="538"/>
      <c r="C65" s="1556" t="s">
        <v>246</v>
      </c>
      <c r="D65" s="1557"/>
      <c r="E65" s="1557"/>
      <c r="F65" s="1557"/>
      <c r="G65" s="1558"/>
      <c r="H65" s="1474">
        <v>6</v>
      </c>
      <c r="I65" s="1474"/>
      <c r="J65" s="1474"/>
      <c r="K65" s="1474"/>
      <c r="L65" s="1474"/>
      <c r="M65" s="1474"/>
      <c r="N65" s="1740" t="s">
        <v>297</v>
      </c>
      <c r="O65" s="1741"/>
      <c r="P65" s="1741"/>
      <c r="Q65" s="1741"/>
      <c r="R65" s="1741"/>
      <c r="S65" s="1741"/>
      <c r="T65" s="1741"/>
      <c r="U65" s="1742"/>
      <c r="V65" s="1740" t="s">
        <v>59</v>
      </c>
      <c r="W65" s="1741"/>
      <c r="X65" s="1741"/>
      <c r="Y65" s="1741"/>
      <c r="Z65" s="1741"/>
      <c r="AA65" s="1743"/>
      <c r="AB65" s="369"/>
    </row>
    <row r="66" spans="2:28" ht="46.5" customHeight="1" thickBot="1" x14ac:dyDescent="0.4">
      <c r="B66" s="538"/>
      <c r="C66" s="1556" t="s">
        <v>247</v>
      </c>
      <c r="D66" s="1557"/>
      <c r="E66" s="1557"/>
      <c r="F66" s="1557"/>
      <c r="G66" s="1558"/>
      <c r="H66" s="1474">
        <v>5</v>
      </c>
      <c r="I66" s="1474"/>
      <c r="J66" s="1474"/>
      <c r="K66" s="1474"/>
      <c r="L66" s="1474"/>
      <c r="M66" s="1474"/>
      <c r="N66" s="1740" t="s">
        <v>297</v>
      </c>
      <c r="O66" s="1741"/>
      <c r="P66" s="1741"/>
      <c r="Q66" s="1741"/>
      <c r="R66" s="1741"/>
      <c r="S66" s="1741"/>
      <c r="T66" s="1741"/>
      <c r="U66" s="1742"/>
      <c r="V66" s="1740" t="s">
        <v>59</v>
      </c>
      <c r="W66" s="1741"/>
      <c r="X66" s="1741"/>
      <c r="Y66" s="1741"/>
      <c r="Z66" s="1741"/>
      <c r="AA66" s="1743"/>
      <c r="AB66" s="369"/>
    </row>
    <row r="67" spans="2:28" ht="15" thickBot="1" x14ac:dyDescent="0.4">
      <c r="B67" s="538"/>
      <c r="C67" s="1902"/>
      <c r="D67" s="1903"/>
      <c r="E67" s="1903"/>
      <c r="F67" s="1903"/>
      <c r="G67" s="1904"/>
      <c r="H67" s="1846"/>
      <c r="I67" s="1848"/>
      <c r="J67" s="1846"/>
      <c r="K67" s="1847"/>
      <c r="L67" s="1847"/>
      <c r="M67" s="1848"/>
      <c r="N67" s="1905"/>
      <c r="O67" s="1906"/>
      <c r="P67" s="1906"/>
      <c r="Q67" s="1906"/>
      <c r="R67" s="1906"/>
      <c r="S67" s="1906"/>
      <c r="T67" s="1906"/>
      <c r="U67" s="1907"/>
      <c r="V67" s="1906"/>
      <c r="W67" s="1906"/>
      <c r="X67" s="1906"/>
      <c r="Y67" s="1906"/>
      <c r="Z67" s="1906"/>
      <c r="AA67" s="1907"/>
      <c r="AB67" s="369"/>
    </row>
    <row r="68" spans="2:28" ht="15.75" customHeight="1" thickBot="1" x14ac:dyDescent="0.4">
      <c r="B68" s="538"/>
      <c r="C68" s="1902"/>
      <c r="D68" s="1903"/>
      <c r="E68" s="1903"/>
      <c r="F68" s="1903"/>
      <c r="G68" s="1904"/>
      <c r="H68" s="1846"/>
      <c r="I68" s="1848"/>
      <c r="J68" s="1846"/>
      <c r="K68" s="1847"/>
      <c r="L68" s="1847"/>
      <c r="M68" s="1848"/>
      <c r="N68" s="1905"/>
      <c r="O68" s="1906"/>
      <c r="P68" s="1906"/>
      <c r="Q68" s="1906"/>
      <c r="R68" s="1906"/>
      <c r="S68" s="1906"/>
      <c r="T68" s="1906"/>
      <c r="U68" s="1907"/>
      <c r="V68" s="1906"/>
      <c r="W68" s="1906"/>
      <c r="X68" s="1906"/>
      <c r="Y68" s="1906"/>
      <c r="Z68" s="1906"/>
      <c r="AA68" s="1907"/>
      <c r="AB68" s="369"/>
    </row>
    <row r="69" spans="2:28" ht="15" thickBot="1" x14ac:dyDescent="0.4">
      <c r="B69" s="540"/>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370"/>
    </row>
    <row r="108" ht="6" customHeight="1" x14ac:dyDescent="0.35"/>
  </sheetData>
  <mergeCells count="107">
    <mergeCell ref="V10:AA10"/>
    <mergeCell ref="R11:U11"/>
    <mergeCell ref="V11:AA11"/>
    <mergeCell ref="B2:G4"/>
    <mergeCell ref="H2:AB2"/>
    <mergeCell ref="H3:O3"/>
    <mergeCell ref="P3:AB3"/>
    <mergeCell ref="H4:AB4"/>
    <mergeCell ref="C18:H18"/>
    <mergeCell ref="I18:AA18"/>
    <mergeCell ref="C7:H8"/>
    <mergeCell ref="I7:AA8"/>
    <mergeCell ref="C10:H11"/>
    <mergeCell ref="I10:Q11"/>
    <mergeCell ref="R10:U10"/>
    <mergeCell ref="C20:H21"/>
    <mergeCell ref="I20:L21"/>
    <mergeCell ref="M20:S20"/>
    <mergeCell ref="T20:AA20"/>
    <mergeCell ref="M21:S21"/>
    <mergeCell ref="T21:AA21"/>
    <mergeCell ref="C16:H16"/>
    <mergeCell ref="I16:AA16"/>
    <mergeCell ref="C13:H14"/>
    <mergeCell ref="I13:S14"/>
    <mergeCell ref="T13:AA13"/>
    <mergeCell ref="T14:AA14"/>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43:AA44"/>
    <mergeCell ref="C45:AA57"/>
    <mergeCell ref="C60:G62"/>
    <mergeCell ref="N60:U62"/>
    <mergeCell ref="V60:AA62"/>
    <mergeCell ref="H60:I62"/>
    <mergeCell ref="J60:M62"/>
    <mergeCell ref="C35:G35"/>
    <mergeCell ref="K35:AA35"/>
    <mergeCell ref="C37:G37"/>
    <mergeCell ref="K37:AA37"/>
    <mergeCell ref="C36:G36"/>
    <mergeCell ref="K36:AA36"/>
    <mergeCell ref="C39:G39"/>
    <mergeCell ref="K39:AA39"/>
    <mergeCell ref="C38:G38"/>
    <mergeCell ref="K38:AA38"/>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34:AA34"/>
    <mergeCell ref="Z31:AA31"/>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N107"/>
  <sheetViews>
    <sheetView topLeftCell="H37" workbookViewId="0">
      <selection activeCell="AI38" sqref="AI38"/>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5" style="539" customWidth="1"/>
    <col min="9" max="9" width="15.2695312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3" width="6" style="539" customWidth="1"/>
    <col min="24" max="25" width="5" style="539" customWidth="1"/>
    <col min="26" max="26" width="6.7265625" style="539" customWidth="1"/>
    <col min="27" max="27" width="5" style="539" customWidth="1"/>
    <col min="28" max="32" width="2" style="539" customWidth="1"/>
    <col min="33" max="33" width="1.7265625" style="539" customWidth="1"/>
    <col min="34" max="34" width="2" style="539" hidden="1" customWidth="1"/>
    <col min="35" max="35" width="38.54296875" style="539" customWidth="1"/>
    <col min="36" max="36" width="13.7265625" style="539" customWidth="1"/>
    <col min="37" max="37" width="14" style="539" customWidth="1"/>
    <col min="38" max="38" width="14.54296875" style="539" customWidth="1"/>
    <col min="39" max="39" width="17.26953125" style="539" customWidth="1"/>
    <col min="40" max="40" width="7.54296875" style="539" customWidth="1"/>
    <col min="41" max="16384" width="3.7265625" style="539"/>
  </cols>
  <sheetData>
    <row r="1" spans="2:35" ht="15" thickBot="1" x14ac:dyDescent="0.4">
      <c r="B1" s="122"/>
      <c r="C1" s="122"/>
      <c r="D1" s="122"/>
      <c r="E1" s="122"/>
      <c r="F1" s="122"/>
    </row>
    <row r="2" spans="2:35"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c r="AC2" s="388"/>
      <c r="AD2" s="388"/>
      <c r="AE2" s="388"/>
      <c r="AF2" s="388"/>
      <c r="AG2" s="388"/>
      <c r="AH2" s="388"/>
      <c r="AI2" s="388"/>
    </row>
    <row r="3" spans="2:35"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c r="AC3" s="123"/>
      <c r="AD3" s="123"/>
      <c r="AE3" s="123"/>
      <c r="AF3" s="123"/>
      <c r="AG3" s="123"/>
      <c r="AH3" s="123"/>
      <c r="AI3" s="123"/>
    </row>
    <row r="4" spans="2:35"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c r="AC4" s="123"/>
      <c r="AD4" s="123"/>
      <c r="AE4" s="123"/>
      <c r="AF4" s="123"/>
      <c r="AG4" s="123"/>
      <c r="AH4" s="123"/>
      <c r="AI4" s="123"/>
    </row>
    <row r="5" spans="2:35" ht="15" thickBot="1" x14ac:dyDescent="0.4">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row>
    <row r="6" spans="2:35" ht="15" thickBot="1" x14ac:dyDescent="0.4">
      <c r="B6" s="351"/>
      <c r="C6" s="552"/>
      <c r="D6" s="552"/>
      <c r="E6" s="552"/>
      <c r="F6" s="552"/>
      <c r="G6" s="552"/>
      <c r="H6" s="552"/>
      <c r="I6" s="352"/>
      <c r="J6" s="352"/>
      <c r="K6" s="352"/>
      <c r="L6" s="352"/>
      <c r="M6" s="352"/>
      <c r="N6" s="352"/>
      <c r="O6" s="352"/>
      <c r="P6" s="352"/>
      <c r="Q6" s="352"/>
      <c r="R6" s="536"/>
      <c r="S6" s="536"/>
      <c r="T6" s="536"/>
      <c r="U6" s="536"/>
      <c r="V6" s="536"/>
      <c r="W6" s="552"/>
      <c r="X6" s="552"/>
      <c r="Y6" s="552"/>
      <c r="Z6" s="552"/>
      <c r="AA6" s="552"/>
      <c r="AB6" s="553"/>
      <c r="AC6" s="131"/>
      <c r="AD6" s="131"/>
      <c r="AE6" s="131"/>
      <c r="AF6" s="131"/>
      <c r="AG6" s="131"/>
      <c r="AH6" s="131"/>
      <c r="AI6" s="131"/>
    </row>
    <row r="7" spans="2:35" ht="15" customHeight="1" x14ac:dyDescent="0.35">
      <c r="B7" s="353"/>
      <c r="C7" s="1220" t="s">
        <v>4</v>
      </c>
      <c r="D7" s="1221"/>
      <c r="E7" s="1221"/>
      <c r="F7" s="1221"/>
      <c r="G7" s="1221"/>
      <c r="H7" s="1222"/>
      <c r="I7" s="1760" t="s">
        <v>216</v>
      </c>
      <c r="J7" s="1761"/>
      <c r="K7" s="1761"/>
      <c r="L7" s="1761"/>
      <c r="M7" s="1761"/>
      <c r="N7" s="1761"/>
      <c r="O7" s="1761"/>
      <c r="P7" s="1761"/>
      <c r="Q7" s="1761"/>
      <c r="R7" s="1761"/>
      <c r="S7" s="1761"/>
      <c r="T7" s="1761"/>
      <c r="U7" s="1761"/>
      <c r="V7" s="1761"/>
      <c r="W7" s="1761"/>
      <c r="X7" s="1761"/>
      <c r="Y7" s="1761"/>
      <c r="Z7" s="1761"/>
      <c r="AA7" s="1762"/>
      <c r="AB7" s="247"/>
      <c r="AC7" s="131"/>
      <c r="AD7" s="131"/>
      <c r="AE7" s="131"/>
      <c r="AF7" s="131"/>
      <c r="AG7" s="131"/>
      <c r="AH7" s="131"/>
      <c r="AI7" s="131"/>
    </row>
    <row r="8" spans="2:35" ht="15" thickBot="1" x14ac:dyDescent="0.4">
      <c r="B8" s="353"/>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247"/>
      <c r="AC8" s="131"/>
      <c r="AD8" s="131"/>
      <c r="AE8" s="131"/>
      <c r="AF8" s="131"/>
      <c r="AG8" s="131"/>
      <c r="AH8" s="131"/>
      <c r="AI8" s="131"/>
    </row>
    <row r="9" spans="2:35" ht="15" thickBot="1" x14ac:dyDescent="0.4">
      <c r="B9" s="353"/>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247"/>
      <c r="AC9" s="131"/>
      <c r="AD9" s="131"/>
      <c r="AE9" s="131"/>
      <c r="AF9" s="131"/>
      <c r="AG9" s="131"/>
      <c r="AH9" s="131"/>
      <c r="AI9" s="131"/>
    </row>
    <row r="10" spans="2:35" ht="15" customHeight="1" thickBot="1" x14ac:dyDescent="0.4">
      <c r="B10" s="353"/>
      <c r="C10" s="1220" t="s">
        <v>6</v>
      </c>
      <c r="D10" s="1221"/>
      <c r="E10" s="1221"/>
      <c r="F10" s="1221"/>
      <c r="G10" s="1221"/>
      <c r="H10" s="1222"/>
      <c r="I10" s="1361" t="s">
        <v>298</v>
      </c>
      <c r="J10" s="1362"/>
      <c r="K10" s="1362"/>
      <c r="L10" s="1362"/>
      <c r="M10" s="1362"/>
      <c r="N10" s="1362"/>
      <c r="O10" s="1362"/>
      <c r="P10" s="1362"/>
      <c r="Q10" s="1363"/>
      <c r="R10" s="1367" t="s">
        <v>8</v>
      </c>
      <c r="S10" s="1368"/>
      <c r="T10" s="1368"/>
      <c r="U10" s="1369"/>
      <c r="V10" s="1411" t="s">
        <v>9</v>
      </c>
      <c r="W10" s="1412"/>
      <c r="X10" s="1412"/>
      <c r="Y10" s="1412"/>
      <c r="Z10" s="1412"/>
      <c r="AA10" s="1424"/>
      <c r="AB10" s="247"/>
      <c r="AC10" s="131"/>
      <c r="AD10" s="131"/>
      <c r="AE10" s="131"/>
      <c r="AF10" s="131"/>
      <c r="AG10" s="131"/>
      <c r="AH10" s="131"/>
      <c r="AI10" s="131"/>
    </row>
    <row r="11" spans="2:35" ht="28.5" customHeight="1" thickBot="1" x14ac:dyDescent="0.4">
      <c r="B11" s="353"/>
      <c r="C11" s="1223"/>
      <c r="D11" s="1224"/>
      <c r="E11" s="1224"/>
      <c r="F11" s="1224"/>
      <c r="G11" s="1224"/>
      <c r="H11" s="1225"/>
      <c r="I11" s="1364"/>
      <c r="J11" s="1365"/>
      <c r="K11" s="1365"/>
      <c r="L11" s="1365"/>
      <c r="M11" s="1365"/>
      <c r="N11" s="1365"/>
      <c r="O11" s="1365"/>
      <c r="P11" s="1365"/>
      <c r="Q11" s="1366"/>
      <c r="R11" s="1931" t="s">
        <v>299</v>
      </c>
      <c r="S11" s="1932"/>
      <c r="T11" s="1932"/>
      <c r="U11" s="1933"/>
      <c r="V11" s="1516" t="s">
        <v>108</v>
      </c>
      <c r="W11" s="1517"/>
      <c r="X11" s="1517"/>
      <c r="Y11" s="1517"/>
      <c r="Z11" s="1517"/>
      <c r="AA11" s="1518"/>
      <c r="AB11" s="247"/>
      <c r="AC11" s="131"/>
      <c r="AD11" s="131"/>
      <c r="AE11" s="131"/>
      <c r="AF11" s="131"/>
      <c r="AG11" s="131"/>
      <c r="AH11" s="131"/>
      <c r="AI11" s="131"/>
    </row>
    <row r="12" spans="2:35" ht="15" thickBot="1" x14ac:dyDescent="0.4">
      <c r="B12" s="35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248"/>
      <c r="AC12" s="135"/>
      <c r="AD12" s="135"/>
      <c r="AE12" s="135"/>
      <c r="AF12" s="135"/>
      <c r="AG12" s="135"/>
      <c r="AH12" s="135"/>
      <c r="AI12" s="135"/>
    </row>
    <row r="13" spans="2:35" ht="15" customHeight="1" thickBot="1" x14ac:dyDescent="0.4">
      <c r="B13" s="354"/>
      <c r="C13" s="1220" t="s">
        <v>11</v>
      </c>
      <c r="D13" s="1221"/>
      <c r="E13" s="1221"/>
      <c r="F13" s="1221"/>
      <c r="G13" s="1221"/>
      <c r="H13" s="1222"/>
      <c r="I13" s="1226" t="s">
        <v>300</v>
      </c>
      <c r="J13" s="1227"/>
      <c r="K13" s="1227"/>
      <c r="L13" s="1227"/>
      <c r="M13" s="1227"/>
      <c r="N13" s="1227"/>
      <c r="O13" s="1227"/>
      <c r="P13" s="1227"/>
      <c r="Q13" s="1227"/>
      <c r="R13" s="1227"/>
      <c r="S13" s="1228"/>
      <c r="T13" s="1928" t="s">
        <v>13</v>
      </c>
      <c r="U13" s="1929"/>
      <c r="V13" s="1929"/>
      <c r="W13" s="1929"/>
      <c r="X13" s="1929"/>
      <c r="Y13" s="1929"/>
      <c r="Z13" s="1929"/>
      <c r="AA13" s="1930"/>
      <c r="AB13" s="248"/>
      <c r="AC13" s="135"/>
      <c r="AD13" s="135"/>
      <c r="AE13" s="135"/>
      <c r="AF13" s="135"/>
      <c r="AG13" s="135"/>
      <c r="AH13" s="135"/>
      <c r="AI13" s="135"/>
    </row>
    <row r="14" spans="2:35" ht="30" customHeight="1" thickBot="1" x14ac:dyDescent="0.4">
      <c r="B14" s="354"/>
      <c r="C14" s="1223"/>
      <c r="D14" s="1224"/>
      <c r="E14" s="1224"/>
      <c r="F14" s="1224"/>
      <c r="G14" s="1224"/>
      <c r="H14" s="1225"/>
      <c r="I14" s="1229"/>
      <c r="J14" s="1230"/>
      <c r="K14" s="1230"/>
      <c r="L14" s="1230"/>
      <c r="M14" s="1230"/>
      <c r="N14" s="1230"/>
      <c r="O14" s="1230"/>
      <c r="P14" s="1230"/>
      <c r="Q14" s="1230"/>
      <c r="R14" s="1230"/>
      <c r="S14" s="1231"/>
      <c r="T14" s="1898" t="s">
        <v>82</v>
      </c>
      <c r="U14" s="1899"/>
      <c r="V14" s="1899"/>
      <c r="W14" s="1899"/>
      <c r="X14" s="1899"/>
      <c r="Y14" s="1899"/>
      <c r="Z14" s="1899"/>
      <c r="AA14" s="1900"/>
      <c r="AB14" s="248"/>
      <c r="AC14" s="135"/>
      <c r="AD14" s="135"/>
      <c r="AE14" s="135"/>
      <c r="AF14" s="135"/>
      <c r="AG14" s="135"/>
      <c r="AH14" s="135"/>
      <c r="AI14" s="135"/>
    </row>
    <row r="15" spans="2:35" ht="15" thickBot="1" x14ac:dyDescent="0.4">
      <c r="B15" s="35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248"/>
      <c r="AC15" s="135"/>
      <c r="AD15" s="135"/>
      <c r="AE15" s="135"/>
      <c r="AF15" s="135"/>
      <c r="AG15" s="135"/>
      <c r="AH15" s="135"/>
      <c r="AI15" s="135"/>
    </row>
    <row r="16" spans="2:35" ht="57.75" customHeight="1" thickBot="1" x14ac:dyDescent="0.4">
      <c r="B16" s="354"/>
      <c r="C16" s="1195" t="s">
        <v>15</v>
      </c>
      <c r="D16" s="1196"/>
      <c r="E16" s="1196"/>
      <c r="F16" s="1196"/>
      <c r="G16" s="1196"/>
      <c r="H16" s="1197"/>
      <c r="I16" s="1868" t="s">
        <v>301</v>
      </c>
      <c r="J16" s="1869"/>
      <c r="K16" s="1869"/>
      <c r="L16" s="1869"/>
      <c r="M16" s="1869"/>
      <c r="N16" s="1869"/>
      <c r="O16" s="1869"/>
      <c r="P16" s="1869"/>
      <c r="Q16" s="1869"/>
      <c r="R16" s="1869"/>
      <c r="S16" s="1869"/>
      <c r="T16" s="1869"/>
      <c r="U16" s="1869"/>
      <c r="V16" s="1869"/>
      <c r="W16" s="1869"/>
      <c r="X16" s="1869"/>
      <c r="Y16" s="1869"/>
      <c r="Z16" s="1869"/>
      <c r="AA16" s="1870"/>
      <c r="AB16" s="248"/>
      <c r="AC16" s="135"/>
      <c r="AD16" s="135"/>
      <c r="AE16" s="135"/>
      <c r="AF16" s="135"/>
      <c r="AG16" s="135"/>
      <c r="AH16" s="135"/>
      <c r="AI16" s="135"/>
    </row>
    <row r="17" spans="2:35" ht="16.5" customHeight="1" thickBot="1" x14ac:dyDescent="0.4">
      <c r="B17" s="35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248"/>
      <c r="AC17" s="135"/>
      <c r="AD17" s="135"/>
      <c r="AE17" s="135"/>
      <c r="AF17" s="135"/>
      <c r="AG17" s="135"/>
      <c r="AH17" s="135"/>
      <c r="AI17" s="135"/>
    </row>
    <row r="18" spans="2:35" ht="76.5" customHeight="1" thickBot="1" x14ac:dyDescent="0.4">
      <c r="B18" s="354"/>
      <c r="C18" s="1195" t="s">
        <v>84</v>
      </c>
      <c r="D18" s="1196"/>
      <c r="E18" s="1196"/>
      <c r="F18" s="1196"/>
      <c r="G18" s="1196"/>
      <c r="H18" s="1197"/>
      <c r="I18" s="1868" t="s">
        <v>302</v>
      </c>
      <c r="J18" s="1869"/>
      <c r="K18" s="1869"/>
      <c r="L18" s="1869"/>
      <c r="M18" s="1869"/>
      <c r="N18" s="1869"/>
      <c r="O18" s="1869"/>
      <c r="P18" s="1869"/>
      <c r="Q18" s="1869"/>
      <c r="R18" s="1869"/>
      <c r="S18" s="1869"/>
      <c r="T18" s="1869"/>
      <c r="U18" s="1869"/>
      <c r="V18" s="1869"/>
      <c r="W18" s="1869"/>
      <c r="X18" s="1869"/>
      <c r="Y18" s="1869"/>
      <c r="Z18" s="1869"/>
      <c r="AA18" s="1870"/>
      <c r="AB18" s="248"/>
      <c r="AC18" s="135"/>
      <c r="AD18" s="135"/>
      <c r="AE18" s="135"/>
      <c r="AF18" s="135"/>
      <c r="AG18" s="135"/>
      <c r="AH18" s="135"/>
      <c r="AI18" s="135"/>
    </row>
    <row r="19" spans="2:35" ht="16.5" customHeight="1" thickBot="1" x14ac:dyDescent="0.4">
      <c r="B19" s="35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248"/>
      <c r="AC19" s="135"/>
      <c r="AD19" s="135"/>
      <c r="AE19" s="135"/>
      <c r="AF19" s="135"/>
      <c r="AG19" s="135"/>
      <c r="AH19" s="135"/>
      <c r="AI19" s="135"/>
    </row>
    <row r="20" spans="2:35" ht="22.5" customHeight="1" thickBot="1" x14ac:dyDescent="0.4">
      <c r="B20" s="354"/>
      <c r="C20" s="1201" t="s">
        <v>19</v>
      </c>
      <c r="D20" s="1202"/>
      <c r="E20" s="1202"/>
      <c r="F20" s="1202"/>
      <c r="G20" s="1202"/>
      <c r="H20" s="1203"/>
      <c r="I20" s="1207" t="s">
        <v>985</v>
      </c>
      <c r="J20" s="1208"/>
      <c r="K20" s="1208"/>
      <c r="L20" s="1209"/>
      <c r="M20" s="1411" t="s">
        <v>21</v>
      </c>
      <c r="N20" s="1412"/>
      <c r="O20" s="1412"/>
      <c r="P20" s="1412"/>
      <c r="Q20" s="1412"/>
      <c r="R20" s="1412"/>
      <c r="S20" s="1424"/>
      <c r="T20" s="1411" t="s">
        <v>22</v>
      </c>
      <c r="U20" s="1412"/>
      <c r="V20" s="1412"/>
      <c r="W20" s="1412"/>
      <c r="X20" s="1412"/>
      <c r="Y20" s="1412"/>
      <c r="Z20" s="1412"/>
      <c r="AA20" s="1424"/>
      <c r="AB20" s="248"/>
      <c r="AC20" s="135"/>
      <c r="AD20" s="135"/>
      <c r="AE20" s="135"/>
      <c r="AF20" s="135"/>
      <c r="AG20" s="135"/>
      <c r="AH20" s="135"/>
      <c r="AI20" s="135"/>
    </row>
    <row r="21" spans="2:35" ht="30.75" customHeight="1" thickBot="1" x14ac:dyDescent="0.4">
      <c r="B21" s="354"/>
      <c r="C21" s="1204"/>
      <c r="D21" s="1205"/>
      <c r="E21" s="1205"/>
      <c r="F21" s="1205"/>
      <c r="G21" s="1205"/>
      <c r="H21" s="1206"/>
      <c r="I21" s="1210"/>
      <c r="J21" s="1211"/>
      <c r="K21" s="1211"/>
      <c r="L21" s="1212"/>
      <c r="M21" s="1756" t="s">
        <v>222</v>
      </c>
      <c r="N21" s="1757"/>
      <c r="O21" s="1757"/>
      <c r="P21" s="1757"/>
      <c r="Q21" s="1757"/>
      <c r="R21" s="1757"/>
      <c r="S21" s="1758"/>
      <c r="T21" s="1352" t="s">
        <v>69</v>
      </c>
      <c r="U21" s="1353"/>
      <c r="V21" s="1353"/>
      <c r="W21" s="1353"/>
      <c r="X21" s="1353"/>
      <c r="Y21" s="1353"/>
      <c r="Z21" s="1353"/>
      <c r="AA21" s="1354"/>
      <c r="AB21" s="248"/>
      <c r="AC21" s="135"/>
      <c r="AD21" s="135"/>
      <c r="AE21" s="135"/>
      <c r="AF21" s="135"/>
      <c r="AG21" s="135"/>
      <c r="AH21" s="135"/>
      <c r="AI21" s="135"/>
    </row>
    <row r="22" spans="2:35" ht="15" thickBot="1" x14ac:dyDescent="0.4">
      <c r="B22" s="35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248"/>
      <c r="AC22" s="135"/>
      <c r="AD22" s="135"/>
      <c r="AE22" s="135"/>
      <c r="AF22" s="135"/>
      <c r="AG22" s="135"/>
      <c r="AH22" s="135"/>
      <c r="AI22" s="135"/>
    </row>
    <row r="23" spans="2:35" ht="31.5" customHeight="1" thickBot="1" x14ac:dyDescent="0.4">
      <c r="B23" s="354"/>
      <c r="C23" s="1411" t="s">
        <v>25</v>
      </c>
      <c r="D23" s="1412"/>
      <c r="E23" s="1412"/>
      <c r="F23" s="1412"/>
      <c r="G23" s="1412"/>
      <c r="H23" s="1412"/>
      <c r="I23" s="1424"/>
      <c r="J23" s="1411" t="s">
        <v>26</v>
      </c>
      <c r="K23" s="1412"/>
      <c r="L23" s="1412"/>
      <c r="M23" s="1412"/>
      <c r="N23" s="1412"/>
      <c r="O23" s="1412"/>
      <c r="P23" s="1424"/>
      <c r="Q23" s="1411" t="s">
        <v>27</v>
      </c>
      <c r="R23" s="1412"/>
      <c r="S23" s="1412"/>
      <c r="T23" s="1412"/>
      <c r="U23" s="1412"/>
      <c r="V23" s="1412"/>
      <c r="W23" s="1412"/>
      <c r="X23" s="1412"/>
      <c r="Y23" s="1412"/>
      <c r="Z23" s="1412"/>
      <c r="AA23" s="1424"/>
      <c r="AB23" s="248"/>
      <c r="AC23" s="135"/>
      <c r="AD23" s="135"/>
      <c r="AE23" s="135"/>
      <c r="AF23" s="135"/>
      <c r="AG23" s="135"/>
      <c r="AH23" s="135"/>
      <c r="AI23" s="135"/>
    </row>
    <row r="24" spans="2:35" ht="27.75" customHeight="1" thickBot="1" x14ac:dyDescent="0.4">
      <c r="B24" s="354"/>
      <c r="C24" s="1862" t="s">
        <v>303</v>
      </c>
      <c r="D24" s="1863"/>
      <c r="E24" s="1863"/>
      <c r="F24" s="1863"/>
      <c r="G24" s="1863"/>
      <c r="H24" s="1863"/>
      <c r="I24" s="1864"/>
      <c r="J24" s="1862" t="s">
        <v>224</v>
      </c>
      <c r="K24" s="1863"/>
      <c r="L24" s="1863"/>
      <c r="M24" s="1863"/>
      <c r="N24" s="1863"/>
      <c r="O24" s="1863"/>
      <c r="P24" s="1864"/>
      <c r="Q24" s="1865" t="s">
        <v>304</v>
      </c>
      <c r="R24" s="1866"/>
      <c r="S24" s="1866"/>
      <c r="T24" s="1866"/>
      <c r="U24" s="1866"/>
      <c r="V24" s="1866"/>
      <c r="W24" s="1866"/>
      <c r="X24" s="1866"/>
      <c r="Y24" s="1866"/>
      <c r="Z24" s="1866"/>
      <c r="AA24" s="1867"/>
      <c r="AB24" s="248"/>
      <c r="AC24" s="135"/>
      <c r="AD24" s="135"/>
      <c r="AE24" s="135"/>
      <c r="AF24" s="135"/>
      <c r="AG24" s="135"/>
      <c r="AH24" s="135"/>
      <c r="AI24" s="135"/>
    </row>
    <row r="25" spans="2:35" ht="15" thickBot="1" x14ac:dyDescent="0.4">
      <c r="B25" s="35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248"/>
      <c r="AC25" s="135"/>
      <c r="AD25" s="135"/>
      <c r="AE25" s="135"/>
      <c r="AF25" s="135"/>
      <c r="AG25" s="135"/>
      <c r="AH25" s="135"/>
      <c r="AI25" s="135"/>
    </row>
    <row r="26" spans="2:35" ht="33" customHeight="1" thickBot="1" x14ac:dyDescent="0.4">
      <c r="B26" s="354"/>
      <c r="C26" s="1195" t="s">
        <v>31</v>
      </c>
      <c r="D26" s="1196"/>
      <c r="E26" s="1196"/>
      <c r="F26" s="1196"/>
      <c r="G26" s="1196"/>
      <c r="H26" s="1197"/>
      <c r="I26" s="1198" t="s">
        <v>305</v>
      </c>
      <c r="J26" s="1199"/>
      <c r="K26" s="1199"/>
      <c r="L26" s="1199"/>
      <c r="M26" s="1199"/>
      <c r="N26" s="1199"/>
      <c r="O26" s="1199"/>
      <c r="P26" s="1199"/>
      <c r="Q26" s="1199"/>
      <c r="R26" s="1199"/>
      <c r="S26" s="1199"/>
      <c r="T26" s="1199"/>
      <c r="U26" s="1199"/>
      <c r="V26" s="1199"/>
      <c r="W26" s="1199"/>
      <c r="X26" s="1199"/>
      <c r="Y26" s="1199"/>
      <c r="Z26" s="1199"/>
      <c r="AA26" s="1200"/>
      <c r="AB26" s="248"/>
      <c r="AC26" s="135"/>
      <c r="AD26" s="135"/>
      <c r="AE26" s="135"/>
      <c r="AF26" s="135"/>
      <c r="AG26" s="135"/>
      <c r="AH26" s="135"/>
      <c r="AI26" s="135"/>
    </row>
    <row r="27" spans="2:35" ht="15" thickBot="1" x14ac:dyDescent="0.4">
      <c r="B27" s="35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248"/>
      <c r="AC27" s="135"/>
      <c r="AD27" s="135"/>
      <c r="AE27" s="135"/>
      <c r="AF27" s="135"/>
      <c r="AG27" s="135"/>
      <c r="AH27" s="135"/>
      <c r="AI27" s="135"/>
    </row>
    <row r="28" spans="2:35" ht="53.25" customHeight="1" thickBot="1" x14ac:dyDescent="0.4">
      <c r="B28" s="354"/>
      <c r="C28" s="1195" t="s">
        <v>227</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248"/>
      <c r="AC28" s="135"/>
      <c r="AD28" s="135"/>
      <c r="AE28" s="135"/>
      <c r="AF28" s="135"/>
      <c r="AG28" s="135"/>
      <c r="AH28" s="135"/>
      <c r="AI28" s="135"/>
    </row>
    <row r="29" spans="2:35" ht="15" thickBot="1" x14ac:dyDescent="0.4">
      <c r="B29" s="35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248"/>
      <c r="AC29" s="135"/>
      <c r="AD29" s="135"/>
      <c r="AE29" s="135"/>
      <c r="AF29" s="135"/>
      <c r="AG29" s="135"/>
      <c r="AH29" s="135"/>
      <c r="AI29" s="135"/>
    </row>
    <row r="30" spans="2:35" ht="15" customHeight="1" x14ac:dyDescent="0.35">
      <c r="B30" s="35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248"/>
      <c r="AC30" s="135"/>
      <c r="AD30" s="135"/>
      <c r="AE30" s="135"/>
      <c r="AF30" s="135"/>
      <c r="AG30" s="135"/>
      <c r="AH30" s="135"/>
      <c r="AI30" s="135"/>
    </row>
    <row r="31" spans="2:35" ht="14.25" customHeight="1" x14ac:dyDescent="0.35">
      <c r="B31" s="35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248"/>
      <c r="AC31" s="135"/>
      <c r="AD31" s="135"/>
      <c r="AE31" s="135"/>
      <c r="AF31" s="135"/>
      <c r="AG31" s="135"/>
      <c r="AH31" s="135"/>
      <c r="AI31" s="135"/>
    </row>
    <row r="32" spans="2:35" ht="15" customHeight="1" thickBot="1" x14ac:dyDescent="0.4">
      <c r="B32" s="354"/>
      <c r="C32" s="1273"/>
      <c r="D32" s="1274"/>
      <c r="E32" s="1274"/>
      <c r="F32" s="1274"/>
      <c r="G32" s="1274"/>
      <c r="H32" s="1274"/>
      <c r="I32" s="1274"/>
      <c r="J32" s="1275"/>
      <c r="K32" s="1888">
        <v>0</v>
      </c>
      <c r="L32" s="1889"/>
      <c r="M32" s="1889"/>
      <c r="N32" s="1889"/>
      <c r="O32" s="1889">
        <v>0.89</v>
      </c>
      <c r="P32" s="1889"/>
      <c r="Q32" s="1889"/>
      <c r="R32" s="1889"/>
      <c r="S32" s="1889">
        <v>0.9</v>
      </c>
      <c r="T32" s="1889"/>
      <c r="U32" s="1889">
        <v>0.99</v>
      </c>
      <c r="V32" s="1889"/>
      <c r="W32" s="1889"/>
      <c r="X32" s="1889">
        <v>1</v>
      </c>
      <c r="Y32" s="1889"/>
      <c r="Z32" s="1889">
        <v>1.1000000000000001</v>
      </c>
      <c r="AA32" s="1890"/>
      <c r="AB32" s="248"/>
      <c r="AC32" s="135"/>
      <c r="AD32" s="135"/>
      <c r="AE32" s="135"/>
      <c r="AF32" s="135"/>
      <c r="AG32" s="135"/>
      <c r="AH32" s="135"/>
      <c r="AI32" s="135"/>
    </row>
    <row r="33" spans="2:40" ht="15" thickBot="1" x14ac:dyDescent="0.4">
      <c r="B33" s="35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248"/>
      <c r="AC33" s="135"/>
      <c r="AD33" s="135"/>
      <c r="AE33" s="135"/>
      <c r="AF33" s="135"/>
      <c r="AG33" s="135"/>
      <c r="AH33" s="135"/>
      <c r="AI33" s="135"/>
    </row>
    <row r="34" spans="2:40" s="117" customFormat="1" ht="15" thickBot="1" x14ac:dyDescent="0.4">
      <c r="B34" s="320"/>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248"/>
      <c r="AC34" s="135"/>
      <c r="AD34" s="135"/>
      <c r="AE34" s="135"/>
      <c r="AF34" s="135"/>
      <c r="AG34" s="135"/>
      <c r="AH34" s="135"/>
      <c r="AI34" s="135"/>
    </row>
    <row r="35" spans="2:40" s="117" customFormat="1" ht="54.65" customHeight="1" thickBot="1" x14ac:dyDescent="0.4">
      <c r="B35" s="320"/>
      <c r="C35" s="1843" t="s">
        <v>46</v>
      </c>
      <c r="D35" s="1844"/>
      <c r="E35" s="1844"/>
      <c r="F35" s="1844"/>
      <c r="G35" s="1845"/>
      <c r="H35" s="389" t="s">
        <v>306</v>
      </c>
      <c r="I35" s="389" t="s">
        <v>307</v>
      </c>
      <c r="J35" s="355" t="s">
        <v>49</v>
      </c>
      <c r="K35" s="1636" t="s">
        <v>50</v>
      </c>
      <c r="L35" s="1637"/>
      <c r="M35" s="1637"/>
      <c r="N35" s="1637"/>
      <c r="O35" s="1637"/>
      <c r="P35" s="1637"/>
      <c r="Q35" s="1637"/>
      <c r="R35" s="1637"/>
      <c r="S35" s="1637"/>
      <c r="T35" s="1637"/>
      <c r="U35" s="1637"/>
      <c r="V35" s="1637"/>
      <c r="W35" s="1637"/>
      <c r="X35" s="1637"/>
      <c r="Y35" s="1637"/>
      <c r="Z35" s="1637"/>
      <c r="AA35" s="1638"/>
      <c r="AB35" s="248"/>
      <c r="AC35" s="135"/>
      <c r="AD35" s="135"/>
      <c r="AE35" s="135"/>
      <c r="AF35" s="135"/>
      <c r="AG35" s="135"/>
      <c r="AH35" s="135"/>
      <c r="AI35" s="135"/>
    </row>
    <row r="36" spans="2:40" s="117" customFormat="1" ht="180.75" customHeight="1" x14ac:dyDescent="0.35">
      <c r="B36" s="320"/>
      <c r="C36" s="1556" t="s">
        <v>93</v>
      </c>
      <c r="D36" s="1557"/>
      <c r="E36" s="1557"/>
      <c r="F36" s="1557"/>
      <c r="G36" s="1558"/>
      <c r="H36" s="291">
        <v>8042</v>
      </c>
      <c r="I36" s="291">
        <v>7800</v>
      </c>
      <c r="J36" s="390">
        <f>ROUND((H36/I36),3)</f>
        <v>1.0309999999999999</v>
      </c>
      <c r="K36" s="1917" t="s">
        <v>993</v>
      </c>
      <c r="L36" s="1918"/>
      <c r="M36" s="1918"/>
      <c r="N36" s="1918"/>
      <c r="O36" s="1918"/>
      <c r="P36" s="1918"/>
      <c r="Q36" s="1918"/>
      <c r="R36" s="1918"/>
      <c r="S36" s="1918"/>
      <c r="T36" s="1918"/>
      <c r="U36" s="1918"/>
      <c r="V36" s="1918"/>
      <c r="W36" s="1918"/>
      <c r="X36" s="1918"/>
      <c r="Y36" s="1918"/>
      <c r="Z36" s="1918"/>
      <c r="AA36" s="1919"/>
      <c r="AB36" s="248"/>
      <c r="AC36" s="135"/>
      <c r="AD36" s="135"/>
      <c r="AE36" s="135"/>
      <c r="AF36" s="135"/>
      <c r="AG36" s="135"/>
      <c r="AH36" s="135"/>
      <c r="AI36" s="135"/>
    </row>
    <row r="37" spans="2:40" s="117" customFormat="1" ht="83.25" customHeight="1" x14ac:dyDescent="0.35">
      <c r="B37" s="320"/>
      <c r="C37" s="1556" t="s">
        <v>290</v>
      </c>
      <c r="D37" s="1557"/>
      <c r="E37" s="1557"/>
      <c r="F37" s="1557"/>
      <c r="G37" s="1558"/>
      <c r="H37" s="318">
        <v>10746</v>
      </c>
      <c r="I37" s="318">
        <v>10600</v>
      </c>
      <c r="J37" s="390">
        <f>ROUND((H37/I37),3)</f>
        <v>1.014</v>
      </c>
      <c r="K37" s="1917" t="s">
        <v>994</v>
      </c>
      <c r="L37" s="1918"/>
      <c r="M37" s="1918"/>
      <c r="N37" s="1918"/>
      <c r="O37" s="1918"/>
      <c r="P37" s="1918"/>
      <c r="Q37" s="1918"/>
      <c r="R37" s="1918"/>
      <c r="S37" s="1918"/>
      <c r="T37" s="1918"/>
      <c r="U37" s="1918"/>
      <c r="V37" s="1918"/>
      <c r="W37" s="1918"/>
      <c r="X37" s="1918"/>
      <c r="Y37" s="1918"/>
      <c r="Z37" s="1918"/>
      <c r="AA37" s="1919"/>
      <c r="AB37" s="248"/>
      <c r="AC37" s="135"/>
      <c r="AD37" s="135"/>
      <c r="AE37" s="135"/>
      <c r="AF37" s="135"/>
      <c r="AG37" s="135"/>
      <c r="AH37" s="135"/>
      <c r="AI37" s="135">
        <f>220000/13</f>
        <v>16923.076923076922</v>
      </c>
    </row>
    <row r="38" spans="2:40" s="117" customFormat="1" x14ac:dyDescent="0.35">
      <c r="B38" s="320"/>
      <c r="C38" s="1556" t="s">
        <v>291</v>
      </c>
      <c r="D38" s="1557"/>
      <c r="E38" s="1557"/>
      <c r="F38" s="1557"/>
      <c r="G38" s="1558"/>
      <c r="H38" s="291"/>
      <c r="I38" s="318">
        <v>10700</v>
      </c>
      <c r="J38" s="390">
        <f>ROUND((H38/I38),3)</f>
        <v>0</v>
      </c>
      <c r="K38" s="1925"/>
      <c r="L38" s="1926"/>
      <c r="M38" s="1926"/>
      <c r="N38" s="1926"/>
      <c r="O38" s="1926"/>
      <c r="P38" s="1926"/>
      <c r="Q38" s="1926"/>
      <c r="R38" s="1926"/>
      <c r="S38" s="1926"/>
      <c r="T38" s="1926"/>
      <c r="U38" s="1926"/>
      <c r="V38" s="1926"/>
      <c r="W38" s="1926"/>
      <c r="X38" s="1926"/>
      <c r="Y38" s="1926"/>
      <c r="Z38" s="1926"/>
      <c r="AA38" s="1927"/>
      <c r="AB38" s="248"/>
      <c r="AC38" s="135"/>
      <c r="AD38" s="135"/>
      <c r="AE38" s="135"/>
      <c r="AF38" s="135"/>
      <c r="AG38" s="135"/>
      <c r="AH38" s="135"/>
      <c r="AI38" s="135">
        <f>+AI37*5</f>
        <v>84615.38461538461</v>
      </c>
    </row>
    <row r="39" spans="2:40" s="117" customFormat="1" ht="15" thickBot="1" x14ac:dyDescent="0.4">
      <c r="B39" s="320"/>
      <c r="C39" s="1556" t="s">
        <v>292</v>
      </c>
      <c r="D39" s="1557"/>
      <c r="E39" s="1557"/>
      <c r="F39" s="1557"/>
      <c r="G39" s="1558"/>
      <c r="H39" s="291"/>
      <c r="I39" s="318">
        <v>4900</v>
      </c>
      <c r="J39" s="390">
        <f>ROUND((H39/I39),3)</f>
        <v>0</v>
      </c>
      <c r="K39" s="1925"/>
      <c r="L39" s="1926"/>
      <c r="M39" s="1926"/>
      <c r="N39" s="1926"/>
      <c r="O39" s="1926"/>
      <c r="P39" s="1926"/>
      <c r="Q39" s="1926"/>
      <c r="R39" s="1926"/>
      <c r="S39" s="1926"/>
      <c r="T39" s="1926"/>
      <c r="U39" s="1926"/>
      <c r="V39" s="1926"/>
      <c r="W39" s="1926"/>
      <c r="X39" s="1926"/>
      <c r="Y39" s="1926"/>
      <c r="Z39" s="1926"/>
      <c r="AA39" s="1927"/>
      <c r="AB39" s="248"/>
      <c r="AC39" s="135"/>
      <c r="AD39" s="135"/>
      <c r="AE39" s="135"/>
      <c r="AF39" s="135"/>
      <c r="AG39" s="135"/>
      <c r="AH39" s="135"/>
      <c r="AI39" s="135"/>
    </row>
    <row r="40" spans="2:40" s="117" customFormat="1" ht="15.75" customHeight="1" thickBot="1" x14ac:dyDescent="0.4">
      <c r="B40" s="320"/>
      <c r="C40" s="1528" t="s">
        <v>54</v>
      </c>
      <c r="D40" s="1529"/>
      <c r="E40" s="1529"/>
      <c r="F40" s="1529"/>
      <c r="G40" s="1530"/>
      <c r="H40" s="391">
        <f>SUM(H36:H39)</f>
        <v>18788</v>
      </c>
      <c r="I40" s="392">
        <f>SUM(I36:I39)</f>
        <v>34000</v>
      </c>
      <c r="J40" s="364">
        <f>(H40/I40)</f>
        <v>0.5525882352941176</v>
      </c>
      <c r="K40" s="1531"/>
      <c r="L40" s="1532"/>
      <c r="M40" s="1532"/>
      <c r="N40" s="1532"/>
      <c r="O40" s="1532"/>
      <c r="P40" s="1532"/>
      <c r="Q40" s="1532"/>
      <c r="R40" s="1532"/>
      <c r="S40" s="1532"/>
      <c r="T40" s="1532"/>
      <c r="U40" s="1532"/>
      <c r="V40" s="1532"/>
      <c r="W40" s="1532"/>
      <c r="X40" s="1532"/>
      <c r="Y40" s="1532"/>
      <c r="Z40" s="1532"/>
      <c r="AA40" s="1533"/>
      <c r="AB40" s="248"/>
      <c r="AC40" s="135"/>
      <c r="AD40" s="135"/>
      <c r="AE40" s="135"/>
      <c r="AF40" s="135"/>
      <c r="AG40" s="135"/>
      <c r="AH40" s="135"/>
      <c r="AI40" s="135"/>
    </row>
    <row r="41" spans="2:40" s="117" customFormat="1" ht="5.25" customHeight="1" x14ac:dyDescent="0.35">
      <c r="B41" s="320"/>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248"/>
      <c r="AC41" s="135"/>
      <c r="AD41" s="135"/>
      <c r="AE41" s="135"/>
      <c r="AF41" s="135"/>
      <c r="AG41" s="135"/>
      <c r="AH41" s="135"/>
      <c r="AI41" s="135"/>
    </row>
    <row r="42" spans="2:40" s="117" customFormat="1" ht="15" thickBot="1" x14ac:dyDescent="0.4">
      <c r="B42" s="320"/>
      <c r="C42" s="135"/>
      <c r="D42" s="135"/>
      <c r="E42" s="135"/>
      <c r="F42" s="135"/>
      <c r="G42" s="135"/>
      <c r="H42" s="159"/>
      <c r="I42" s="159"/>
      <c r="J42" s="160"/>
      <c r="K42" s="135"/>
      <c r="L42" s="135"/>
      <c r="M42" s="135"/>
      <c r="N42" s="135"/>
      <c r="O42" s="135"/>
      <c r="P42" s="135"/>
      <c r="Q42" s="135"/>
      <c r="R42" s="135"/>
      <c r="S42" s="135"/>
      <c r="T42" s="135"/>
      <c r="U42" s="135"/>
      <c r="V42" s="135"/>
      <c r="W42" s="135"/>
      <c r="Y42" s="135"/>
      <c r="Z42" s="135"/>
      <c r="AA42" s="135"/>
      <c r="AB42" s="248"/>
      <c r="AC42" s="135"/>
      <c r="AD42" s="135"/>
      <c r="AE42" s="135"/>
      <c r="AF42" s="135"/>
      <c r="AG42" s="135"/>
      <c r="AH42" s="135"/>
      <c r="AI42" s="135"/>
    </row>
    <row r="43" spans="2:40" s="117" customFormat="1" x14ac:dyDescent="0.35">
      <c r="B43" s="320"/>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248"/>
      <c r="AC43" s="135"/>
      <c r="AD43" s="135"/>
      <c r="AE43" s="135"/>
      <c r="AF43" s="135"/>
      <c r="AG43" s="135"/>
      <c r="AH43" s="135"/>
      <c r="AI43" s="135"/>
    </row>
    <row r="44" spans="2:40" ht="15" thickBot="1" x14ac:dyDescent="0.4">
      <c r="B44" s="354"/>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248"/>
      <c r="AC44" s="135"/>
      <c r="AD44" s="135"/>
      <c r="AE44" s="135"/>
      <c r="AF44" s="135"/>
      <c r="AG44" s="135"/>
      <c r="AH44" s="135"/>
      <c r="AI44" s="135"/>
      <c r="AJ44" s="9" t="s">
        <v>234</v>
      </c>
      <c r="AK44" s="9" t="s">
        <v>308</v>
      </c>
      <c r="AL44" s="9" t="s">
        <v>309</v>
      </c>
      <c r="AM44" s="9" t="s">
        <v>310</v>
      </c>
      <c r="AN44" s="117"/>
    </row>
    <row r="45" spans="2:40" x14ac:dyDescent="0.35">
      <c r="B45" s="354"/>
      <c r="C45" s="1510"/>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248"/>
      <c r="AC45" s="135"/>
      <c r="AD45" s="135"/>
      <c r="AE45" s="135"/>
      <c r="AF45" s="135"/>
      <c r="AG45" s="135"/>
      <c r="AH45" s="135"/>
      <c r="AI45" s="135"/>
      <c r="AJ45" s="9" t="s">
        <v>238</v>
      </c>
      <c r="AK45" s="393">
        <v>8042</v>
      </c>
      <c r="AL45" s="393">
        <f>AK45</f>
        <v>8042</v>
      </c>
      <c r="AM45" s="393">
        <f>I36</f>
        <v>7800</v>
      </c>
      <c r="AN45" s="117"/>
    </row>
    <row r="46" spans="2:40" x14ac:dyDescent="0.35">
      <c r="B46" s="35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248"/>
      <c r="AC46" s="135"/>
      <c r="AD46" s="135"/>
      <c r="AE46" s="135"/>
      <c r="AF46" s="135"/>
      <c r="AG46" s="135"/>
      <c r="AH46" s="135"/>
      <c r="AI46" s="135"/>
      <c r="AJ46" s="9" t="s">
        <v>239</v>
      </c>
      <c r="AK46" s="393">
        <f>H37</f>
        <v>10746</v>
      </c>
      <c r="AL46" s="393">
        <f>AL45+AK46</f>
        <v>18788</v>
      </c>
      <c r="AM46" s="393">
        <f>I37</f>
        <v>10600</v>
      </c>
      <c r="AN46" s="117"/>
    </row>
    <row r="47" spans="2:40" x14ac:dyDescent="0.35">
      <c r="B47" s="35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248"/>
      <c r="AC47" s="135"/>
      <c r="AD47" s="135"/>
      <c r="AE47" s="135"/>
      <c r="AF47" s="135"/>
      <c r="AG47" s="135"/>
      <c r="AH47" s="135"/>
      <c r="AI47" s="135"/>
      <c r="AJ47" s="9" t="s">
        <v>240</v>
      </c>
      <c r="AK47" s="393">
        <f>H38</f>
        <v>0</v>
      </c>
      <c r="AL47" s="393">
        <f>AL46+AK47</f>
        <v>18788</v>
      </c>
      <c r="AM47" s="393">
        <f>I38</f>
        <v>10700</v>
      </c>
      <c r="AN47" s="117"/>
    </row>
    <row r="48" spans="2:40" x14ac:dyDescent="0.35">
      <c r="B48" s="35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248"/>
      <c r="AC48" s="135"/>
      <c r="AD48" s="135"/>
      <c r="AE48" s="135"/>
      <c r="AF48" s="135"/>
      <c r="AG48" s="135"/>
      <c r="AH48" s="135"/>
      <c r="AI48" s="135"/>
      <c r="AJ48" s="394" t="s">
        <v>233</v>
      </c>
      <c r="AK48" s="393">
        <f>H39</f>
        <v>0</v>
      </c>
      <c r="AL48" s="393">
        <f>AL47+AK48</f>
        <v>18788</v>
      </c>
      <c r="AM48" s="393">
        <f>I39</f>
        <v>4900</v>
      </c>
    </row>
    <row r="49" spans="2:39" x14ac:dyDescent="0.35">
      <c r="B49" s="35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248"/>
      <c r="AC49" s="135"/>
      <c r="AD49" s="135"/>
      <c r="AE49" s="135"/>
      <c r="AF49" s="135"/>
      <c r="AG49" s="135"/>
      <c r="AH49" s="135"/>
      <c r="AI49" s="135"/>
      <c r="AJ49" s="537" t="s">
        <v>54</v>
      </c>
      <c r="AK49" s="395">
        <f>SUM(AK45:AK48)</f>
        <v>18788</v>
      </c>
      <c r="AL49" s="395">
        <f>AK49</f>
        <v>18788</v>
      </c>
      <c r="AM49" s="395">
        <f>SUM(AM45:AM48)</f>
        <v>34000</v>
      </c>
    </row>
    <row r="50" spans="2:39" x14ac:dyDescent="0.35">
      <c r="B50" s="35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248"/>
      <c r="AC50" s="135"/>
      <c r="AD50" s="135"/>
      <c r="AE50" s="135"/>
      <c r="AF50" s="135"/>
      <c r="AG50" s="135"/>
      <c r="AH50" s="135"/>
      <c r="AI50" s="135"/>
    </row>
    <row r="51" spans="2:39" x14ac:dyDescent="0.35">
      <c r="B51" s="35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248"/>
      <c r="AC51" s="135"/>
      <c r="AD51" s="135"/>
      <c r="AE51" s="135"/>
      <c r="AF51" s="135"/>
      <c r="AG51" s="135"/>
      <c r="AH51" s="135"/>
      <c r="AI51" s="135"/>
    </row>
    <row r="52" spans="2:39" x14ac:dyDescent="0.35">
      <c r="B52" s="35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248"/>
      <c r="AC52" s="135"/>
      <c r="AD52" s="135"/>
      <c r="AE52" s="135"/>
      <c r="AF52" s="135"/>
      <c r="AG52" s="135"/>
      <c r="AH52" s="135"/>
      <c r="AI52" s="135"/>
    </row>
    <row r="53" spans="2:39" x14ac:dyDescent="0.35">
      <c r="B53" s="35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248"/>
      <c r="AC53" s="135"/>
      <c r="AD53" s="135"/>
      <c r="AE53" s="135"/>
      <c r="AF53" s="135"/>
      <c r="AG53" s="135"/>
      <c r="AH53" s="135"/>
      <c r="AI53" s="135"/>
    </row>
    <row r="54" spans="2:39" x14ac:dyDescent="0.35">
      <c r="B54" s="35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248"/>
      <c r="AC54" s="135"/>
      <c r="AD54" s="135"/>
      <c r="AE54" s="135"/>
      <c r="AF54" s="135"/>
      <c r="AG54" s="135"/>
      <c r="AH54" s="135"/>
      <c r="AI54" s="135"/>
    </row>
    <row r="55" spans="2:39" x14ac:dyDescent="0.35">
      <c r="B55" s="35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248"/>
      <c r="AC55" s="135"/>
      <c r="AD55" s="135"/>
      <c r="AE55" s="135"/>
      <c r="AF55" s="135"/>
      <c r="AG55" s="135"/>
      <c r="AH55" s="135"/>
      <c r="AI55" s="135"/>
    </row>
    <row r="56" spans="2:39" x14ac:dyDescent="0.35">
      <c r="B56" s="354"/>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248"/>
      <c r="AC56" s="135"/>
      <c r="AD56" s="135"/>
      <c r="AE56" s="135"/>
      <c r="AF56" s="135"/>
      <c r="AG56" s="135"/>
      <c r="AH56" s="135"/>
      <c r="AI56" s="135"/>
    </row>
    <row r="57" spans="2:39" ht="15" thickBot="1" x14ac:dyDescent="0.4">
      <c r="B57" s="354"/>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248"/>
      <c r="AC57" s="135"/>
      <c r="AD57" s="135"/>
      <c r="AE57" s="135"/>
      <c r="AF57" s="135"/>
      <c r="AG57" s="135"/>
      <c r="AH57" s="135"/>
      <c r="AI57" s="135"/>
    </row>
    <row r="58" spans="2:39" ht="15" thickBot="1" x14ac:dyDescent="0.4">
      <c r="B58" s="354"/>
      <c r="AB58" s="248"/>
      <c r="AC58" s="135"/>
      <c r="AD58" s="135"/>
      <c r="AE58" s="135"/>
      <c r="AF58" s="135"/>
      <c r="AG58" s="135"/>
      <c r="AH58" s="135"/>
      <c r="AI58" s="135"/>
    </row>
    <row r="59" spans="2:39" ht="16" thickBot="1" x14ac:dyDescent="0.4">
      <c r="B59" s="538"/>
      <c r="C59" s="1860" t="s">
        <v>46</v>
      </c>
      <c r="D59" s="1860"/>
      <c r="E59" s="1860"/>
      <c r="F59" s="1860"/>
      <c r="G59" s="1860"/>
      <c r="H59" s="1860" t="s">
        <v>76</v>
      </c>
      <c r="I59" s="1860"/>
      <c r="J59" s="1860" t="s">
        <v>56</v>
      </c>
      <c r="K59" s="1860"/>
      <c r="L59" s="1860"/>
      <c r="M59" s="1860"/>
      <c r="N59" s="1860" t="s">
        <v>57</v>
      </c>
      <c r="O59" s="1860"/>
      <c r="P59" s="1860"/>
      <c r="Q59" s="1860"/>
      <c r="R59" s="1860"/>
      <c r="S59" s="1860"/>
      <c r="T59" s="1860"/>
      <c r="U59" s="1860"/>
      <c r="V59" s="1861" t="s">
        <v>58</v>
      </c>
      <c r="W59" s="1861"/>
      <c r="X59" s="1861"/>
      <c r="Y59" s="1861"/>
      <c r="Z59" s="1861"/>
      <c r="AA59" s="1861"/>
      <c r="AB59" s="367"/>
      <c r="AC59" s="396"/>
      <c r="AD59" s="396"/>
      <c r="AE59" s="396"/>
      <c r="AF59" s="396"/>
      <c r="AG59" s="396"/>
      <c r="AH59" s="396"/>
      <c r="AI59" s="396"/>
    </row>
    <row r="60" spans="2:39" ht="16" thickBot="1" x14ac:dyDescent="0.4">
      <c r="B60" s="368"/>
      <c r="C60" s="1860"/>
      <c r="D60" s="1860"/>
      <c r="E60" s="1860"/>
      <c r="F60" s="1860"/>
      <c r="G60" s="1860"/>
      <c r="H60" s="1860"/>
      <c r="I60" s="1860"/>
      <c r="J60" s="1860"/>
      <c r="K60" s="1860"/>
      <c r="L60" s="1860"/>
      <c r="M60" s="1860"/>
      <c r="N60" s="1860"/>
      <c r="O60" s="1860"/>
      <c r="P60" s="1860"/>
      <c r="Q60" s="1860"/>
      <c r="R60" s="1860"/>
      <c r="S60" s="1860"/>
      <c r="T60" s="1860"/>
      <c r="U60" s="1860"/>
      <c r="V60" s="1861"/>
      <c r="W60" s="1861"/>
      <c r="X60" s="1861"/>
      <c r="Y60" s="1861"/>
      <c r="Z60" s="1861"/>
      <c r="AA60" s="1861"/>
      <c r="AB60" s="367"/>
      <c r="AC60" s="396"/>
      <c r="AD60" s="396"/>
      <c r="AE60" s="396"/>
      <c r="AF60" s="396"/>
      <c r="AG60" s="396"/>
      <c r="AH60" s="396"/>
      <c r="AI60" s="396"/>
    </row>
    <row r="61" spans="2:39" ht="16" thickBot="1" x14ac:dyDescent="0.4">
      <c r="B61" s="368"/>
      <c r="C61" s="1860"/>
      <c r="D61" s="1860"/>
      <c r="E61" s="1860"/>
      <c r="F61" s="1860"/>
      <c r="G61" s="1860"/>
      <c r="H61" s="1860"/>
      <c r="I61" s="1860"/>
      <c r="J61" s="1860"/>
      <c r="K61" s="1860"/>
      <c r="L61" s="1860"/>
      <c r="M61" s="1860"/>
      <c r="N61" s="1860"/>
      <c r="O61" s="1860"/>
      <c r="P61" s="1860"/>
      <c r="Q61" s="1860"/>
      <c r="R61" s="1860"/>
      <c r="S61" s="1860"/>
      <c r="T61" s="1860"/>
      <c r="U61" s="1860"/>
      <c r="V61" s="1861"/>
      <c r="W61" s="1861"/>
      <c r="X61" s="1861"/>
      <c r="Y61" s="1861"/>
      <c r="Z61" s="1861"/>
      <c r="AA61" s="1861"/>
      <c r="AB61" s="367"/>
      <c r="AC61" s="396"/>
      <c r="AD61" s="396"/>
      <c r="AE61" s="396"/>
      <c r="AF61" s="396"/>
      <c r="AG61" s="396"/>
      <c r="AH61" s="396"/>
      <c r="AI61" s="396"/>
    </row>
    <row r="62" spans="2:39" ht="30.75" customHeight="1" thickBot="1" x14ac:dyDescent="0.4">
      <c r="B62" s="538"/>
      <c r="C62" s="1853" t="s">
        <v>242</v>
      </c>
      <c r="D62" s="1853"/>
      <c r="E62" s="1853"/>
      <c r="F62" s="1853"/>
      <c r="G62" s="1853"/>
      <c r="H62" s="1923">
        <v>7770</v>
      </c>
      <c r="I62" s="1923"/>
      <c r="J62" s="1923">
        <v>8022</v>
      </c>
      <c r="K62" s="1923"/>
      <c r="L62" s="1923"/>
      <c r="M62" s="1923"/>
      <c r="N62" s="1924" t="s">
        <v>311</v>
      </c>
      <c r="O62" s="1924"/>
      <c r="P62" s="1924"/>
      <c r="Q62" s="1924"/>
      <c r="R62" s="1924"/>
      <c r="S62" s="1924"/>
      <c r="T62" s="1924"/>
      <c r="U62" s="1924"/>
      <c r="V62" s="1856" t="s">
        <v>214</v>
      </c>
      <c r="W62" s="1856"/>
      <c r="X62" s="1856"/>
      <c r="Y62" s="1856"/>
      <c r="Z62" s="1856"/>
      <c r="AA62" s="1856"/>
      <c r="AB62" s="369"/>
    </row>
    <row r="63" spans="2:39" ht="27.75" customHeight="1" thickBot="1" x14ac:dyDescent="0.4">
      <c r="B63" s="538"/>
      <c r="C63" s="1853" t="s">
        <v>245</v>
      </c>
      <c r="D63" s="1853"/>
      <c r="E63" s="1853"/>
      <c r="F63" s="1853"/>
      <c r="G63" s="1853"/>
      <c r="H63" s="1923">
        <v>9142</v>
      </c>
      <c r="I63" s="1923"/>
      <c r="J63" s="1923">
        <f>H37</f>
        <v>10746</v>
      </c>
      <c r="K63" s="1923"/>
      <c r="L63" s="1923"/>
      <c r="M63" s="1923"/>
      <c r="N63" s="1924" t="s">
        <v>311</v>
      </c>
      <c r="O63" s="1924"/>
      <c r="P63" s="1924"/>
      <c r="Q63" s="1924"/>
      <c r="R63" s="1924"/>
      <c r="S63" s="1924"/>
      <c r="T63" s="1924"/>
      <c r="U63" s="1924"/>
      <c r="V63" s="1856" t="s">
        <v>214</v>
      </c>
      <c r="W63" s="1856"/>
      <c r="X63" s="1856"/>
      <c r="Y63" s="1856"/>
      <c r="Z63" s="1856"/>
      <c r="AA63" s="1856"/>
      <c r="AB63" s="369"/>
    </row>
    <row r="64" spans="2:39" ht="28.5" customHeight="1" thickBot="1" x14ac:dyDescent="0.4">
      <c r="B64" s="538"/>
      <c r="C64" s="1853" t="s">
        <v>246</v>
      </c>
      <c r="D64" s="1853"/>
      <c r="E64" s="1853"/>
      <c r="F64" s="1853"/>
      <c r="G64" s="1853"/>
      <c r="H64" s="1923">
        <v>9776</v>
      </c>
      <c r="I64" s="1923"/>
      <c r="J64" s="1923">
        <f>H38</f>
        <v>0</v>
      </c>
      <c r="K64" s="1923"/>
      <c r="L64" s="1923"/>
      <c r="M64" s="1923"/>
      <c r="N64" s="1924"/>
      <c r="O64" s="1924"/>
      <c r="P64" s="1924"/>
      <c r="Q64" s="1924"/>
      <c r="R64" s="1924"/>
      <c r="S64" s="1924"/>
      <c r="T64" s="1924"/>
      <c r="U64" s="1924"/>
      <c r="V64" s="1856"/>
      <c r="W64" s="1856"/>
      <c r="X64" s="1856"/>
      <c r="Y64" s="1856"/>
      <c r="Z64" s="1856"/>
      <c r="AA64" s="1856"/>
      <c r="AB64" s="369"/>
    </row>
    <row r="65" spans="2:28" ht="28.5" customHeight="1" thickBot="1" x14ac:dyDescent="0.4">
      <c r="B65" s="538"/>
      <c r="C65" s="1853" t="s">
        <v>247</v>
      </c>
      <c r="D65" s="1853"/>
      <c r="E65" s="1853"/>
      <c r="F65" s="1853"/>
      <c r="G65" s="1853"/>
      <c r="H65" s="1923">
        <v>11987</v>
      </c>
      <c r="I65" s="1923"/>
      <c r="J65" s="1923">
        <f>H39</f>
        <v>0</v>
      </c>
      <c r="K65" s="1923"/>
      <c r="L65" s="1923"/>
      <c r="M65" s="1923"/>
      <c r="N65" s="1924"/>
      <c r="O65" s="1924"/>
      <c r="P65" s="1924"/>
      <c r="Q65" s="1924"/>
      <c r="R65" s="1924"/>
      <c r="S65" s="1924"/>
      <c r="T65" s="1924"/>
      <c r="U65" s="1924"/>
      <c r="V65" s="1856"/>
      <c r="W65" s="1856"/>
      <c r="X65" s="1856"/>
      <c r="Y65" s="1856"/>
      <c r="Z65" s="1856"/>
      <c r="AA65" s="1856"/>
      <c r="AB65" s="369"/>
    </row>
    <row r="66" spans="2:28" ht="15" thickBot="1" x14ac:dyDescent="0.4">
      <c r="B66" s="538"/>
      <c r="C66" s="1846"/>
      <c r="D66" s="1847"/>
      <c r="E66" s="1847"/>
      <c r="F66" s="1847"/>
      <c r="G66" s="1848"/>
      <c r="H66" s="1920"/>
      <c r="I66" s="1921"/>
      <c r="J66" s="1920"/>
      <c r="K66" s="1922"/>
      <c r="L66" s="1922"/>
      <c r="M66" s="1921"/>
      <c r="N66" s="1905"/>
      <c r="O66" s="1906"/>
      <c r="P66" s="1906"/>
      <c r="Q66" s="1906"/>
      <c r="R66" s="1906"/>
      <c r="S66" s="1906"/>
      <c r="T66" s="1906"/>
      <c r="U66" s="1907"/>
      <c r="V66" s="1850"/>
      <c r="W66" s="1851"/>
      <c r="X66" s="1851"/>
      <c r="Y66" s="1851"/>
      <c r="Z66" s="1851"/>
      <c r="AA66" s="1852"/>
      <c r="AB66" s="369"/>
    </row>
    <row r="67" spans="2:28" ht="15.75" customHeight="1" thickBot="1" x14ac:dyDescent="0.4">
      <c r="B67" s="538"/>
      <c r="C67" s="1846"/>
      <c r="D67" s="1847"/>
      <c r="E67" s="1847"/>
      <c r="F67" s="1847"/>
      <c r="G67" s="1848"/>
      <c r="H67" s="1920"/>
      <c r="I67" s="1921"/>
      <c r="J67" s="1920"/>
      <c r="K67" s="1922"/>
      <c r="L67" s="1922"/>
      <c r="M67" s="1921"/>
      <c r="N67" s="1905"/>
      <c r="O67" s="1906"/>
      <c r="P67" s="1906"/>
      <c r="Q67" s="1906"/>
      <c r="R67" s="1906"/>
      <c r="S67" s="1906"/>
      <c r="T67" s="1906"/>
      <c r="U67" s="1907"/>
      <c r="V67" s="1850"/>
      <c r="W67" s="1851"/>
      <c r="X67" s="1851"/>
      <c r="Y67" s="1851"/>
      <c r="Z67" s="1851"/>
      <c r="AA67" s="1852"/>
      <c r="AB67" s="369"/>
    </row>
    <row r="68" spans="2:28" ht="15" thickBot="1" x14ac:dyDescent="0.4">
      <c r="B68" s="540"/>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370"/>
    </row>
    <row r="107" ht="6" customHeight="1" x14ac:dyDescent="0.35"/>
  </sheetData>
  <mergeCells count="107">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K32:N32"/>
    <mergeCell ref="N64:U64"/>
    <mergeCell ref="V64:AA64"/>
    <mergeCell ref="C62:G62"/>
    <mergeCell ref="H62:I62"/>
    <mergeCell ref="J62:M62"/>
    <mergeCell ref="N62:U62"/>
    <mergeCell ref="V62:AA62"/>
    <mergeCell ref="C38:G38"/>
    <mergeCell ref="K38:AA38"/>
    <mergeCell ref="C39:G39"/>
    <mergeCell ref="K39:AA39"/>
    <mergeCell ref="C40:G40"/>
    <mergeCell ref="K40:AA40"/>
    <mergeCell ref="H59:I61"/>
    <mergeCell ref="J59:M61"/>
    <mergeCell ref="C63:G63"/>
    <mergeCell ref="H63:I63"/>
    <mergeCell ref="J63:M63"/>
    <mergeCell ref="N63:U63"/>
    <mergeCell ref="V63:AA63"/>
    <mergeCell ref="C64:G64"/>
    <mergeCell ref="H64:I64"/>
    <mergeCell ref="J64:M64"/>
    <mergeCell ref="C43:AA44"/>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45:AA57"/>
    <mergeCell ref="C59:G61"/>
    <mergeCell ref="N59:U61"/>
    <mergeCell ref="V59:AA61"/>
    <mergeCell ref="C34:AA34"/>
    <mergeCell ref="C35:G35"/>
    <mergeCell ref="K35:AA35"/>
    <mergeCell ref="C36:G36"/>
    <mergeCell ref="K36:AA36"/>
    <mergeCell ref="C37:G37"/>
    <mergeCell ref="K37:AA37"/>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24"/>
  <sheetViews>
    <sheetView topLeftCell="A43" zoomScale="55" zoomScaleNormal="55" workbookViewId="0">
      <selection activeCell="H41" sqref="H41:H43"/>
    </sheetView>
  </sheetViews>
  <sheetFormatPr baseColWidth="10" defaultColWidth="3.7265625" defaultRowHeight="12" x14ac:dyDescent="0.3"/>
  <cols>
    <col min="1" max="1" width="3.7265625" style="172"/>
    <col min="2" max="2" width="1.453125" style="172" customWidth="1"/>
    <col min="3" max="6" width="2.7265625" style="172" customWidth="1"/>
    <col min="7" max="7" width="6.1796875" style="172" customWidth="1"/>
    <col min="8" max="10" width="15.7265625" style="172" customWidth="1"/>
    <col min="11" max="19" width="3.26953125" style="172" customWidth="1"/>
    <col min="20" max="20" width="4.7265625" style="172" customWidth="1"/>
    <col min="21" max="22" width="6.7265625" style="172" customWidth="1"/>
    <col min="23" max="23" width="4.7265625" style="172" customWidth="1"/>
    <col min="24" max="27" width="5" style="172" customWidth="1"/>
    <col min="28" max="28" width="1.453125" style="172" customWidth="1"/>
    <col min="29" max="16384" width="3.7265625" style="172"/>
  </cols>
  <sheetData>
    <row r="1" spans="2:28" ht="12.5" thickBot="1" x14ac:dyDescent="0.35">
      <c r="B1" s="189"/>
      <c r="C1" s="189"/>
      <c r="D1" s="189"/>
      <c r="E1" s="189"/>
      <c r="F1" s="189"/>
    </row>
    <row r="2" spans="2:28" ht="45.75" customHeight="1" x14ac:dyDescent="0.3">
      <c r="B2" s="2011"/>
      <c r="C2" s="2012"/>
      <c r="D2" s="2012"/>
      <c r="E2" s="2012"/>
      <c r="F2" s="2012"/>
      <c r="G2" s="2012"/>
      <c r="H2" s="2015" t="s">
        <v>0</v>
      </c>
      <c r="I2" s="2015"/>
      <c r="J2" s="2015"/>
      <c r="K2" s="2015"/>
      <c r="L2" s="2015"/>
      <c r="M2" s="2015"/>
      <c r="N2" s="2015"/>
      <c r="O2" s="2015"/>
      <c r="P2" s="2015"/>
      <c r="Q2" s="2015"/>
      <c r="R2" s="2015"/>
      <c r="S2" s="2015"/>
      <c r="T2" s="2015"/>
      <c r="U2" s="2015"/>
      <c r="V2" s="2015"/>
      <c r="W2" s="2015"/>
      <c r="X2" s="2015"/>
      <c r="Y2" s="2015"/>
      <c r="Z2" s="2015"/>
      <c r="AA2" s="2015"/>
      <c r="AB2" s="2016"/>
    </row>
    <row r="3" spans="2:28" ht="15" customHeight="1" x14ac:dyDescent="0.3">
      <c r="B3" s="2013"/>
      <c r="C3" s="2014"/>
      <c r="D3" s="2014"/>
      <c r="E3" s="2014"/>
      <c r="F3" s="2014"/>
      <c r="G3" s="2014"/>
      <c r="H3" s="2017" t="s">
        <v>1</v>
      </c>
      <c r="I3" s="2017"/>
      <c r="J3" s="2017"/>
      <c r="K3" s="2017"/>
      <c r="L3" s="2017"/>
      <c r="M3" s="2017"/>
      <c r="N3" s="2017"/>
      <c r="O3" s="2017"/>
      <c r="P3" s="2017" t="s">
        <v>2</v>
      </c>
      <c r="Q3" s="2017"/>
      <c r="R3" s="2017" t="s">
        <v>2</v>
      </c>
      <c r="S3" s="2017"/>
      <c r="T3" s="2017"/>
      <c r="U3" s="2017"/>
      <c r="V3" s="2017"/>
      <c r="W3" s="2017"/>
      <c r="X3" s="2017"/>
      <c r="Y3" s="2017"/>
      <c r="Z3" s="2017"/>
      <c r="AA3" s="2017"/>
      <c r="AB3" s="2018"/>
    </row>
    <row r="4" spans="2:28" ht="15.75" customHeight="1" thickBot="1" x14ac:dyDescent="0.35">
      <c r="B4" s="1328"/>
      <c r="C4" s="1322"/>
      <c r="D4" s="1322"/>
      <c r="E4" s="1322"/>
      <c r="F4" s="1322"/>
      <c r="G4" s="1322"/>
      <c r="H4" s="2019" t="s">
        <v>3</v>
      </c>
      <c r="I4" s="2019"/>
      <c r="J4" s="2019"/>
      <c r="K4" s="2019"/>
      <c r="L4" s="2019"/>
      <c r="M4" s="2019"/>
      <c r="N4" s="2019"/>
      <c r="O4" s="2019"/>
      <c r="P4" s="2019"/>
      <c r="Q4" s="2019"/>
      <c r="R4" s="2019"/>
      <c r="S4" s="2019"/>
      <c r="T4" s="2019"/>
      <c r="U4" s="2019"/>
      <c r="V4" s="2019"/>
      <c r="W4" s="2019"/>
      <c r="X4" s="2019"/>
      <c r="Y4" s="2019"/>
      <c r="Z4" s="2019"/>
      <c r="AA4" s="2019"/>
      <c r="AB4" s="2020"/>
    </row>
    <row r="5" spans="2:28" x14ac:dyDescent="0.3">
      <c r="H5" s="190"/>
      <c r="I5" s="190"/>
      <c r="J5" s="190"/>
      <c r="K5" s="190"/>
      <c r="L5" s="190"/>
      <c r="M5" s="190"/>
      <c r="N5" s="190"/>
      <c r="O5" s="190"/>
      <c r="P5" s="190"/>
      <c r="Q5" s="190"/>
      <c r="R5" s="190"/>
      <c r="S5" s="190"/>
      <c r="T5" s="190"/>
      <c r="U5" s="190"/>
      <c r="V5" s="190"/>
      <c r="W5" s="190"/>
      <c r="X5" s="190"/>
      <c r="Y5" s="190"/>
      <c r="Z5" s="190"/>
      <c r="AA5" s="190"/>
      <c r="AB5" s="190"/>
    </row>
    <row r="6" spans="2:28" ht="10" customHeight="1" thickBot="1" x14ac:dyDescent="0.35">
      <c r="B6" s="192"/>
      <c r="C6" s="193"/>
      <c r="D6" s="193"/>
      <c r="E6" s="193"/>
      <c r="F6" s="193"/>
      <c r="G6" s="193"/>
      <c r="H6" s="193"/>
      <c r="I6" s="194"/>
      <c r="J6" s="194"/>
      <c r="K6" s="194"/>
      <c r="L6" s="194"/>
      <c r="M6" s="194"/>
      <c r="N6" s="194"/>
      <c r="O6" s="194"/>
      <c r="P6" s="194"/>
      <c r="Q6" s="194"/>
      <c r="R6" s="195"/>
      <c r="S6" s="195"/>
      <c r="T6" s="195"/>
      <c r="U6" s="195"/>
      <c r="V6" s="195"/>
      <c r="W6" s="193"/>
      <c r="X6" s="193"/>
      <c r="Y6" s="193"/>
      <c r="Z6" s="193"/>
      <c r="AA6" s="193"/>
      <c r="AB6" s="196"/>
    </row>
    <row r="7" spans="2:28" ht="15" customHeight="1" x14ac:dyDescent="0.3">
      <c r="B7" s="197"/>
      <c r="C7" s="1956" t="s">
        <v>4</v>
      </c>
      <c r="D7" s="1957"/>
      <c r="E7" s="1957"/>
      <c r="F7" s="1957"/>
      <c r="G7" s="1957"/>
      <c r="H7" s="1958"/>
      <c r="I7" s="2021" t="s">
        <v>312</v>
      </c>
      <c r="J7" s="2022"/>
      <c r="K7" s="2022"/>
      <c r="L7" s="2022"/>
      <c r="M7" s="2022"/>
      <c r="N7" s="2022"/>
      <c r="O7" s="2022"/>
      <c r="P7" s="2022"/>
      <c r="Q7" s="2022"/>
      <c r="R7" s="2022"/>
      <c r="S7" s="2022"/>
      <c r="T7" s="2022"/>
      <c r="U7" s="2022"/>
      <c r="V7" s="2022"/>
      <c r="W7" s="2022"/>
      <c r="X7" s="2022"/>
      <c r="Y7" s="2022"/>
      <c r="Z7" s="2022"/>
      <c r="AA7" s="2023"/>
      <c r="AB7" s="198"/>
    </row>
    <row r="8" spans="2:28" ht="12.5" thickBot="1" x14ac:dyDescent="0.35">
      <c r="B8" s="197"/>
      <c r="C8" s="1959"/>
      <c r="D8" s="1960"/>
      <c r="E8" s="1960"/>
      <c r="F8" s="1960"/>
      <c r="G8" s="1960"/>
      <c r="H8" s="1961"/>
      <c r="I8" s="2024"/>
      <c r="J8" s="2025"/>
      <c r="K8" s="2025"/>
      <c r="L8" s="2025"/>
      <c r="M8" s="2025"/>
      <c r="N8" s="2025"/>
      <c r="O8" s="2025"/>
      <c r="P8" s="2025"/>
      <c r="Q8" s="2025"/>
      <c r="R8" s="2025"/>
      <c r="S8" s="2025"/>
      <c r="T8" s="2025"/>
      <c r="U8" s="2025"/>
      <c r="V8" s="2025"/>
      <c r="W8" s="2025"/>
      <c r="X8" s="2025"/>
      <c r="Y8" s="2025"/>
      <c r="Z8" s="2025"/>
      <c r="AA8" s="2026"/>
      <c r="AB8" s="198"/>
    </row>
    <row r="9" spans="2:28" ht="10" customHeight="1" thickBot="1" x14ac:dyDescent="0.35">
      <c r="B9" s="197"/>
      <c r="C9" s="199"/>
      <c r="D9" s="199"/>
      <c r="E9" s="199"/>
      <c r="F9" s="199"/>
      <c r="G9" s="199"/>
      <c r="H9" s="199"/>
      <c r="I9" s="200"/>
      <c r="J9" s="200"/>
      <c r="K9" s="200"/>
      <c r="L9" s="200"/>
      <c r="M9" s="200"/>
      <c r="N9" s="200"/>
      <c r="O9" s="200"/>
      <c r="P9" s="200"/>
      <c r="Q9" s="200"/>
      <c r="R9" s="201"/>
      <c r="S9" s="201"/>
      <c r="T9" s="201"/>
      <c r="U9" s="201"/>
      <c r="V9" s="201"/>
      <c r="W9" s="199"/>
      <c r="X9" s="199"/>
      <c r="Y9" s="199"/>
      <c r="Z9" s="199"/>
      <c r="AA9" s="199"/>
      <c r="AB9" s="198"/>
    </row>
    <row r="10" spans="2:28" ht="15" customHeight="1" thickBot="1" x14ac:dyDescent="0.35">
      <c r="B10" s="197"/>
      <c r="C10" s="1956" t="s">
        <v>6</v>
      </c>
      <c r="D10" s="1957"/>
      <c r="E10" s="1957"/>
      <c r="F10" s="1957"/>
      <c r="G10" s="1957"/>
      <c r="H10" s="1958"/>
      <c r="I10" s="1962" t="s">
        <v>313</v>
      </c>
      <c r="J10" s="1963"/>
      <c r="K10" s="1963"/>
      <c r="L10" s="1963"/>
      <c r="M10" s="1963"/>
      <c r="N10" s="1963"/>
      <c r="O10" s="1963"/>
      <c r="P10" s="1963"/>
      <c r="Q10" s="1964"/>
      <c r="R10" s="1968" t="s">
        <v>8</v>
      </c>
      <c r="S10" s="1969"/>
      <c r="T10" s="1969"/>
      <c r="U10" s="1970"/>
      <c r="V10" s="1971" t="s">
        <v>9</v>
      </c>
      <c r="W10" s="1972"/>
      <c r="X10" s="1972"/>
      <c r="Y10" s="1972"/>
      <c r="Z10" s="1972"/>
      <c r="AA10" s="1973"/>
      <c r="AB10" s="198"/>
    </row>
    <row r="11" spans="2:28" ht="28.5" customHeight="1" thickBot="1" x14ac:dyDescent="0.35">
      <c r="B11" s="197"/>
      <c r="C11" s="1959"/>
      <c r="D11" s="1960"/>
      <c r="E11" s="1960"/>
      <c r="F11" s="1960"/>
      <c r="G11" s="1960"/>
      <c r="H11" s="1961"/>
      <c r="I11" s="1965"/>
      <c r="J11" s="1966"/>
      <c r="K11" s="1966"/>
      <c r="L11" s="1966"/>
      <c r="M11" s="1966"/>
      <c r="N11" s="1966"/>
      <c r="O11" s="1966"/>
      <c r="P11" s="1966"/>
      <c r="Q11" s="1967"/>
      <c r="R11" s="1974" t="s">
        <v>314</v>
      </c>
      <c r="S11" s="1975"/>
      <c r="T11" s="1975"/>
      <c r="U11" s="1976"/>
      <c r="V11" s="1977">
        <v>5</v>
      </c>
      <c r="W11" s="1978"/>
      <c r="X11" s="1978"/>
      <c r="Y11" s="1978"/>
      <c r="Z11" s="1978"/>
      <c r="AA11" s="1979"/>
      <c r="AB11" s="198"/>
    </row>
    <row r="12" spans="2:28" ht="10"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66"/>
    </row>
    <row r="13" spans="2:28" ht="15" customHeight="1" x14ac:dyDescent="0.3">
      <c r="B13" s="173"/>
      <c r="C13" s="1956" t="s">
        <v>11</v>
      </c>
      <c r="D13" s="1957"/>
      <c r="E13" s="1957"/>
      <c r="F13" s="1957"/>
      <c r="G13" s="1957"/>
      <c r="H13" s="1958"/>
      <c r="I13" s="2027" t="s">
        <v>315</v>
      </c>
      <c r="J13" s="2028"/>
      <c r="K13" s="2028"/>
      <c r="L13" s="2028"/>
      <c r="M13" s="2028"/>
      <c r="N13" s="2028"/>
      <c r="O13" s="2028"/>
      <c r="P13" s="2028"/>
      <c r="Q13" s="2028"/>
      <c r="R13" s="2028"/>
      <c r="S13" s="2029"/>
      <c r="T13" s="1956" t="s">
        <v>13</v>
      </c>
      <c r="U13" s="1957"/>
      <c r="V13" s="1957"/>
      <c r="W13" s="1957"/>
      <c r="X13" s="1957"/>
      <c r="Y13" s="1957"/>
      <c r="Z13" s="1957"/>
      <c r="AA13" s="1958"/>
      <c r="AB13" s="566"/>
    </row>
    <row r="14" spans="2:28" ht="30" customHeight="1" thickBot="1" x14ac:dyDescent="0.35">
      <c r="B14" s="173"/>
      <c r="C14" s="1959"/>
      <c r="D14" s="1960"/>
      <c r="E14" s="1960"/>
      <c r="F14" s="1960"/>
      <c r="G14" s="1960"/>
      <c r="H14" s="1961"/>
      <c r="I14" s="2030"/>
      <c r="J14" s="2031"/>
      <c r="K14" s="2031"/>
      <c r="L14" s="2031"/>
      <c r="M14" s="2031"/>
      <c r="N14" s="2031"/>
      <c r="O14" s="2031"/>
      <c r="P14" s="2031"/>
      <c r="Q14" s="2031"/>
      <c r="R14" s="2031"/>
      <c r="S14" s="2032"/>
      <c r="T14" s="2033" t="s">
        <v>14</v>
      </c>
      <c r="U14" s="2034"/>
      <c r="V14" s="2034"/>
      <c r="W14" s="2034"/>
      <c r="X14" s="2034"/>
      <c r="Y14" s="2034"/>
      <c r="Z14" s="2034"/>
      <c r="AA14" s="2035"/>
      <c r="AB14" s="566"/>
    </row>
    <row r="15" spans="2:28" ht="10"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66"/>
    </row>
    <row r="16" spans="2:28" ht="100.5" customHeight="1" thickBot="1" x14ac:dyDescent="0.35">
      <c r="B16" s="173"/>
      <c r="C16" s="1980" t="s">
        <v>15</v>
      </c>
      <c r="D16" s="1981"/>
      <c r="E16" s="1981"/>
      <c r="F16" s="1981"/>
      <c r="G16" s="1981"/>
      <c r="H16" s="1982"/>
      <c r="I16" s="1953" t="s">
        <v>316</v>
      </c>
      <c r="J16" s="1954"/>
      <c r="K16" s="1954"/>
      <c r="L16" s="1954"/>
      <c r="M16" s="1954"/>
      <c r="N16" s="1954"/>
      <c r="O16" s="1954"/>
      <c r="P16" s="1954"/>
      <c r="Q16" s="1954"/>
      <c r="R16" s="1954"/>
      <c r="S16" s="1954"/>
      <c r="T16" s="1954"/>
      <c r="U16" s="1954"/>
      <c r="V16" s="1954"/>
      <c r="W16" s="1954"/>
      <c r="X16" s="1954"/>
      <c r="Y16" s="1954"/>
      <c r="Z16" s="1954"/>
      <c r="AA16" s="1955"/>
      <c r="AB16" s="566"/>
    </row>
    <row r="17" spans="2:39" ht="10" customHeight="1" thickBot="1" x14ac:dyDescent="0.35">
      <c r="B17" s="173"/>
      <c r="C17" s="201"/>
      <c r="D17" s="201"/>
      <c r="E17" s="201"/>
      <c r="F17" s="201"/>
      <c r="G17" s="201"/>
      <c r="H17" s="201"/>
      <c r="I17" s="203"/>
      <c r="J17" s="203"/>
      <c r="K17" s="203"/>
      <c r="L17" s="203"/>
      <c r="M17" s="203"/>
      <c r="N17" s="203"/>
      <c r="O17" s="203"/>
      <c r="P17" s="203"/>
      <c r="Q17" s="203"/>
      <c r="R17" s="203"/>
      <c r="S17" s="203"/>
      <c r="T17" s="203"/>
      <c r="U17" s="203"/>
      <c r="V17" s="203"/>
      <c r="W17" s="203"/>
      <c r="X17" s="203"/>
      <c r="Y17" s="203"/>
      <c r="Z17" s="203"/>
      <c r="AA17" s="203"/>
      <c r="AB17" s="566"/>
    </row>
    <row r="18" spans="2:39" ht="63.75" customHeight="1" thickBot="1" x14ac:dyDescent="0.35">
      <c r="B18" s="173"/>
      <c r="C18" s="1980" t="s">
        <v>84</v>
      </c>
      <c r="D18" s="1981"/>
      <c r="E18" s="1981"/>
      <c r="F18" s="1981"/>
      <c r="G18" s="1981"/>
      <c r="H18" s="1982"/>
      <c r="I18" s="1953" t="s">
        <v>317</v>
      </c>
      <c r="J18" s="1954"/>
      <c r="K18" s="1954"/>
      <c r="L18" s="1954"/>
      <c r="M18" s="1954"/>
      <c r="N18" s="1954"/>
      <c r="O18" s="1954"/>
      <c r="P18" s="1954"/>
      <c r="Q18" s="1954"/>
      <c r="R18" s="1954"/>
      <c r="S18" s="1954"/>
      <c r="T18" s="1954"/>
      <c r="U18" s="1954"/>
      <c r="V18" s="1954"/>
      <c r="W18" s="1954"/>
      <c r="X18" s="1954"/>
      <c r="Y18" s="1954"/>
      <c r="Z18" s="1954"/>
      <c r="AA18" s="1955"/>
      <c r="AB18" s="566"/>
      <c r="AD18" s="2069"/>
      <c r="AE18" s="2069"/>
      <c r="AF18" s="2069"/>
      <c r="AG18" s="2069"/>
      <c r="AH18" s="2069"/>
      <c r="AI18" s="2069"/>
      <c r="AJ18" s="2069"/>
      <c r="AK18" s="2069"/>
      <c r="AL18" s="2069"/>
      <c r="AM18" s="2069"/>
    </row>
    <row r="19" spans="2:39" ht="10"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66"/>
    </row>
    <row r="20" spans="2:39" ht="22.5" customHeight="1" x14ac:dyDescent="0.3">
      <c r="B20" s="173"/>
      <c r="C20" s="2070" t="s">
        <v>318</v>
      </c>
      <c r="D20" s="2071"/>
      <c r="E20" s="2071"/>
      <c r="F20" s="2071"/>
      <c r="G20" s="2071"/>
      <c r="H20" s="2072"/>
      <c r="I20" s="2076" t="s">
        <v>319</v>
      </c>
      <c r="J20" s="2077"/>
      <c r="K20" s="2077"/>
      <c r="L20" s="2078"/>
      <c r="M20" s="1971" t="s">
        <v>21</v>
      </c>
      <c r="N20" s="1972"/>
      <c r="O20" s="1972"/>
      <c r="P20" s="1972"/>
      <c r="Q20" s="1972"/>
      <c r="R20" s="1972"/>
      <c r="S20" s="1973"/>
      <c r="T20" s="1971" t="s">
        <v>22</v>
      </c>
      <c r="U20" s="1972"/>
      <c r="V20" s="1972"/>
      <c r="W20" s="1972"/>
      <c r="X20" s="1972"/>
      <c r="Y20" s="1972"/>
      <c r="Z20" s="1972"/>
      <c r="AA20" s="1973"/>
      <c r="AB20" s="566"/>
    </row>
    <row r="21" spans="2:39" ht="17.25" customHeight="1" thickBot="1" x14ac:dyDescent="0.35">
      <c r="B21" s="173"/>
      <c r="C21" s="2073"/>
      <c r="D21" s="2074"/>
      <c r="E21" s="2074"/>
      <c r="F21" s="2074"/>
      <c r="G21" s="2074"/>
      <c r="H21" s="2075"/>
      <c r="I21" s="2079"/>
      <c r="J21" s="2080"/>
      <c r="K21" s="2080"/>
      <c r="L21" s="2081"/>
      <c r="M21" s="2040" t="s">
        <v>320</v>
      </c>
      <c r="N21" s="2041"/>
      <c r="O21" s="2041"/>
      <c r="P21" s="2041"/>
      <c r="Q21" s="2041"/>
      <c r="R21" s="2041"/>
      <c r="S21" s="2044"/>
      <c r="T21" s="2082" t="s">
        <v>69</v>
      </c>
      <c r="U21" s="2041"/>
      <c r="V21" s="2041"/>
      <c r="W21" s="2041"/>
      <c r="X21" s="2041"/>
      <c r="Y21" s="2041"/>
      <c r="Z21" s="2041"/>
      <c r="AA21" s="2044"/>
      <c r="AB21" s="566"/>
    </row>
    <row r="22" spans="2:39" ht="10"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66"/>
    </row>
    <row r="23" spans="2:39" ht="31.5" customHeight="1" thickBot="1" x14ac:dyDescent="0.35">
      <c r="B23" s="173"/>
      <c r="C23" s="1971" t="s">
        <v>25</v>
      </c>
      <c r="D23" s="1972"/>
      <c r="E23" s="1972"/>
      <c r="F23" s="1972"/>
      <c r="G23" s="1972"/>
      <c r="H23" s="1972"/>
      <c r="I23" s="1973"/>
      <c r="J23" s="2037" t="s">
        <v>26</v>
      </c>
      <c r="K23" s="2038"/>
      <c r="L23" s="2038"/>
      <c r="M23" s="2038"/>
      <c r="N23" s="2038"/>
      <c r="O23" s="2038"/>
      <c r="P23" s="2039"/>
      <c r="Q23" s="2037" t="s">
        <v>27</v>
      </c>
      <c r="R23" s="2038"/>
      <c r="S23" s="2038"/>
      <c r="T23" s="2038"/>
      <c r="U23" s="2038"/>
      <c r="V23" s="2038"/>
      <c r="W23" s="2038"/>
      <c r="X23" s="2038"/>
      <c r="Y23" s="2038"/>
      <c r="Z23" s="2038"/>
      <c r="AA23" s="2039"/>
      <c r="AB23" s="566"/>
    </row>
    <row r="24" spans="2:39" ht="32.25" customHeight="1" thickBot="1" x14ac:dyDescent="0.35">
      <c r="B24" s="173"/>
      <c r="C24" s="2008" t="s">
        <v>321</v>
      </c>
      <c r="D24" s="2009"/>
      <c r="E24" s="2009"/>
      <c r="F24" s="2009"/>
      <c r="G24" s="2009"/>
      <c r="H24" s="2009"/>
      <c r="I24" s="2010"/>
      <c r="J24" s="1239" t="s">
        <v>322</v>
      </c>
      <c r="K24" s="1240"/>
      <c r="L24" s="1240"/>
      <c r="M24" s="1240"/>
      <c r="N24" s="1240"/>
      <c r="O24" s="1240"/>
      <c r="P24" s="1241"/>
      <c r="Q24" s="2036" t="s">
        <v>323</v>
      </c>
      <c r="R24" s="1569"/>
      <c r="S24" s="1569"/>
      <c r="T24" s="1569"/>
      <c r="U24" s="1569"/>
      <c r="V24" s="1569"/>
      <c r="W24" s="1569"/>
      <c r="X24" s="1569"/>
      <c r="Y24" s="1569"/>
      <c r="Z24" s="1569"/>
      <c r="AA24" s="1570"/>
      <c r="AB24" s="566"/>
    </row>
    <row r="25" spans="2:39" ht="10"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66"/>
    </row>
    <row r="26" spans="2:39" ht="60" customHeight="1" thickBot="1" x14ac:dyDescent="0.35">
      <c r="B26" s="173"/>
      <c r="C26" s="2037" t="s">
        <v>31</v>
      </c>
      <c r="D26" s="2038"/>
      <c r="E26" s="2038"/>
      <c r="F26" s="2038"/>
      <c r="G26" s="2038"/>
      <c r="H26" s="2039"/>
      <c r="I26" s="1239"/>
      <c r="J26" s="1240"/>
      <c r="K26" s="1240"/>
      <c r="L26" s="1240"/>
      <c r="M26" s="1240"/>
      <c r="N26" s="1240"/>
      <c r="O26" s="1240"/>
      <c r="P26" s="1240"/>
      <c r="Q26" s="1240"/>
      <c r="R26" s="1240"/>
      <c r="S26" s="1240"/>
      <c r="T26" s="1240"/>
      <c r="U26" s="1240"/>
      <c r="V26" s="1240"/>
      <c r="W26" s="1240"/>
      <c r="X26" s="1240"/>
      <c r="Y26" s="1240"/>
      <c r="Z26" s="1240"/>
      <c r="AA26" s="1241"/>
      <c r="AB26" s="566"/>
    </row>
    <row r="27" spans="2:39" ht="10"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66"/>
    </row>
    <row r="28" spans="2:39" ht="37.5" customHeight="1" thickBot="1" x14ac:dyDescent="0.35">
      <c r="B28" s="173"/>
      <c r="C28" s="2037" t="s">
        <v>33</v>
      </c>
      <c r="D28" s="2038"/>
      <c r="E28" s="2038"/>
      <c r="F28" s="2038"/>
      <c r="G28" s="2038"/>
      <c r="H28" s="2039"/>
      <c r="I28" s="1974">
        <v>0.95</v>
      </c>
      <c r="J28" s="1976"/>
      <c r="K28" s="2037" t="s">
        <v>34</v>
      </c>
      <c r="L28" s="2038"/>
      <c r="M28" s="2038"/>
      <c r="N28" s="2039"/>
      <c r="O28" s="1239" t="s">
        <v>35</v>
      </c>
      <c r="P28" s="1240"/>
      <c r="Q28" s="1240"/>
      <c r="R28" s="1241"/>
      <c r="S28" s="214"/>
      <c r="T28" s="1239" t="s">
        <v>36</v>
      </c>
      <c r="U28" s="1240"/>
      <c r="V28" s="1241"/>
      <c r="W28" s="205" t="s">
        <v>115</v>
      </c>
      <c r="X28" s="1239" t="s">
        <v>38</v>
      </c>
      <c r="Y28" s="1240"/>
      <c r="Z28" s="1241"/>
      <c r="AA28" s="205"/>
      <c r="AB28" s="566"/>
    </row>
    <row r="29" spans="2:39" ht="10" customHeight="1" thickBot="1" x14ac:dyDescent="0.35">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66"/>
    </row>
    <row r="30" spans="2:39" ht="15" customHeight="1" x14ac:dyDescent="0.3">
      <c r="B30" s="173"/>
      <c r="C30" s="1985" t="s">
        <v>39</v>
      </c>
      <c r="D30" s="1986"/>
      <c r="E30" s="1986"/>
      <c r="F30" s="1986"/>
      <c r="G30" s="1986"/>
      <c r="H30" s="1986"/>
      <c r="I30" s="1986"/>
      <c r="J30" s="1987"/>
      <c r="K30" s="1994" t="s">
        <v>40</v>
      </c>
      <c r="L30" s="1995"/>
      <c r="M30" s="1995"/>
      <c r="N30" s="1995"/>
      <c r="O30" s="1995"/>
      <c r="P30" s="1995"/>
      <c r="Q30" s="1995"/>
      <c r="R30" s="1996"/>
      <c r="S30" s="1997" t="s">
        <v>41</v>
      </c>
      <c r="T30" s="1998"/>
      <c r="U30" s="1998"/>
      <c r="V30" s="1998"/>
      <c r="W30" s="1999"/>
      <c r="X30" s="2000" t="s">
        <v>42</v>
      </c>
      <c r="Y30" s="2001"/>
      <c r="Z30" s="2001"/>
      <c r="AA30" s="2002"/>
      <c r="AB30" s="566"/>
    </row>
    <row r="31" spans="2:39" ht="14.25" customHeight="1" x14ac:dyDescent="0.3">
      <c r="B31" s="173"/>
      <c r="C31" s="1988"/>
      <c r="D31" s="1989"/>
      <c r="E31" s="1989"/>
      <c r="F31" s="1989"/>
      <c r="G31" s="1989"/>
      <c r="H31" s="1989"/>
      <c r="I31" s="1989"/>
      <c r="J31" s="1990"/>
      <c r="K31" s="2003" t="s">
        <v>43</v>
      </c>
      <c r="L31" s="2004"/>
      <c r="M31" s="2004"/>
      <c r="N31" s="2005"/>
      <c r="O31" s="2006" t="s">
        <v>44</v>
      </c>
      <c r="P31" s="2004"/>
      <c r="Q31" s="2004"/>
      <c r="R31" s="2005"/>
      <c r="S31" s="2006" t="s">
        <v>43</v>
      </c>
      <c r="T31" s="2005"/>
      <c r="U31" s="2006" t="s">
        <v>44</v>
      </c>
      <c r="V31" s="2004"/>
      <c r="W31" s="2005"/>
      <c r="X31" s="2006" t="s">
        <v>43</v>
      </c>
      <c r="Y31" s="2005"/>
      <c r="Z31" s="2006" t="s">
        <v>44</v>
      </c>
      <c r="AA31" s="2007"/>
      <c r="AB31" s="566"/>
    </row>
    <row r="32" spans="2:39" ht="15" customHeight="1" thickBot="1" x14ac:dyDescent="0.35">
      <c r="B32" s="173"/>
      <c r="C32" s="1991"/>
      <c r="D32" s="1992"/>
      <c r="E32" s="1992"/>
      <c r="F32" s="1992"/>
      <c r="G32" s="1992"/>
      <c r="H32" s="1992"/>
      <c r="I32" s="1992"/>
      <c r="J32" s="1993"/>
      <c r="K32" s="2040">
        <v>0</v>
      </c>
      <c r="L32" s="2041"/>
      <c r="M32" s="2041"/>
      <c r="N32" s="2042"/>
      <c r="O32" s="2043">
        <v>79</v>
      </c>
      <c r="P32" s="2041"/>
      <c r="Q32" s="2041"/>
      <c r="R32" s="2042"/>
      <c r="S32" s="2043">
        <v>80</v>
      </c>
      <c r="T32" s="2042"/>
      <c r="U32" s="2043">
        <v>94</v>
      </c>
      <c r="V32" s="2041"/>
      <c r="W32" s="2042"/>
      <c r="X32" s="2043">
        <v>95</v>
      </c>
      <c r="Y32" s="2042"/>
      <c r="Z32" s="2043">
        <v>100</v>
      </c>
      <c r="AA32" s="2044"/>
      <c r="AB32" s="566"/>
    </row>
    <row r="33" spans="2:28" ht="10" customHeight="1" thickBot="1" x14ac:dyDescent="0.35">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566"/>
    </row>
    <row r="34" spans="2:28" s="118" customFormat="1" ht="14.25" customHeight="1" x14ac:dyDescent="0.3">
      <c r="B34" s="175"/>
      <c r="C34" s="2045" t="s">
        <v>45</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7"/>
      <c r="AB34" s="566"/>
    </row>
    <row r="35" spans="2:28" s="118" customFormat="1" ht="12" customHeight="1" thickBot="1" x14ac:dyDescent="0.35">
      <c r="B35" s="175"/>
      <c r="C35" s="2048"/>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50"/>
      <c r="AB35" s="566"/>
    </row>
    <row r="36" spans="2:28" s="118" customFormat="1" ht="15" customHeight="1" x14ac:dyDescent="0.3">
      <c r="B36" s="175"/>
      <c r="C36" s="2045" t="s">
        <v>46</v>
      </c>
      <c r="D36" s="2046"/>
      <c r="E36" s="2046"/>
      <c r="F36" s="2046"/>
      <c r="G36" s="2047"/>
      <c r="H36" s="2054" t="s">
        <v>324</v>
      </c>
      <c r="I36" s="2054" t="s">
        <v>325</v>
      </c>
      <c r="J36" s="2054" t="s">
        <v>326</v>
      </c>
      <c r="K36" s="2045" t="s">
        <v>50</v>
      </c>
      <c r="L36" s="2046"/>
      <c r="M36" s="2046"/>
      <c r="N36" s="2046"/>
      <c r="O36" s="2046"/>
      <c r="P36" s="2046"/>
      <c r="Q36" s="2046"/>
      <c r="R36" s="2046"/>
      <c r="S36" s="2046"/>
      <c r="T36" s="2046"/>
      <c r="U36" s="2046"/>
      <c r="V36" s="2046"/>
      <c r="W36" s="2046"/>
      <c r="X36" s="2046"/>
      <c r="Y36" s="2046"/>
      <c r="Z36" s="2046"/>
      <c r="AA36" s="2047"/>
      <c r="AB36" s="566"/>
    </row>
    <row r="37" spans="2:28" s="118" customFormat="1" ht="108.75" customHeight="1" x14ac:dyDescent="0.3">
      <c r="B37" s="175"/>
      <c r="C37" s="2051"/>
      <c r="D37" s="2052"/>
      <c r="E37" s="2052"/>
      <c r="F37" s="2052"/>
      <c r="G37" s="2053"/>
      <c r="H37" s="2055"/>
      <c r="I37" s="2055"/>
      <c r="J37" s="2055"/>
      <c r="K37" s="2051"/>
      <c r="L37" s="2052"/>
      <c r="M37" s="2052"/>
      <c r="N37" s="2052"/>
      <c r="O37" s="2052"/>
      <c r="P37" s="2052"/>
      <c r="Q37" s="2052"/>
      <c r="R37" s="2052"/>
      <c r="S37" s="2052"/>
      <c r="T37" s="2052"/>
      <c r="U37" s="2052"/>
      <c r="V37" s="2052"/>
      <c r="W37" s="2052"/>
      <c r="X37" s="2052"/>
      <c r="Y37" s="2052"/>
      <c r="Z37" s="2052"/>
      <c r="AA37" s="2053"/>
      <c r="AB37" s="2056"/>
    </row>
    <row r="38" spans="2:28" s="118" customFormat="1" ht="280" customHeight="1" x14ac:dyDescent="0.3">
      <c r="B38" s="175"/>
      <c r="C38" s="2057" t="s">
        <v>327</v>
      </c>
      <c r="D38" s="2058"/>
      <c r="E38" s="2058"/>
      <c r="F38" s="2058"/>
      <c r="G38" s="2058"/>
      <c r="H38" s="237">
        <v>1602</v>
      </c>
      <c r="I38" s="237">
        <f t="shared" ref="I38:I43" si="0">+H38</f>
        <v>1602</v>
      </c>
      <c r="J38" s="236">
        <f>IF(OR(H38="",I38=""),"",H38/I38)</f>
        <v>1</v>
      </c>
      <c r="K38" s="1337" t="s">
        <v>328</v>
      </c>
      <c r="L38" s="1337"/>
      <c r="M38" s="1337"/>
      <c r="N38" s="1337"/>
      <c r="O38" s="1337"/>
      <c r="P38" s="1337"/>
      <c r="Q38" s="1337"/>
      <c r="R38" s="1337"/>
      <c r="S38" s="1337"/>
      <c r="T38" s="1337"/>
      <c r="U38" s="1337"/>
      <c r="V38" s="1337"/>
      <c r="W38" s="1337"/>
      <c r="X38" s="1337"/>
      <c r="Y38" s="1337"/>
      <c r="Z38" s="1337"/>
      <c r="AA38" s="1338"/>
      <c r="AB38" s="2056"/>
    </row>
    <row r="39" spans="2:28" s="118" customFormat="1" ht="280" customHeight="1" x14ac:dyDescent="0.3">
      <c r="B39" s="175"/>
      <c r="C39" s="2057" t="s">
        <v>329</v>
      </c>
      <c r="D39" s="2058"/>
      <c r="E39" s="2058"/>
      <c r="F39" s="2058"/>
      <c r="G39" s="2058"/>
      <c r="H39" s="237">
        <v>1489</v>
      </c>
      <c r="I39" s="237">
        <f t="shared" si="0"/>
        <v>1489</v>
      </c>
      <c r="J39" s="236">
        <f t="shared" ref="J39:J50" si="1">IF(OR(H39="",I39=""),"",H39/I39)</f>
        <v>1</v>
      </c>
      <c r="K39" s="1337" t="s">
        <v>330</v>
      </c>
      <c r="L39" s="1983"/>
      <c r="M39" s="1983"/>
      <c r="N39" s="1983"/>
      <c r="O39" s="1983"/>
      <c r="P39" s="1983"/>
      <c r="Q39" s="1983"/>
      <c r="R39" s="1983"/>
      <c r="S39" s="1983"/>
      <c r="T39" s="1983"/>
      <c r="U39" s="1983"/>
      <c r="V39" s="1983"/>
      <c r="W39" s="1983"/>
      <c r="X39" s="1983"/>
      <c r="Y39" s="1983"/>
      <c r="Z39" s="1983"/>
      <c r="AA39" s="1984"/>
      <c r="AB39" s="566"/>
    </row>
    <row r="40" spans="2:28" s="118" customFormat="1" ht="280" customHeight="1" x14ac:dyDescent="0.3">
      <c r="B40" s="175"/>
      <c r="C40" s="2057" t="s">
        <v>331</v>
      </c>
      <c r="D40" s="2058"/>
      <c r="E40" s="2058"/>
      <c r="F40" s="2058"/>
      <c r="G40" s="2058"/>
      <c r="H40" s="238">
        <v>1917</v>
      </c>
      <c r="I40" s="237">
        <f t="shared" si="0"/>
        <v>1917</v>
      </c>
      <c r="J40" s="236">
        <f t="shared" si="1"/>
        <v>1</v>
      </c>
      <c r="K40" s="1983" t="s">
        <v>332</v>
      </c>
      <c r="L40" s="1983"/>
      <c r="M40" s="1983"/>
      <c r="N40" s="1983"/>
      <c r="O40" s="1983"/>
      <c r="P40" s="1983"/>
      <c r="Q40" s="1983"/>
      <c r="R40" s="1983"/>
      <c r="S40" s="1983"/>
      <c r="T40" s="1983"/>
      <c r="U40" s="1983"/>
      <c r="V40" s="1983"/>
      <c r="W40" s="1983"/>
      <c r="X40" s="1983"/>
      <c r="Y40" s="1983"/>
      <c r="Z40" s="1983"/>
      <c r="AA40" s="1984"/>
      <c r="AB40" s="566"/>
    </row>
    <row r="41" spans="2:28" s="118" customFormat="1" ht="280" customHeight="1" x14ac:dyDescent="0.3">
      <c r="B41" s="175"/>
      <c r="C41" s="2057" t="s">
        <v>333</v>
      </c>
      <c r="D41" s="2058"/>
      <c r="E41" s="2058"/>
      <c r="F41" s="2058"/>
      <c r="G41" s="2058"/>
      <c r="H41" s="237">
        <v>1472</v>
      </c>
      <c r="I41" s="237">
        <f t="shared" si="0"/>
        <v>1472</v>
      </c>
      <c r="J41" s="236">
        <f t="shared" si="1"/>
        <v>1</v>
      </c>
      <c r="K41" s="1983" t="s">
        <v>968</v>
      </c>
      <c r="L41" s="1983"/>
      <c r="M41" s="1983"/>
      <c r="N41" s="1983"/>
      <c r="O41" s="1983"/>
      <c r="P41" s="1983"/>
      <c r="Q41" s="1983"/>
      <c r="R41" s="1983"/>
      <c r="S41" s="1983"/>
      <c r="T41" s="1983"/>
      <c r="U41" s="1983"/>
      <c r="V41" s="1983"/>
      <c r="W41" s="1983"/>
      <c r="X41" s="1983"/>
      <c r="Y41" s="1983"/>
      <c r="Z41" s="1983"/>
      <c r="AA41" s="1984"/>
      <c r="AB41" s="566"/>
    </row>
    <row r="42" spans="2:28" s="118" customFormat="1" ht="280" customHeight="1" x14ac:dyDescent="0.3">
      <c r="B42" s="175"/>
      <c r="C42" s="2057" t="s">
        <v>334</v>
      </c>
      <c r="D42" s="2058"/>
      <c r="E42" s="2058"/>
      <c r="F42" s="2058"/>
      <c r="G42" s="2058"/>
      <c r="H42" s="237">
        <v>1802</v>
      </c>
      <c r="I42" s="237">
        <f t="shared" si="0"/>
        <v>1802</v>
      </c>
      <c r="J42" s="236">
        <f t="shared" si="1"/>
        <v>1</v>
      </c>
      <c r="K42" s="1983" t="s">
        <v>969</v>
      </c>
      <c r="L42" s="1983"/>
      <c r="M42" s="1983"/>
      <c r="N42" s="1983"/>
      <c r="O42" s="1983"/>
      <c r="P42" s="1983"/>
      <c r="Q42" s="1983"/>
      <c r="R42" s="1983"/>
      <c r="S42" s="1983"/>
      <c r="T42" s="1983"/>
      <c r="U42" s="1983"/>
      <c r="V42" s="1983"/>
      <c r="W42" s="1983"/>
      <c r="X42" s="1983"/>
      <c r="Y42" s="1983"/>
      <c r="Z42" s="1983"/>
      <c r="AA42" s="1984"/>
      <c r="AB42" s="566"/>
    </row>
    <row r="43" spans="2:28" s="118" customFormat="1" ht="280" customHeight="1" x14ac:dyDescent="0.3">
      <c r="B43" s="175"/>
      <c r="C43" s="2057" t="s">
        <v>335</v>
      </c>
      <c r="D43" s="2058"/>
      <c r="E43" s="2058"/>
      <c r="F43" s="2058"/>
      <c r="G43" s="2058"/>
      <c r="H43" s="237">
        <v>2532</v>
      </c>
      <c r="I43" s="237">
        <f t="shared" si="0"/>
        <v>2532</v>
      </c>
      <c r="J43" s="236">
        <f t="shared" si="1"/>
        <v>1</v>
      </c>
      <c r="K43" s="1983" t="s">
        <v>967</v>
      </c>
      <c r="L43" s="1983"/>
      <c r="M43" s="1983"/>
      <c r="N43" s="1983"/>
      <c r="O43" s="1983"/>
      <c r="P43" s="1983"/>
      <c r="Q43" s="1983"/>
      <c r="R43" s="1983"/>
      <c r="S43" s="1983"/>
      <c r="T43" s="1983"/>
      <c r="U43" s="1983"/>
      <c r="V43" s="1983"/>
      <c r="W43" s="1983"/>
      <c r="X43" s="1983"/>
      <c r="Y43" s="1983"/>
      <c r="Z43" s="1983"/>
      <c r="AA43" s="1984"/>
      <c r="AB43" s="566"/>
    </row>
    <row r="44" spans="2:28" s="118" customFormat="1" ht="30" customHeight="1" x14ac:dyDescent="0.3">
      <c r="B44" s="175"/>
      <c r="C44" s="2057" t="s">
        <v>336</v>
      </c>
      <c r="D44" s="2058"/>
      <c r="E44" s="2058"/>
      <c r="F44" s="2058"/>
      <c r="G44" s="2058"/>
      <c r="H44" s="237"/>
      <c r="I44" s="237"/>
      <c r="J44" s="236" t="str">
        <f t="shared" si="1"/>
        <v/>
      </c>
      <c r="K44" s="1983"/>
      <c r="L44" s="1983"/>
      <c r="M44" s="1983"/>
      <c r="N44" s="1983"/>
      <c r="O44" s="1983"/>
      <c r="P44" s="1983"/>
      <c r="Q44" s="1983"/>
      <c r="R44" s="1983"/>
      <c r="S44" s="1983"/>
      <c r="T44" s="1983"/>
      <c r="U44" s="1983"/>
      <c r="V44" s="1983"/>
      <c r="W44" s="1983"/>
      <c r="X44" s="1983"/>
      <c r="Y44" s="1983"/>
      <c r="Z44" s="1983"/>
      <c r="AA44" s="1984"/>
      <c r="AB44" s="566"/>
    </row>
    <row r="45" spans="2:28" s="118" customFormat="1" ht="30" customHeight="1" x14ac:dyDescent="0.3">
      <c r="B45" s="175"/>
      <c r="C45" s="2057" t="s">
        <v>337</v>
      </c>
      <c r="D45" s="2058"/>
      <c r="E45" s="2058"/>
      <c r="F45" s="2058"/>
      <c r="G45" s="2058"/>
      <c r="H45" s="237"/>
      <c r="I45" s="237"/>
      <c r="J45" s="236" t="str">
        <f t="shared" si="1"/>
        <v/>
      </c>
      <c r="K45" s="1983"/>
      <c r="L45" s="1983"/>
      <c r="M45" s="1983"/>
      <c r="N45" s="1983"/>
      <c r="O45" s="1983"/>
      <c r="P45" s="1983"/>
      <c r="Q45" s="1983"/>
      <c r="R45" s="1983"/>
      <c r="S45" s="1983"/>
      <c r="T45" s="1983"/>
      <c r="U45" s="1983"/>
      <c r="V45" s="1983"/>
      <c r="W45" s="1983"/>
      <c r="X45" s="1983"/>
      <c r="Y45" s="1983"/>
      <c r="Z45" s="1983"/>
      <c r="AA45" s="1984"/>
      <c r="AB45" s="566"/>
    </row>
    <row r="46" spans="2:28" s="118" customFormat="1" ht="30" customHeight="1" x14ac:dyDescent="0.3">
      <c r="B46" s="175"/>
      <c r="C46" s="2057" t="s">
        <v>338</v>
      </c>
      <c r="D46" s="2058"/>
      <c r="E46" s="2058"/>
      <c r="F46" s="2058"/>
      <c r="G46" s="2058"/>
      <c r="H46" s="45"/>
      <c r="I46" s="237"/>
      <c r="J46" s="236" t="str">
        <f t="shared" si="1"/>
        <v/>
      </c>
      <c r="K46" s="1983"/>
      <c r="L46" s="1983"/>
      <c r="M46" s="1983"/>
      <c r="N46" s="1983"/>
      <c r="O46" s="1983"/>
      <c r="P46" s="1983"/>
      <c r="Q46" s="1983"/>
      <c r="R46" s="1983"/>
      <c r="S46" s="1983"/>
      <c r="T46" s="1983"/>
      <c r="U46" s="1983"/>
      <c r="V46" s="1983"/>
      <c r="W46" s="1983"/>
      <c r="X46" s="1983"/>
      <c r="Y46" s="1983"/>
      <c r="Z46" s="1983"/>
      <c r="AA46" s="1984"/>
      <c r="AB46" s="566"/>
    </row>
    <row r="47" spans="2:28" s="118" customFormat="1" ht="30" customHeight="1" x14ac:dyDescent="0.3">
      <c r="B47" s="175"/>
      <c r="C47" s="2057" t="s">
        <v>339</v>
      </c>
      <c r="D47" s="2058"/>
      <c r="E47" s="2058"/>
      <c r="F47" s="2058"/>
      <c r="G47" s="2058"/>
      <c r="H47" s="237"/>
      <c r="I47" s="237"/>
      <c r="J47" s="236" t="str">
        <f t="shared" si="1"/>
        <v/>
      </c>
      <c r="K47" s="1983"/>
      <c r="L47" s="1983"/>
      <c r="M47" s="1983"/>
      <c r="N47" s="1983"/>
      <c r="O47" s="1983"/>
      <c r="P47" s="1983"/>
      <c r="Q47" s="1983"/>
      <c r="R47" s="1983"/>
      <c r="S47" s="1983"/>
      <c r="T47" s="1983"/>
      <c r="U47" s="1983"/>
      <c r="V47" s="1983"/>
      <c r="W47" s="1983"/>
      <c r="X47" s="1983"/>
      <c r="Y47" s="1983"/>
      <c r="Z47" s="1983"/>
      <c r="AA47" s="1984"/>
      <c r="AB47" s="566"/>
    </row>
    <row r="48" spans="2:28" s="118" customFormat="1" ht="30" customHeight="1" x14ac:dyDescent="0.3">
      <c r="B48" s="175"/>
      <c r="C48" s="2057" t="s">
        <v>340</v>
      </c>
      <c r="D48" s="2058"/>
      <c r="E48" s="2058"/>
      <c r="F48" s="2058"/>
      <c r="G48" s="2058"/>
      <c r="H48" s="237"/>
      <c r="I48" s="237"/>
      <c r="J48" s="236" t="str">
        <f t="shared" si="1"/>
        <v/>
      </c>
      <c r="K48" s="1983"/>
      <c r="L48" s="1983"/>
      <c r="M48" s="1983"/>
      <c r="N48" s="1983"/>
      <c r="O48" s="1983"/>
      <c r="P48" s="1983"/>
      <c r="Q48" s="1983"/>
      <c r="R48" s="1983"/>
      <c r="S48" s="1983"/>
      <c r="T48" s="1983"/>
      <c r="U48" s="1983"/>
      <c r="V48" s="1983"/>
      <c r="W48" s="1983"/>
      <c r="X48" s="1983"/>
      <c r="Y48" s="1983"/>
      <c r="Z48" s="1983"/>
      <c r="AA48" s="1984"/>
      <c r="AB48" s="566"/>
    </row>
    <row r="49" spans="2:28" s="118" customFormat="1" ht="30" customHeight="1" x14ac:dyDescent="0.3">
      <c r="B49" s="175"/>
      <c r="C49" s="2057" t="s">
        <v>341</v>
      </c>
      <c r="D49" s="2058"/>
      <c r="E49" s="2058"/>
      <c r="F49" s="2058"/>
      <c r="G49" s="2058"/>
      <c r="H49" s="237"/>
      <c r="I49" s="237"/>
      <c r="J49" s="236" t="str">
        <f t="shared" si="1"/>
        <v/>
      </c>
      <c r="K49" s="1983"/>
      <c r="L49" s="1983"/>
      <c r="M49" s="1983"/>
      <c r="N49" s="1983"/>
      <c r="O49" s="1983"/>
      <c r="P49" s="1983"/>
      <c r="Q49" s="1983"/>
      <c r="R49" s="1983"/>
      <c r="S49" s="1983"/>
      <c r="T49" s="1983"/>
      <c r="U49" s="1983"/>
      <c r="V49" s="1983"/>
      <c r="W49" s="1983"/>
      <c r="X49" s="1983"/>
      <c r="Y49" s="1983"/>
      <c r="Z49" s="1983"/>
      <c r="AA49" s="1984"/>
      <c r="AB49" s="566"/>
    </row>
    <row r="50" spans="2:28" s="340" customFormat="1" ht="18.75" customHeight="1" thickBot="1" x14ac:dyDescent="0.4">
      <c r="B50" s="235"/>
      <c r="C50" s="2064" t="s">
        <v>54</v>
      </c>
      <c r="D50" s="2065"/>
      <c r="E50" s="2065"/>
      <c r="F50" s="2065"/>
      <c r="G50" s="2066"/>
      <c r="H50" s="233">
        <f>IF(H38="","",SUM(H38:H43))</f>
        <v>10814</v>
      </c>
      <c r="I50" s="234">
        <f>IF(I38="","",SUM(I38:I43))</f>
        <v>10814</v>
      </c>
      <c r="J50" s="215">
        <f t="shared" si="1"/>
        <v>1</v>
      </c>
      <c r="K50" s="2067"/>
      <c r="L50" s="2067"/>
      <c r="M50" s="2067"/>
      <c r="N50" s="2067"/>
      <c r="O50" s="2067"/>
      <c r="P50" s="2067"/>
      <c r="Q50" s="2067"/>
      <c r="R50" s="2067"/>
      <c r="S50" s="2067"/>
      <c r="T50" s="2067"/>
      <c r="U50" s="2067"/>
      <c r="V50" s="2067"/>
      <c r="W50" s="2067"/>
      <c r="X50" s="2067"/>
      <c r="Y50" s="2067"/>
      <c r="Z50" s="2067"/>
      <c r="AA50" s="2068"/>
      <c r="AB50" s="232"/>
    </row>
    <row r="51" spans="2:28" s="118" customFormat="1" ht="5.25" customHeight="1" x14ac:dyDescent="0.3">
      <c r="B51" s="175"/>
      <c r="C51" s="174"/>
      <c r="D51" s="174"/>
      <c r="E51" s="174"/>
      <c r="F51" s="174"/>
      <c r="G51" s="174"/>
      <c r="H51" s="176"/>
      <c r="I51" s="176"/>
      <c r="J51" s="176"/>
      <c r="K51" s="176"/>
      <c r="L51" s="70"/>
      <c r="M51" s="174"/>
      <c r="N51" s="174"/>
      <c r="O51" s="174"/>
      <c r="P51" s="174"/>
      <c r="Q51" s="174"/>
      <c r="R51" s="174"/>
      <c r="S51" s="174"/>
      <c r="T51" s="174"/>
      <c r="U51" s="174"/>
      <c r="V51" s="174"/>
      <c r="W51" s="174"/>
      <c r="X51" s="174"/>
      <c r="Y51" s="174"/>
      <c r="Z51" s="174"/>
      <c r="AA51" s="174"/>
      <c r="AB51" s="566"/>
    </row>
    <row r="52" spans="2:28" s="118" customFormat="1" ht="5.15" customHeight="1" thickBot="1" x14ac:dyDescent="0.35">
      <c r="B52" s="175"/>
      <c r="C52" s="174"/>
      <c r="D52" s="174"/>
      <c r="E52" s="174"/>
      <c r="F52" s="174"/>
      <c r="G52" s="174"/>
      <c r="H52" s="176"/>
      <c r="I52" s="176"/>
      <c r="J52" s="176"/>
      <c r="K52" s="176"/>
      <c r="L52" s="70"/>
      <c r="M52" s="174"/>
      <c r="N52" s="174"/>
      <c r="O52" s="174"/>
      <c r="P52" s="174"/>
      <c r="Q52" s="174"/>
      <c r="R52" s="174"/>
      <c r="S52" s="174"/>
      <c r="T52" s="174"/>
      <c r="U52" s="174"/>
      <c r="V52" s="174"/>
      <c r="W52" s="174"/>
      <c r="X52" s="174"/>
      <c r="Y52" s="174"/>
      <c r="Z52" s="174"/>
      <c r="AA52" s="174"/>
      <c r="AB52" s="566"/>
    </row>
    <row r="53" spans="2:28" s="118" customFormat="1" ht="14.25" customHeight="1" x14ac:dyDescent="0.3">
      <c r="B53" s="175"/>
      <c r="C53" s="1290" t="s">
        <v>55</v>
      </c>
      <c r="D53" s="1291"/>
      <c r="E53" s="1291"/>
      <c r="F53" s="1291"/>
      <c r="G53" s="1291"/>
      <c r="H53" s="1291"/>
      <c r="I53" s="1291"/>
      <c r="J53" s="1291"/>
      <c r="K53" s="1291"/>
      <c r="L53" s="1291"/>
      <c r="M53" s="1291"/>
      <c r="N53" s="1291"/>
      <c r="O53" s="1291"/>
      <c r="P53" s="1291"/>
      <c r="Q53" s="1291"/>
      <c r="R53" s="1291"/>
      <c r="S53" s="1291"/>
      <c r="T53" s="1291"/>
      <c r="U53" s="1291"/>
      <c r="V53" s="1291"/>
      <c r="W53" s="1291"/>
      <c r="X53" s="1291"/>
      <c r="Y53" s="1291"/>
      <c r="Z53" s="1291"/>
      <c r="AA53" s="1292"/>
      <c r="AB53" s="566"/>
    </row>
    <row r="54" spans="2:28" ht="15" customHeight="1" thickBot="1" x14ac:dyDescent="0.35">
      <c r="B54" s="173"/>
      <c r="C54" s="2059"/>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0"/>
      <c r="Z54" s="2060"/>
      <c r="AA54" s="2061"/>
      <c r="AB54" s="566"/>
    </row>
    <row r="55" spans="2:28" ht="14.25" customHeight="1" x14ac:dyDescent="0.3">
      <c r="B55" s="173"/>
      <c r="C55" s="1296" t="s">
        <v>163</v>
      </c>
      <c r="D55" s="1297"/>
      <c r="E55" s="1297"/>
      <c r="F55" s="1297"/>
      <c r="G55" s="1297"/>
      <c r="H55" s="1297"/>
      <c r="I55" s="1297"/>
      <c r="J55" s="1297"/>
      <c r="K55" s="1297"/>
      <c r="L55" s="1297"/>
      <c r="M55" s="1297"/>
      <c r="N55" s="1297"/>
      <c r="O55" s="1297"/>
      <c r="P55" s="1297"/>
      <c r="Q55" s="1297"/>
      <c r="R55" s="1297"/>
      <c r="S55" s="1297"/>
      <c r="T55" s="1297"/>
      <c r="U55" s="1297"/>
      <c r="V55" s="1297"/>
      <c r="W55" s="1297"/>
      <c r="X55" s="1297"/>
      <c r="Y55" s="1297"/>
      <c r="Z55" s="1297"/>
      <c r="AA55" s="1298"/>
      <c r="AB55" s="566"/>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66"/>
    </row>
    <row r="57" spans="2:28" ht="14.25" customHeight="1"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66"/>
    </row>
    <row r="58" spans="2:28" ht="15" customHeight="1" x14ac:dyDescent="0.3">
      <c r="B58" s="173"/>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1"/>
      <c r="AB58" s="566"/>
    </row>
    <row r="59" spans="2:28" x14ac:dyDescent="0.3">
      <c r="B59" s="173"/>
      <c r="C59" s="1299"/>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1"/>
      <c r="AB59" s="566"/>
    </row>
    <row r="60" spans="2:28" x14ac:dyDescent="0.3">
      <c r="B60" s="173"/>
      <c r="C60" s="1299"/>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1"/>
      <c r="AB60" s="566"/>
    </row>
    <row r="61" spans="2:28" x14ac:dyDescent="0.3">
      <c r="B61" s="173"/>
      <c r="C61" s="1299"/>
      <c r="D61" s="1300"/>
      <c r="E61" s="1300"/>
      <c r="F61" s="1300"/>
      <c r="G61" s="1300"/>
      <c r="H61" s="1300"/>
      <c r="I61" s="1300"/>
      <c r="J61" s="1300"/>
      <c r="K61" s="1300"/>
      <c r="L61" s="1300"/>
      <c r="M61" s="1300"/>
      <c r="N61" s="1300"/>
      <c r="O61" s="1300"/>
      <c r="P61" s="1300"/>
      <c r="Q61" s="1300"/>
      <c r="R61" s="1300"/>
      <c r="S61" s="1300"/>
      <c r="T61" s="1300"/>
      <c r="U61" s="1300"/>
      <c r="V61" s="1300"/>
      <c r="W61" s="1300"/>
      <c r="X61" s="1300"/>
      <c r="Y61" s="1300"/>
      <c r="Z61" s="1300"/>
      <c r="AA61" s="1301"/>
      <c r="AB61" s="566"/>
    </row>
    <row r="62" spans="2:28" x14ac:dyDescent="0.3">
      <c r="B62" s="173"/>
      <c r="C62" s="1299"/>
      <c r="D62" s="1300"/>
      <c r="E62" s="1300"/>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1"/>
      <c r="AB62" s="566"/>
    </row>
    <row r="63" spans="2:28" x14ac:dyDescent="0.3">
      <c r="B63" s="173"/>
      <c r="C63" s="1299"/>
      <c r="D63" s="1300"/>
      <c r="E63" s="1300"/>
      <c r="F63" s="1300"/>
      <c r="G63" s="1300"/>
      <c r="H63" s="1300"/>
      <c r="I63" s="1300"/>
      <c r="J63" s="1300"/>
      <c r="K63" s="1300"/>
      <c r="L63" s="1300"/>
      <c r="M63" s="1300"/>
      <c r="N63" s="1300"/>
      <c r="O63" s="1300"/>
      <c r="P63" s="1300"/>
      <c r="Q63" s="1300"/>
      <c r="R63" s="1300"/>
      <c r="S63" s="1300"/>
      <c r="T63" s="1300"/>
      <c r="U63" s="1300"/>
      <c r="V63" s="1300"/>
      <c r="W63" s="1300"/>
      <c r="X63" s="1300"/>
      <c r="Y63" s="1300"/>
      <c r="Z63" s="1300"/>
      <c r="AA63" s="1301"/>
      <c r="AB63" s="566"/>
    </row>
    <row r="64" spans="2:28" x14ac:dyDescent="0.3">
      <c r="B64" s="173"/>
      <c r="C64" s="1299"/>
      <c r="D64" s="1300"/>
      <c r="E64" s="1300"/>
      <c r="F64" s="1300"/>
      <c r="G64" s="1300"/>
      <c r="H64" s="1300"/>
      <c r="I64" s="1300"/>
      <c r="J64" s="1300"/>
      <c r="K64" s="1300"/>
      <c r="L64" s="1300"/>
      <c r="M64" s="1300"/>
      <c r="N64" s="1300"/>
      <c r="O64" s="1300"/>
      <c r="P64" s="1300"/>
      <c r="Q64" s="1300"/>
      <c r="R64" s="1300"/>
      <c r="S64" s="1300"/>
      <c r="T64" s="1300"/>
      <c r="U64" s="1300"/>
      <c r="V64" s="1300"/>
      <c r="W64" s="1300"/>
      <c r="X64" s="1300"/>
      <c r="Y64" s="1300"/>
      <c r="Z64" s="1300"/>
      <c r="AA64" s="1301"/>
      <c r="AB64" s="566"/>
    </row>
    <row r="65" spans="2:28" x14ac:dyDescent="0.3">
      <c r="B65" s="173"/>
      <c r="C65" s="1299"/>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1"/>
      <c r="AB65" s="566"/>
    </row>
    <row r="66" spans="2:28" x14ac:dyDescent="0.3">
      <c r="B66" s="173"/>
      <c r="C66" s="1299"/>
      <c r="D66" s="1300"/>
      <c r="E66" s="1300"/>
      <c r="F66" s="1300"/>
      <c r="G66" s="1300"/>
      <c r="H66" s="1300"/>
      <c r="I66" s="1300"/>
      <c r="J66" s="1300"/>
      <c r="K66" s="1300"/>
      <c r="L66" s="1300"/>
      <c r="M66" s="1300"/>
      <c r="N66" s="1300"/>
      <c r="O66" s="1300"/>
      <c r="P66" s="1300"/>
      <c r="Q66" s="1300"/>
      <c r="R66" s="1300"/>
      <c r="S66" s="1300"/>
      <c r="T66" s="1300"/>
      <c r="U66" s="1300"/>
      <c r="V66" s="1300"/>
      <c r="W66" s="1300"/>
      <c r="X66" s="1300"/>
      <c r="Y66" s="1300"/>
      <c r="Z66" s="1300"/>
      <c r="AA66" s="1301"/>
      <c r="AB66" s="566"/>
    </row>
    <row r="67" spans="2:28" ht="12.5" thickBot="1" x14ac:dyDescent="0.35">
      <c r="B67" s="173"/>
      <c r="C67" s="1302"/>
      <c r="D67" s="1303"/>
      <c r="E67" s="1303"/>
      <c r="F67" s="1303"/>
      <c r="G67" s="1303"/>
      <c r="H67" s="1303"/>
      <c r="I67" s="1303"/>
      <c r="J67" s="1303"/>
      <c r="K67" s="1303"/>
      <c r="L67" s="1303"/>
      <c r="M67" s="1303"/>
      <c r="N67" s="1303"/>
      <c r="O67" s="1303"/>
      <c r="P67" s="1303"/>
      <c r="Q67" s="1303"/>
      <c r="R67" s="1303"/>
      <c r="S67" s="1303"/>
      <c r="T67" s="1303"/>
      <c r="U67" s="1303"/>
      <c r="V67" s="1303"/>
      <c r="W67" s="1303"/>
      <c r="X67" s="1303"/>
      <c r="Y67" s="1303"/>
      <c r="Z67" s="1303"/>
      <c r="AA67" s="1304"/>
      <c r="AB67" s="566"/>
    </row>
    <row r="68" spans="2:28" ht="7.5" customHeight="1" x14ac:dyDescent="0.3">
      <c r="B68" s="177"/>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9"/>
    </row>
    <row r="69" spans="2:28" ht="6.75" customHeight="1" thickBot="1" x14ac:dyDescent="0.35">
      <c r="B69" s="180"/>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2"/>
    </row>
    <row r="70" spans="2:28" ht="14.25" customHeight="1" x14ac:dyDescent="0.3">
      <c r="B70" s="183"/>
      <c r="C70" s="1404" t="s">
        <v>46</v>
      </c>
      <c r="D70" s="1405"/>
      <c r="E70" s="1405"/>
      <c r="F70" s="1405"/>
      <c r="G70" s="1405"/>
      <c r="H70" s="1405" t="s">
        <v>76</v>
      </c>
      <c r="I70" s="1405"/>
      <c r="J70" s="1405" t="s">
        <v>56</v>
      </c>
      <c r="K70" s="1405"/>
      <c r="L70" s="1405"/>
      <c r="M70" s="1405"/>
      <c r="N70" s="1405" t="s">
        <v>342</v>
      </c>
      <c r="O70" s="1405"/>
      <c r="P70" s="1405"/>
      <c r="Q70" s="1405"/>
      <c r="R70" s="1405"/>
      <c r="S70" s="1405"/>
      <c r="T70" s="1405"/>
      <c r="U70" s="1405"/>
      <c r="V70" s="1405" t="s">
        <v>58</v>
      </c>
      <c r="W70" s="1405"/>
      <c r="X70" s="1405"/>
      <c r="Y70" s="1405"/>
      <c r="Z70" s="1405"/>
      <c r="AA70" s="2062"/>
      <c r="AB70" s="184"/>
    </row>
    <row r="71" spans="2:28" ht="14.25" customHeight="1" x14ac:dyDescent="0.3">
      <c r="B71" s="185"/>
      <c r="C71" s="1406"/>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2063"/>
      <c r="AB71" s="184"/>
    </row>
    <row r="72" spans="2:28" ht="15" customHeight="1" x14ac:dyDescent="0.3">
      <c r="B72" s="185"/>
      <c r="C72" s="1406"/>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2063"/>
      <c r="AB72" s="184"/>
    </row>
    <row r="73" spans="2:28" ht="75" customHeight="1" x14ac:dyDescent="0.3">
      <c r="B73" s="183"/>
      <c r="C73" s="1942" t="str">
        <f>+C38</f>
        <v>MES 1</v>
      </c>
      <c r="D73" s="1943"/>
      <c r="E73" s="1943"/>
      <c r="F73" s="1943"/>
      <c r="G73" s="1943"/>
      <c r="H73" s="1934">
        <v>1</v>
      </c>
      <c r="I73" s="1934"/>
      <c r="J73" s="1944">
        <f>+J38</f>
        <v>1</v>
      </c>
      <c r="K73" s="1944"/>
      <c r="L73" s="1944"/>
      <c r="M73" s="1944"/>
      <c r="N73" s="1948" t="s">
        <v>343</v>
      </c>
      <c r="O73" s="1948"/>
      <c r="P73" s="1948"/>
      <c r="Q73" s="1948"/>
      <c r="R73" s="1948"/>
      <c r="S73" s="1948"/>
      <c r="T73" s="1948"/>
      <c r="U73" s="1949"/>
      <c r="V73" s="1950" t="s">
        <v>344</v>
      </c>
      <c r="W73" s="1951"/>
      <c r="X73" s="1951"/>
      <c r="Y73" s="1951"/>
      <c r="Z73" s="1951"/>
      <c r="AA73" s="1952"/>
      <c r="AB73" s="186"/>
    </row>
    <row r="74" spans="2:28" ht="75" customHeight="1" x14ac:dyDescent="0.3">
      <c r="B74" s="183"/>
      <c r="C74" s="1942" t="str">
        <f t="shared" ref="C74:C84" si="2">+C39</f>
        <v>MES 2</v>
      </c>
      <c r="D74" s="1943"/>
      <c r="E74" s="1943"/>
      <c r="F74" s="1943"/>
      <c r="G74" s="1943"/>
      <c r="H74" s="1934">
        <v>1</v>
      </c>
      <c r="I74" s="1934"/>
      <c r="J74" s="1944">
        <f t="shared" ref="J74:J84" si="3">+J39</f>
        <v>1</v>
      </c>
      <c r="K74" s="1944"/>
      <c r="L74" s="1944"/>
      <c r="M74" s="1944"/>
      <c r="N74" s="1948" t="s">
        <v>343</v>
      </c>
      <c r="O74" s="1948"/>
      <c r="P74" s="1948"/>
      <c r="Q74" s="1948"/>
      <c r="R74" s="1948"/>
      <c r="S74" s="1948"/>
      <c r="T74" s="1948"/>
      <c r="U74" s="1949"/>
      <c r="V74" s="1950" t="s">
        <v>344</v>
      </c>
      <c r="W74" s="1951"/>
      <c r="X74" s="1951"/>
      <c r="Y74" s="1951"/>
      <c r="Z74" s="1951"/>
      <c r="AA74" s="1952"/>
      <c r="AB74" s="186"/>
    </row>
    <row r="75" spans="2:28" ht="75" customHeight="1" x14ac:dyDescent="0.3">
      <c r="B75" s="183"/>
      <c r="C75" s="1942" t="str">
        <f t="shared" si="2"/>
        <v>MES 3</v>
      </c>
      <c r="D75" s="1943"/>
      <c r="E75" s="1943"/>
      <c r="F75" s="1943"/>
      <c r="G75" s="1943"/>
      <c r="H75" s="1934">
        <v>1</v>
      </c>
      <c r="I75" s="1934"/>
      <c r="J75" s="1944">
        <f t="shared" si="3"/>
        <v>1</v>
      </c>
      <c r="K75" s="1944"/>
      <c r="L75" s="1944"/>
      <c r="M75" s="1944"/>
      <c r="N75" s="1948" t="s">
        <v>343</v>
      </c>
      <c r="O75" s="1948"/>
      <c r="P75" s="1948"/>
      <c r="Q75" s="1948"/>
      <c r="R75" s="1948"/>
      <c r="S75" s="1948"/>
      <c r="T75" s="1948"/>
      <c r="U75" s="1949"/>
      <c r="V75" s="1950" t="s">
        <v>344</v>
      </c>
      <c r="W75" s="1951"/>
      <c r="X75" s="1951"/>
      <c r="Y75" s="1951"/>
      <c r="Z75" s="1951"/>
      <c r="AA75" s="1952"/>
      <c r="AB75" s="186"/>
    </row>
    <row r="76" spans="2:28" ht="75" customHeight="1" x14ac:dyDescent="0.3">
      <c r="B76" s="183"/>
      <c r="C76" s="1942" t="str">
        <f t="shared" si="2"/>
        <v>MES 4</v>
      </c>
      <c r="D76" s="1943"/>
      <c r="E76" s="1943"/>
      <c r="F76" s="1943"/>
      <c r="G76" s="1943"/>
      <c r="H76" s="1934">
        <v>1</v>
      </c>
      <c r="I76" s="1934"/>
      <c r="J76" s="1944">
        <f t="shared" si="3"/>
        <v>1</v>
      </c>
      <c r="K76" s="1944"/>
      <c r="L76" s="1944"/>
      <c r="M76" s="1944"/>
      <c r="N76" s="1948" t="s">
        <v>343</v>
      </c>
      <c r="O76" s="1948"/>
      <c r="P76" s="1948"/>
      <c r="Q76" s="1948"/>
      <c r="R76" s="1948"/>
      <c r="S76" s="1948"/>
      <c r="T76" s="1948"/>
      <c r="U76" s="1949"/>
      <c r="V76" s="1950" t="s">
        <v>344</v>
      </c>
      <c r="W76" s="1951"/>
      <c r="X76" s="1951"/>
      <c r="Y76" s="1951"/>
      <c r="Z76" s="1951"/>
      <c r="AA76" s="1952"/>
      <c r="AB76" s="186"/>
    </row>
    <row r="77" spans="2:28" ht="75" customHeight="1" x14ac:dyDescent="0.3">
      <c r="B77" s="183"/>
      <c r="C77" s="1942" t="str">
        <f t="shared" si="2"/>
        <v>MES 5</v>
      </c>
      <c r="D77" s="1943"/>
      <c r="E77" s="1943"/>
      <c r="F77" s="1943"/>
      <c r="G77" s="1943"/>
      <c r="H77" s="1934">
        <v>1</v>
      </c>
      <c r="I77" s="1934"/>
      <c r="J77" s="1944">
        <f t="shared" si="3"/>
        <v>1</v>
      </c>
      <c r="K77" s="1944"/>
      <c r="L77" s="1944"/>
      <c r="M77" s="1944"/>
      <c r="N77" s="1948" t="s">
        <v>343</v>
      </c>
      <c r="O77" s="1948"/>
      <c r="P77" s="1948"/>
      <c r="Q77" s="1948"/>
      <c r="R77" s="1948"/>
      <c r="S77" s="1948"/>
      <c r="T77" s="1948"/>
      <c r="U77" s="1949"/>
      <c r="V77" s="1950" t="s">
        <v>344</v>
      </c>
      <c r="W77" s="1951"/>
      <c r="X77" s="1951"/>
      <c r="Y77" s="1951"/>
      <c r="Z77" s="1951"/>
      <c r="AA77" s="1952"/>
      <c r="AB77" s="186"/>
    </row>
    <row r="78" spans="2:28" ht="75" customHeight="1" x14ac:dyDescent="0.3">
      <c r="B78" s="183"/>
      <c r="C78" s="1942" t="str">
        <f t="shared" si="2"/>
        <v>MES 6</v>
      </c>
      <c r="D78" s="1943"/>
      <c r="E78" s="1943"/>
      <c r="F78" s="1943"/>
      <c r="G78" s="1943"/>
      <c r="H78" s="1934">
        <v>1</v>
      </c>
      <c r="I78" s="1934"/>
      <c r="J78" s="1944">
        <f t="shared" si="3"/>
        <v>1</v>
      </c>
      <c r="K78" s="1944"/>
      <c r="L78" s="1944"/>
      <c r="M78" s="1944"/>
      <c r="N78" s="1948" t="s">
        <v>343</v>
      </c>
      <c r="O78" s="1948"/>
      <c r="P78" s="1948"/>
      <c r="Q78" s="1948"/>
      <c r="R78" s="1948"/>
      <c r="S78" s="1948"/>
      <c r="T78" s="1948"/>
      <c r="U78" s="1949"/>
      <c r="V78" s="1950" t="s">
        <v>344</v>
      </c>
      <c r="W78" s="1951"/>
      <c r="X78" s="1951"/>
      <c r="Y78" s="1951"/>
      <c r="Z78" s="1951"/>
      <c r="AA78" s="1952"/>
      <c r="AB78" s="186"/>
    </row>
    <row r="79" spans="2:28" ht="20.149999999999999" customHeight="1" x14ac:dyDescent="0.3">
      <c r="B79" s="183"/>
      <c r="C79" s="1942" t="str">
        <f t="shared" si="2"/>
        <v>MES 7</v>
      </c>
      <c r="D79" s="1943"/>
      <c r="E79" s="1943"/>
      <c r="F79" s="1943"/>
      <c r="G79" s="1943"/>
      <c r="H79" s="1934">
        <v>1</v>
      </c>
      <c r="I79" s="1934"/>
      <c r="J79" s="1944" t="str">
        <f t="shared" si="3"/>
        <v/>
      </c>
      <c r="K79" s="1944"/>
      <c r="L79" s="1944"/>
      <c r="M79" s="1944"/>
      <c r="N79" s="1945"/>
      <c r="O79" s="1945"/>
      <c r="P79" s="1945"/>
      <c r="Q79" s="1945"/>
      <c r="R79" s="1945"/>
      <c r="S79" s="1945"/>
      <c r="T79" s="1945"/>
      <c r="U79" s="1945"/>
      <c r="V79" s="1946"/>
      <c r="W79" s="1946"/>
      <c r="X79" s="1946"/>
      <c r="Y79" s="1946"/>
      <c r="Z79" s="1946"/>
      <c r="AA79" s="1947"/>
      <c r="AB79" s="186"/>
    </row>
    <row r="80" spans="2:28" ht="20.149999999999999" customHeight="1" x14ac:dyDescent="0.3">
      <c r="B80" s="183"/>
      <c r="C80" s="1942" t="str">
        <f t="shared" si="2"/>
        <v>MES 8</v>
      </c>
      <c r="D80" s="1943"/>
      <c r="E80" s="1943"/>
      <c r="F80" s="1943"/>
      <c r="G80" s="1943"/>
      <c r="H80" s="1934">
        <v>1</v>
      </c>
      <c r="I80" s="1934"/>
      <c r="J80" s="1944" t="str">
        <f t="shared" si="3"/>
        <v/>
      </c>
      <c r="K80" s="1944"/>
      <c r="L80" s="1944"/>
      <c r="M80" s="1944"/>
      <c r="N80" s="1945"/>
      <c r="O80" s="1945"/>
      <c r="P80" s="1945"/>
      <c r="Q80" s="1945"/>
      <c r="R80" s="1945"/>
      <c r="S80" s="1945"/>
      <c r="T80" s="1945"/>
      <c r="U80" s="1945"/>
      <c r="V80" s="1946"/>
      <c r="W80" s="1946"/>
      <c r="X80" s="1946"/>
      <c r="Y80" s="1946"/>
      <c r="Z80" s="1946"/>
      <c r="AA80" s="1947"/>
      <c r="AB80" s="186"/>
    </row>
    <row r="81" spans="2:28" ht="20.149999999999999" customHeight="1" x14ac:dyDescent="0.3">
      <c r="B81" s="183"/>
      <c r="C81" s="1942" t="str">
        <f t="shared" si="2"/>
        <v>MES 9</v>
      </c>
      <c r="D81" s="1943"/>
      <c r="E81" s="1943"/>
      <c r="F81" s="1943"/>
      <c r="G81" s="1943"/>
      <c r="H81" s="1934">
        <v>1</v>
      </c>
      <c r="I81" s="1934"/>
      <c r="J81" s="1944" t="str">
        <f t="shared" si="3"/>
        <v/>
      </c>
      <c r="K81" s="1944"/>
      <c r="L81" s="1944"/>
      <c r="M81" s="1944"/>
      <c r="N81" s="1945"/>
      <c r="O81" s="1945"/>
      <c r="P81" s="1945"/>
      <c r="Q81" s="1945"/>
      <c r="R81" s="1945"/>
      <c r="S81" s="1945"/>
      <c r="T81" s="1945"/>
      <c r="U81" s="1945"/>
      <c r="V81" s="1946"/>
      <c r="W81" s="1946"/>
      <c r="X81" s="1946"/>
      <c r="Y81" s="1946"/>
      <c r="Z81" s="1946"/>
      <c r="AA81" s="1947"/>
      <c r="AB81" s="186"/>
    </row>
    <row r="82" spans="2:28" ht="20.149999999999999" customHeight="1" x14ac:dyDescent="0.3">
      <c r="B82" s="183"/>
      <c r="C82" s="1942" t="str">
        <f t="shared" si="2"/>
        <v>MES 10</v>
      </c>
      <c r="D82" s="1943"/>
      <c r="E82" s="1943"/>
      <c r="F82" s="1943"/>
      <c r="G82" s="1943"/>
      <c r="H82" s="1934">
        <v>1</v>
      </c>
      <c r="I82" s="1934"/>
      <c r="J82" s="1944" t="str">
        <f t="shared" si="3"/>
        <v/>
      </c>
      <c r="K82" s="1944"/>
      <c r="L82" s="1944"/>
      <c r="M82" s="1944"/>
      <c r="N82" s="1945"/>
      <c r="O82" s="1945"/>
      <c r="P82" s="1945"/>
      <c r="Q82" s="1945"/>
      <c r="R82" s="1945"/>
      <c r="S82" s="1945"/>
      <c r="T82" s="1945"/>
      <c r="U82" s="1945"/>
      <c r="V82" s="1946"/>
      <c r="W82" s="1946"/>
      <c r="X82" s="1946"/>
      <c r="Y82" s="1946"/>
      <c r="Z82" s="1946"/>
      <c r="AA82" s="1947"/>
      <c r="AB82" s="186"/>
    </row>
    <row r="83" spans="2:28" ht="20.149999999999999" customHeight="1" x14ac:dyDescent="0.3">
      <c r="B83" s="183"/>
      <c r="C83" s="1942" t="str">
        <f t="shared" si="2"/>
        <v>MES 11</v>
      </c>
      <c r="D83" s="1943"/>
      <c r="E83" s="1943"/>
      <c r="F83" s="1943"/>
      <c r="G83" s="1943"/>
      <c r="H83" s="1934">
        <v>1</v>
      </c>
      <c r="I83" s="1934"/>
      <c r="J83" s="1944" t="str">
        <f t="shared" si="3"/>
        <v/>
      </c>
      <c r="K83" s="1944"/>
      <c r="L83" s="1944"/>
      <c r="M83" s="1944"/>
      <c r="N83" s="1945"/>
      <c r="O83" s="1945"/>
      <c r="P83" s="1945"/>
      <c r="Q83" s="1945"/>
      <c r="R83" s="1945"/>
      <c r="S83" s="1945"/>
      <c r="T83" s="1945"/>
      <c r="U83" s="1945"/>
      <c r="V83" s="1946"/>
      <c r="W83" s="1946"/>
      <c r="X83" s="1946"/>
      <c r="Y83" s="1946"/>
      <c r="Z83" s="1946"/>
      <c r="AA83" s="1947"/>
      <c r="AB83" s="186"/>
    </row>
    <row r="84" spans="2:28" ht="20.149999999999999" customHeight="1" thickBot="1" x14ac:dyDescent="0.35">
      <c r="B84" s="183"/>
      <c r="C84" s="1935" t="str">
        <f t="shared" si="2"/>
        <v>MES 12</v>
      </c>
      <c r="D84" s="1936"/>
      <c r="E84" s="1936"/>
      <c r="F84" s="1936"/>
      <c r="G84" s="1936"/>
      <c r="H84" s="1937">
        <v>1</v>
      </c>
      <c r="I84" s="1937"/>
      <c r="J84" s="1938" t="str">
        <f t="shared" si="3"/>
        <v/>
      </c>
      <c r="K84" s="1938"/>
      <c r="L84" s="1938"/>
      <c r="M84" s="1938"/>
      <c r="N84" s="1939"/>
      <c r="O84" s="1939"/>
      <c r="P84" s="1939"/>
      <c r="Q84" s="1939"/>
      <c r="R84" s="1939"/>
      <c r="S84" s="1939"/>
      <c r="T84" s="1939"/>
      <c r="U84" s="1939"/>
      <c r="V84" s="1940"/>
      <c r="W84" s="1940"/>
      <c r="X84" s="1940"/>
      <c r="Y84" s="1940"/>
      <c r="Z84" s="1940"/>
      <c r="AA84" s="1941"/>
      <c r="AB84" s="186"/>
    </row>
    <row r="85" spans="2:28" x14ac:dyDescent="0.3">
      <c r="B85" s="187"/>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88"/>
    </row>
    <row r="124" ht="6" customHeight="1" x14ac:dyDescent="0.3"/>
  </sheetData>
  <mergeCells count="158">
    <mergeCell ref="AD18:AM18"/>
    <mergeCell ref="C20:H21"/>
    <mergeCell ref="I20:L21"/>
    <mergeCell ref="M20:S20"/>
    <mergeCell ref="T20:AA20"/>
    <mergeCell ref="M21:S21"/>
    <mergeCell ref="T21:AA21"/>
    <mergeCell ref="C23:I23"/>
    <mergeCell ref="J23:P23"/>
    <mergeCell ref="Q23:AA23"/>
    <mergeCell ref="C78:G78"/>
    <mergeCell ref="N78:U78"/>
    <mergeCell ref="V78:AA78"/>
    <mergeCell ref="C79:G79"/>
    <mergeCell ref="N79:U79"/>
    <mergeCell ref="V79:AA79"/>
    <mergeCell ref="J75:M75"/>
    <mergeCell ref="N75:U75"/>
    <mergeCell ref="V75:AA75"/>
    <mergeCell ref="C76:G76"/>
    <mergeCell ref="H76:I76"/>
    <mergeCell ref="J76:M76"/>
    <mergeCell ref="N76:U76"/>
    <mergeCell ref="V76:AA76"/>
    <mergeCell ref="C77:G77"/>
    <mergeCell ref="N77:U77"/>
    <mergeCell ref="V77:AA77"/>
    <mergeCell ref="H77:I77"/>
    <mergeCell ref="J77:M77"/>
    <mergeCell ref="H78:I78"/>
    <mergeCell ref="J78:M78"/>
    <mergeCell ref="H79:I79"/>
    <mergeCell ref="J79:M79"/>
    <mergeCell ref="C75:G75"/>
    <mergeCell ref="C42:G42"/>
    <mergeCell ref="K42:AA42"/>
    <mergeCell ref="C43:G43"/>
    <mergeCell ref="K43:AA43"/>
    <mergeCell ref="C44:G44"/>
    <mergeCell ref="K44:AA44"/>
    <mergeCell ref="C53:AA54"/>
    <mergeCell ref="C55:AA67"/>
    <mergeCell ref="C70:G72"/>
    <mergeCell ref="H70:I72"/>
    <mergeCell ref="J70:M72"/>
    <mergeCell ref="N70:U72"/>
    <mergeCell ref="V70:AA72"/>
    <mergeCell ref="C50:G50"/>
    <mergeCell ref="K50:AA50"/>
    <mergeCell ref="C47:G47"/>
    <mergeCell ref="K47:AA47"/>
    <mergeCell ref="C48:G48"/>
    <mergeCell ref="K48:AA48"/>
    <mergeCell ref="C49:G49"/>
    <mergeCell ref="K49:AA49"/>
    <mergeCell ref="C45:G45"/>
    <mergeCell ref="K45:AA45"/>
    <mergeCell ref="C46:G46"/>
    <mergeCell ref="AB37:AB38"/>
    <mergeCell ref="C38:G38"/>
    <mergeCell ref="K38:AA38"/>
    <mergeCell ref="C39:G39"/>
    <mergeCell ref="K39:AA39"/>
    <mergeCell ref="C40:G40"/>
    <mergeCell ref="K40:AA40"/>
    <mergeCell ref="C41:G41"/>
    <mergeCell ref="K41:AA41"/>
    <mergeCell ref="K32:N32"/>
    <mergeCell ref="O32:R32"/>
    <mergeCell ref="S32:T32"/>
    <mergeCell ref="U32:W32"/>
    <mergeCell ref="X32:Y32"/>
    <mergeCell ref="Z32:AA32"/>
    <mergeCell ref="C34:AA35"/>
    <mergeCell ref="C36:G37"/>
    <mergeCell ref="H36:H37"/>
    <mergeCell ref="I36:I37"/>
    <mergeCell ref="J36:J37"/>
    <mergeCell ref="K36:AA37"/>
    <mergeCell ref="J24:P24"/>
    <mergeCell ref="Q24:AA24"/>
    <mergeCell ref="C26:H26"/>
    <mergeCell ref="I26:AA26"/>
    <mergeCell ref="C28:H28"/>
    <mergeCell ref="I28:J28"/>
    <mergeCell ref="K28:N28"/>
    <mergeCell ref="O28:R28"/>
    <mergeCell ref="T28:V28"/>
    <mergeCell ref="X28:Z28"/>
    <mergeCell ref="B2:G4"/>
    <mergeCell ref="H2:AB2"/>
    <mergeCell ref="H3:O3"/>
    <mergeCell ref="P3:AB3"/>
    <mergeCell ref="H4:AB4"/>
    <mergeCell ref="C7:H8"/>
    <mergeCell ref="I7:AA8"/>
    <mergeCell ref="C13:H14"/>
    <mergeCell ref="I13:S14"/>
    <mergeCell ref="T13:AA13"/>
    <mergeCell ref="T14:AA14"/>
    <mergeCell ref="N81:U81"/>
    <mergeCell ref="V81:AA81"/>
    <mergeCell ref="I16:AA16"/>
    <mergeCell ref="C10:H11"/>
    <mergeCell ref="I10:Q11"/>
    <mergeCell ref="R10:U10"/>
    <mergeCell ref="V10:AA10"/>
    <mergeCell ref="R11:U11"/>
    <mergeCell ref="V11:AA11"/>
    <mergeCell ref="C16:H16"/>
    <mergeCell ref="I18:AA18"/>
    <mergeCell ref="C18:H18"/>
    <mergeCell ref="K46:AA46"/>
    <mergeCell ref="C30:J32"/>
    <mergeCell ref="K30:R30"/>
    <mergeCell ref="S30:W30"/>
    <mergeCell ref="X30:AA30"/>
    <mergeCell ref="K31:N31"/>
    <mergeCell ref="O31:R31"/>
    <mergeCell ref="S31:T31"/>
    <mergeCell ref="U31:W31"/>
    <mergeCell ref="X31:Y31"/>
    <mergeCell ref="Z31:AA31"/>
    <mergeCell ref="C24:I24"/>
    <mergeCell ref="C73:G73"/>
    <mergeCell ref="H73:I73"/>
    <mergeCell ref="J73:M73"/>
    <mergeCell ref="N73:U73"/>
    <mergeCell ref="V73:AA73"/>
    <mergeCell ref="C74:G74"/>
    <mergeCell ref="H74:I74"/>
    <mergeCell ref="J74:M74"/>
    <mergeCell ref="N74:U74"/>
    <mergeCell ref="V74:AA74"/>
    <mergeCell ref="H75:I75"/>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C80:G80"/>
    <mergeCell ref="H80:I80"/>
    <mergeCell ref="J80:M80"/>
    <mergeCell ref="N80:U80"/>
    <mergeCell ref="V80:AA80"/>
    <mergeCell ref="C81:G81"/>
    <mergeCell ref="H81:I81"/>
    <mergeCell ref="J81:M8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8"/>
  <sheetViews>
    <sheetView topLeftCell="A38" zoomScale="55" zoomScaleNormal="55" workbookViewId="0">
      <selection activeCell="H39" sqref="H39"/>
    </sheetView>
  </sheetViews>
  <sheetFormatPr baseColWidth="10" defaultColWidth="3.7265625" defaultRowHeight="12" x14ac:dyDescent="0.3"/>
  <cols>
    <col min="1" max="1" width="3.7265625" style="172"/>
    <col min="2" max="2" width="2.81640625" style="172" customWidth="1"/>
    <col min="3" max="3" width="2.7265625" style="172" customWidth="1"/>
    <col min="4" max="4" width="4.54296875" style="172" customWidth="1"/>
    <col min="5" max="6" width="2.7265625" style="172" customWidth="1"/>
    <col min="7" max="7" width="5.26953125" style="172" customWidth="1"/>
    <col min="8" max="8" width="18.54296875" style="172" customWidth="1"/>
    <col min="9" max="9" width="15.1796875" style="172" customWidth="1"/>
    <col min="10" max="10" width="17.26953125" style="172" customWidth="1"/>
    <col min="11" max="24" width="4.7265625" style="172" customWidth="1"/>
    <col min="25" max="26" width="6.7265625" style="172" customWidth="1"/>
    <col min="27" max="27" width="4.7265625" style="172" customWidth="1"/>
    <col min="28" max="28" width="1.54296875" style="172" customWidth="1"/>
    <col min="29" max="16384" width="3.7265625" style="172"/>
  </cols>
  <sheetData>
    <row r="1" spans="2:30" x14ac:dyDescent="0.3">
      <c r="B1" s="189"/>
      <c r="C1" s="189"/>
      <c r="D1" s="189"/>
      <c r="E1" s="189"/>
      <c r="F1" s="189"/>
    </row>
    <row r="2" spans="2:30" ht="45.75" customHeight="1" x14ac:dyDescent="0.3">
      <c r="B2" s="2014"/>
      <c r="C2" s="2014"/>
      <c r="D2" s="2014"/>
      <c r="E2" s="2014"/>
      <c r="F2" s="2014"/>
      <c r="G2" s="2014"/>
      <c r="H2" s="2083" t="s">
        <v>0</v>
      </c>
      <c r="I2" s="2083"/>
      <c r="J2" s="2083"/>
      <c r="K2" s="2083"/>
      <c r="L2" s="2083"/>
      <c r="M2" s="2083"/>
      <c r="N2" s="2083"/>
      <c r="O2" s="2083"/>
      <c r="P2" s="2083"/>
      <c r="Q2" s="2083"/>
      <c r="R2" s="2083"/>
      <c r="S2" s="2083"/>
      <c r="T2" s="2083"/>
      <c r="U2" s="2083"/>
      <c r="V2" s="2083"/>
      <c r="W2" s="2083"/>
      <c r="X2" s="2083"/>
      <c r="Y2" s="2083"/>
      <c r="Z2" s="2083"/>
      <c r="AA2" s="2083"/>
      <c r="AB2" s="2083"/>
    </row>
    <row r="3" spans="2:30" ht="15" customHeight="1" x14ac:dyDescent="0.3">
      <c r="B3" s="2014"/>
      <c r="C3" s="2014"/>
      <c r="D3" s="2014"/>
      <c r="E3" s="2014"/>
      <c r="F3" s="2014"/>
      <c r="G3" s="2014"/>
      <c r="H3" s="2017" t="s">
        <v>1</v>
      </c>
      <c r="I3" s="2017"/>
      <c r="J3" s="2017"/>
      <c r="K3" s="2017"/>
      <c r="L3" s="2017"/>
      <c r="M3" s="2017"/>
      <c r="N3" s="2017"/>
      <c r="O3" s="2017"/>
      <c r="P3" s="2017"/>
      <c r="Q3" s="2017"/>
      <c r="R3" s="2017" t="s">
        <v>2</v>
      </c>
      <c r="S3" s="2017"/>
      <c r="T3" s="2017"/>
      <c r="U3" s="2017"/>
      <c r="V3" s="2017"/>
      <c r="W3" s="2017"/>
      <c r="X3" s="2017"/>
      <c r="Y3" s="2017"/>
      <c r="Z3" s="2017"/>
      <c r="AA3" s="2017"/>
      <c r="AB3" s="2017"/>
    </row>
    <row r="4" spans="2:30" ht="15.75" customHeight="1" x14ac:dyDescent="0.3">
      <c r="B4" s="2014"/>
      <c r="C4" s="2014"/>
      <c r="D4" s="2014"/>
      <c r="E4" s="2014"/>
      <c r="F4" s="2014"/>
      <c r="G4" s="2014"/>
      <c r="H4" s="2017" t="s">
        <v>3</v>
      </c>
      <c r="I4" s="2017"/>
      <c r="J4" s="2017"/>
      <c r="K4" s="2017"/>
      <c r="L4" s="2017"/>
      <c r="M4" s="2017"/>
      <c r="N4" s="2017"/>
      <c r="O4" s="2017"/>
      <c r="P4" s="2017"/>
      <c r="Q4" s="2017"/>
      <c r="R4" s="2017"/>
      <c r="S4" s="2017"/>
      <c r="T4" s="2017"/>
      <c r="U4" s="2017"/>
      <c r="V4" s="2017"/>
      <c r="W4" s="2017"/>
      <c r="X4" s="2017"/>
      <c r="Y4" s="2017"/>
      <c r="Z4" s="2017"/>
      <c r="AA4" s="2017"/>
      <c r="AB4" s="2017"/>
    </row>
    <row r="5" spans="2:30" x14ac:dyDescent="0.3">
      <c r="B5" s="401"/>
      <c r="C5" s="181"/>
      <c r="D5" s="181"/>
      <c r="E5" s="181"/>
      <c r="F5" s="181"/>
      <c r="G5" s="181"/>
      <c r="H5" s="402"/>
      <c r="I5" s="402"/>
      <c r="J5" s="402"/>
      <c r="K5" s="402"/>
      <c r="L5" s="402"/>
      <c r="M5" s="402"/>
      <c r="N5" s="402"/>
      <c r="O5" s="402"/>
      <c r="P5" s="402"/>
      <c r="Q5" s="402"/>
      <c r="R5" s="402"/>
      <c r="S5" s="402"/>
      <c r="T5" s="402"/>
      <c r="U5" s="402"/>
      <c r="V5" s="402"/>
      <c r="W5" s="402"/>
      <c r="X5" s="402"/>
      <c r="Y5" s="402"/>
      <c r="Z5" s="402"/>
      <c r="AA5" s="402"/>
      <c r="AB5" s="403"/>
    </row>
    <row r="6" spans="2:30" ht="5.15" customHeight="1" thickBot="1" x14ac:dyDescent="0.35">
      <c r="B6" s="197"/>
      <c r="C6" s="199"/>
      <c r="D6" s="199"/>
      <c r="E6" s="199"/>
      <c r="F6" s="199"/>
      <c r="G6" s="199"/>
      <c r="H6" s="199"/>
      <c r="I6" s="200"/>
      <c r="J6" s="200"/>
      <c r="K6" s="200"/>
      <c r="L6" s="200"/>
      <c r="M6" s="200"/>
      <c r="N6" s="200"/>
      <c r="O6" s="200"/>
      <c r="P6" s="200"/>
      <c r="Q6" s="200"/>
      <c r="R6" s="200"/>
      <c r="S6" s="200"/>
      <c r="T6" s="201"/>
      <c r="U6" s="201"/>
      <c r="V6" s="201"/>
      <c r="W6" s="201"/>
      <c r="X6" s="201"/>
      <c r="Y6" s="404"/>
      <c r="Z6" s="199"/>
      <c r="AA6" s="404"/>
      <c r="AB6" s="198"/>
    </row>
    <row r="7" spans="2:30" ht="15" customHeight="1" x14ac:dyDescent="0.3">
      <c r="B7" s="197"/>
      <c r="C7" s="1956" t="s">
        <v>4</v>
      </c>
      <c r="D7" s="1957"/>
      <c r="E7" s="1957"/>
      <c r="F7" s="1957"/>
      <c r="G7" s="1957"/>
      <c r="H7" s="1958"/>
      <c r="I7" s="2021" t="s">
        <v>312</v>
      </c>
      <c r="J7" s="2022"/>
      <c r="K7" s="2022"/>
      <c r="L7" s="2022"/>
      <c r="M7" s="2022"/>
      <c r="N7" s="2022"/>
      <c r="O7" s="2022"/>
      <c r="P7" s="2022"/>
      <c r="Q7" s="2022"/>
      <c r="R7" s="2022"/>
      <c r="S7" s="2022"/>
      <c r="T7" s="2022"/>
      <c r="U7" s="2022"/>
      <c r="V7" s="2022"/>
      <c r="W7" s="2022"/>
      <c r="X7" s="2022"/>
      <c r="Y7" s="2022"/>
      <c r="Z7" s="2022"/>
      <c r="AA7" s="2023"/>
      <c r="AB7" s="198"/>
    </row>
    <row r="8" spans="2:30" ht="12.5" thickBot="1" x14ac:dyDescent="0.35">
      <c r="B8" s="197"/>
      <c r="C8" s="1959"/>
      <c r="D8" s="1960"/>
      <c r="E8" s="1960"/>
      <c r="F8" s="1960"/>
      <c r="G8" s="1960"/>
      <c r="H8" s="1961"/>
      <c r="I8" s="2024"/>
      <c r="J8" s="2025"/>
      <c r="K8" s="2025"/>
      <c r="L8" s="2025"/>
      <c r="M8" s="2025"/>
      <c r="N8" s="2025"/>
      <c r="O8" s="2025"/>
      <c r="P8" s="2025"/>
      <c r="Q8" s="2025"/>
      <c r="R8" s="2025"/>
      <c r="S8" s="2025"/>
      <c r="T8" s="2025"/>
      <c r="U8" s="2025"/>
      <c r="V8" s="2025"/>
      <c r="W8" s="2025"/>
      <c r="X8" s="2025"/>
      <c r="Y8" s="2025"/>
      <c r="Z8" s="2025"/>
      <c r="AA8" s="2026"/>
      <c r="AB8" s="198"/>
    </row>
    <row r="9" spans="2:30" ht="5.15" customHeight="1" thickBot="1" x14ac:dyDescent="0.35">
      <c r="B9" s="197"/>
      <c r="C9" s="199"/>
      <c r="D9" s="199"/>
      <c r="E9" s="199"/>
      <c r="F9" s="199"/>
      <c r="G9" s="199"/>
      <c r="H9" s="199"/>
      <c r="I9" s="200"/>
      <c r="J9" s="200"/>
      <c r="K9" s="200"/>
      <c r="L9" s="200"/>
      <c r="M9" s="200"/>
      <c r="N9" s="200"/>
      <c r="O9" s="200"/>
      <c r="P9" s="200"/>
      <c r="Q9" s="200"/>
      <c r="R9" s="200"/>
      <c r="S9" s="200"/>
      <c r="T9" s="201"/>
      <c r="U9" s="201"/>
      <c r="V9" s="201"/>
      <c r="W9" s="201"/>
      <c r="X9" s="201"/>
      <c r="Y9" s="199"/>
      <c r="Z9" s="199"/>
      <c r="AA9" s="199"/>
      <c r="AB9" s="198"/>
    </row>
    <row r="10" spans="2:30" ht="15" customHeight="1" thickBot="1" x14ac:dyDescent="0.35">
      <c r="B10" s="197"/>
      <c r="C10" s="1956" t="s">
        <v>6</v>
      </c>
      <c r="D10" s="1957"/>
      <c r="E10" s="1957"/>
      <c r="F10" s="1957"/>
      <c r="G10" s="1957"/>
      <c r="H10" s="1958"/>
      <c r="I10" s="1296" t="s">
        <v>345</v>
      </c>
      <c r="J10" s="2084"/>
      <c r="K10" s="2084"/>
      <c r="L10" s="2084"/>
      <c r="M10" s="2084"/>
      <c r="N10" s="2084"/>
      <c r="O10" s="2084"/>
      <c r="P10" s="2084"/>
      <c r="Q10" s="2084"/>
      <c r="R10" s="2084"/>
      <c r="S10" s="2085"/>
      <c r="T10" s="1968" t="s">
        <v>8</v>
      </c>
      <c r="U10" s="1969"/>
      <c r="V10" s="1969"/>
      <c r="W10" s="1970"/>
      <c r="X10" s="1971" t="s">
        <v>9</v>
      </c>
      <c r="Y10" s="1972"/>
      <c r="Z10" s="1972"/>
      <c r="AA10" s="1973"/>
      <c r="AB10" s="198"/>
    </row>
    <row r="11" spans="2:30" ht="28.5" customHeight="1" thickBot="1" x14ac:dyDescent="0.35">
      <c r="B11" s="197"/>
      <c r="C11" s="1959"/>
      <c r="D11" s="1960"/>
      <c r="E11" s="1960"/>
      <c r="F11" s="1960"/>
      <c r="G11" s="1960"/>
      <c r="H11" s="1961"/>
      <c r="I11" s="2086"/>
      <c r="J11" s="2087"/>
      <c r="K11" s="2087"/>
      <c r="L11" s="2087"/>
      <c r="M11" s="2087"/>
      <c r="N11" s="2087"/>
      <c r="O11" s="2087"/>
      <c r="P11" s="2087"/>
      <c r="Q11" s="2087"/>
      <c r="R11" s="2087"/>
      <c r="S11" s="2088"/>
      <c r="T11" s="1974" t="s">
        <v>346</v>
      </c>
      <c r="U11" s="1975"/>
      <c r="V11" s="1975"/>
      <c r="W11" s="1976"/>
      <c r="X11" s="1977">
        <v>3</v>
      </c>
      <c r="Y11" s="1978"/>
      <c r="Z11" s="1978"/>
      <c r="AA11" s="1979"/>
      <c r="AB11" s="198"/>
    </row>
    <row r="12" spans="2:30" ht="5.15"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66"/>
    </row>
    <row r="13" spans="2:30" ht="15" customHeight="1" x14ac:dyDescent="0.3">
      <c r="B13" s="173"/>
      <c r="C13" s="1956" t="s">
        <v>11</v>
      </c>
      <c r="D13" s="1957"/>
      <c r="E13" s="1957"/>
      <c r="F13" s="1957"/>
      <c r="G13" s="1957"/>
      <c r="H13" s="1958"/>
      <c r="I13" s="2027" t="s">
        <v>347</v>
      </c>
      <c r="J13" s="2028"/>
      <c r="K13" s="2028"/>
      <c r="L13" s="2028"/>
      <c r="M13" s="2028"/>
      <c r="N13" s="2028"/>
      <c r="O13" s="2028"/>
      <c r="P13" s="2028"/>
      <c r="Q13" s="2028"/>
      <c r="R13" s="2028"/>
      <c r="S13" s="2028"/>
      <c r="T13" s="2028"/>
      <c r="U13" s="2029"/>
      <c r="V13" s="1956" t="s">
        <v>13</v>
      </c>
      <c r="W13" s="1957"/>
      <c r="X13" s="1957"/>
      <c r="Y13" s="1957"/>
      <c r="Z13" s="1957"/>
      <c r="AA13" s="1958"/>
      <c r="AB13" s="566"/>
    </row>
    <row r="14" spans="2:30" ht="30" customHeight="1" thickBot="1" x14ac:dyDescent="0.35">
      <c r="B14" s="173"/>
      <c r="C14" s="1959"/>
      <c r="D14" s="1960"/>
      <c r="E14" s="1960"/>
      <c r="F14" s="1960"/>
      <c r="G14" s="1960"/>
      <c r="H14" s="1961"/>
      <c r="I14" s="2030"/>
      <c r="J14" s="2031"/>
      <c r="K14" s="2031"/>
      <c r="L14" s="2031"/>
      <c r="M14" s="2031"/>
      <c r="N14" s="2031"/>
      <c r="O14" s="2031"/>
      <c r="P14" s="2031"/>
      <c r="Q14" s="2031"/>
      <c r="R14" s="2031"/>
      <c r="S14" s="2031"/>
      <c r="T14" s="2031"/>
      <c r="U14" s="2032"/>
      <c r="V14" s="2033" t="s">
        <v>82</v>
      </c>
      <c r="W14" s="2034"/>
      <c r="X14" s="2034"/>
      <c r="Y14" s="2034"/>
      <c r="Z14" s="2034"/>
      <c r="AA14" s="2035"/>
      <c r="AB14" s="566"/>
    </row>
    <row r="15" spans="2:30" ht="5.15"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66"/>
    </row>
    <row r="16" spans="2:30" ht="30" customHeight="1" thickBot="1" x14ac:dyDescent="0.35">
      <c r="B16" s="173"/>
      <c r="C16" s="1980" t="s">
        <v>15</v>
      </c>
      <c r="D16" s="1981"/>
      <c r="E16" s="1981"/>
      <c r="F16" s="1981"/>
      <c r="G16" s="1981"/>
      <c r="H16" s="1982"/>
      <c r="I16" s="1953" t="s">
        <v>348</v>
      </c>
      <c r="J16" s="1954"/>
      <c r="K16" s="1954"/>
      <c r="L16" s="1954"/>
      <c r="M16" s="1954"/>
      <c r="N16" s="1954"/>
      <c r="O16" s="1954"/>
      <c r="P16" s="1954"/>
      <c r="Q16" s="1954"/>
      <c r="R16" s="1954"/>
      <c r="S16" s="1954"/>
      <c r="T16" s="1954"/>
      <c r="U16" s="1954"/>
      <c r="V16" s="1954"/>
      <c r="W16" s="1954"/>
      <c r="X16" s="1954"/>
      <c r="Y16" s="1954"/>
      <c r="Z16" s="1954"/>
      <c r="AA16" s="1955"/>
      <c r="AB16" s="566"/>
      <c r="AD16" s="565"/>
    </row>
    <row r="17" spans="2:39" ht="5.15" customHeight="1" thickBot="1" x14ac:dyDescent="0.35">
      <c r="B17" s="173"/>
      <c r="C17" s="201"/>
      <c r="D17" s="201"/>
      <c r="E17" s="201"/>
      <c r="F17" s="201"/>
      <c r="G17" s="201"/>
      <c r="H17" s="201"/>
      <c r="I17" s="203"/>
      <c r="J17" s="203"/>
      <c r="K17" s="203"/>
      <c r="L17" s="203"/>
      <c r="M17" s="203"/>
      <c r="N17" s="203"/>
      <c r="O17" s="203"/>
      <c r="P17" s="203"/>
      <c r="Q17" s="203"/>
      <c r="R17" s="203"/>
      <c r="S17" s="203"/>
      <c r="T17" s="203"/>
      <c r="U17" s="203"/>
      <c r="V17" s="203"/>
      <c r="W17" s="203"/>
      <c r="X17" s="203"/>
      <c r="Y17" s="203"/>
      <c r="Z17" s="203"/>
      <c r="AA17" s="203"/>
      <c r="AB17" s="566"/>
    </row>
    <row r="18" spans="2:39" ht="43.5" customHeight="1" thickBot="1" x14ac:dyDescent="0.35">
      <c r="B18" s="173"/>
      <c r="C18" s="1980" t="s">
        <v>84</v>
      </c>
      <c r="D18" s="1981"/>
      <c r="E18" s="1981"/>
      <c r="F18" s="1981"/>
      <c r="G18" s="1981"/>
      <c r="H18" s="1982"/>
      <c r="I18" s="1953" t="s">
        <v>349</v>
      </c>
      <c r="J18" s="1954"/>
      <c r="K18" s="1954"/>
      <c r="L18" s="1954"/>
      <c r="M18" s="1954"/>
      <c r="N18" s="1954"/>
      <c r="O18" s="1954"/>
      <c r="P18" s="1954"/>
      <c r="Q18" s="1954"/>
      <c r="R18" s="1954"/>
      <c r="S18" s="1954"/>
      <c r="T18" s="1954"/>
      <c r="U18" s="1954"/>
      <c r="V18" s="1954"/>
      <c r="W18" s="1954"/>
      <c r="X18" s="1954"/>
      <c r="Y18" s="1954"/>
      <c r="Z18" s="1954"/>
      <c r="AA18" s="1955"/>
      <c r="AB18" s="566"/>
      <c r="AD18" s="2069"/>
      <c r="AE18" s="2069"/>
      <c r="AF18" s="2069"/>
      <c r="AG18" s="2069"/>
      <c r="AH18" s="2069"/>
      <c r="AI18" s="2069"/>
      <c r="AJ18" s="2069"/>
      <c r="AK18" s="2069"/>
      <c r="AL18" s="2069"/>
      <c r="AM18" s="2069"/>
    </row>
    <row r="19" spans="2:39" ht="5.15"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66"/>
    </row>
    <row r="20" spans="2:39" ht="22.5" customHeight="1" x14ac:dyDescent="0.3">
      <c r="B20" s="173"/>
      <c r="C20" s="2070" t="s">
        <v>318</v>
      </c>
      <c r="D20" s="2071"/>
      <c r="E20" s="2071"/>
      <c r="F20" s="2071"/>
      <c r="G20" s="2071"/>
      <c r="H20" s="2072"/>
      <c r="I20" s="2076" t="s">
        <v>350</v>
      </c>
      <c r="J20" s="2077"/>
      <c r="K20" s="2077"/>
      <c r="L20" s="2077"/>
      <c r="M20" s="2077"/>
      <c r="N20" s="2078"/>
      <c r="O20" s="1971" t="s">
        <v>21</v>
      </c>
      <c r="P20" s="1972"/>
      <c r="Q20" s="1972"/>
      <c r="R20" s="1972"/>
      <c r="S20" s="1972"/>
      <c r="T20" s="1972"/>
      <c r="U20" s="1973"/>
      <c r="V20" s="1971" t="s">
        <v>22</v>
      </c>
      <c r="W20" s="1972"/>
      <c r="X20" s="1972"/>
      <c r="Y20" s="1972"/>
      <c r="Z20" s="1972"/>
      <c r="AA20" s="1973"/>
      <c r="AB20" s="566"/>
    </row>
    <row r="21" spans="2:39" ht="30.75" customHeight="1" thickBot="1" x14ac:dyDescent="0.35">
      <c r="B21" s="173"/>
      <c r="C21" s="2073"/>
      <c r="D21" s="2074"/>
      <c r="E21" s="2074"/>
      <c r="F21" s="2074"/>
      <c r="G21" s="2074"/>
      <c r="H21" s="2075"/>
      <c r="I21" s="2079"/>
      <c r="J21" s="2080"/>
      <c r="K21" s="2080"/>
      <c r="L21" s="2080"/>
      <c r="M21" s="2080"/>
      <c r="N21" s="2081"/>
      <c r="O21" s="2089" t="s">
        <v>222</v>
      </c>
      <c r="P21" s="2090"/>
      <c r="Q21" s="2090"/>
      <c r="R21" s="2090"/>
      <c r="S21" s="2090"/>
      <c r="T21" s="2090"/>
      <c r="U21" s="2091"/>
      <c r="V21" s="1977" t="s">
        <v>69</v>
      </c>
      <c r="W21" s="2090"/>
      <c r="X21" s="2090"/>
      <c r="Y21" s="2090"/>
      <c r="Z21" s="2090"/>
      <c r="AA21" s="2091"/>
      <c r="AB21" s="566"/>
    </row>
    <row r="22" spans="2:39" ht="5.15"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66"/>
    </row>
    <row r="23" spans="2:39" ht="31.5" customHeight="1" x14ac:dyDescent="0.3">
      <c r="B23" s="173"/>
      <c r="C23" s="1971" t="s">
        <v>25</v>
      </c>
      <c r="D23" s="1972"/>
      <c r="E23" s="1972"/>
      <c r="F23" s="1972"/>
      <c r="G23" s="1972"/>
      <c r="H23" s="1972"/>
      <c r="I23" s="1973"/>
      <c r="J23" s="1971" t="s">
        <v>26</v>
      </c>
      <c r="K23" s="1972"/>
      <c r="L23" s="1972"/>
      <c r="M23" s="1972"/>
      <c r="N23" s="1972"/>
      <c r="O23" s="1972"/>
      <c r="P23" s="1972"/>
      <c r="Q23" s="1972"/>
      <c r="R23" s="1973"/>
      <c r="S23" s="1971" t="s">
        <v>27</v>
      </c>
      <c r="T23" s="1972"/>
      <c r="U23" s="1972"/>
      <c r="V23" s="1972"/>
      <c r="W23" s="1972"/>
      <c r="X23" s="1972"/>
      <c r="Y23" s="1972"/>
      <c r="Z23" s="1972"/>
      <c r="AA23" s="1973"/>
      <c r="AB23" s="566"/>
    </row>
    <row r="24" spans="2:39" ht="32.25" customHeight="1" thickBot="1" x14ac:dyDescent="0.35">
      <c r="B24" s="173"/>
      <c r="C24" s="2096" t="s">
        <v>351</v>
      </c>
      <c r="D24" s="2097"/>
      <c r="E24" s="2097"/>
      <c r="F24" s="2097"/>
      <c r="G24" s="2097"/>
      <c r="H24" s="2097"/>
      <c r="I24" s="2098"/>
      <c r="J24" s="2096" t="s">
        <v>322</v>
      </c>
      <c r="K24" s="2097"/>
      <c r="L24" s="2097"/>
      <c r="M24" s="2097"/>
      <c r="N24" s="2097"/>
      <c r="O24" s="2097"/>
      <c r="P24" s="2097"/>
      <c r="Q24" s="2097"/>
      <c r="R24" s="2098"/>
      <c r="S24" s="2099" t="s">
        <v>323</v>
      </c>
      <c r="T24" s="2034"/>
      <c r="U24" s="2034"/>
      <c r="V24" s="2034"/>
      <c r="W24" s="2034"/>
      <c r="X24" s="2034"/>
      <c r="Y24" s="2034"/>
      <c r="Z24" s="2034"/>
      <c r="AA24" s="2035"/>
      <c r="AB24" s="566"/>
    </row>
    <row r="25" spans="2:39" ht="5.15"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66"/>
    </row>
    <row r="26" spans="2:39" ht="123.75" customHeight="1" thickBot="1" x14ac:dyDescent="0.35">
      <c r="B26" s="173"/>
      <c r="C26" s="1980" t="s">
        <v>31</v>
      </c>
      <c r="D26" s="1981"/>
      <c r="E26" s="1981"/>
      <c r="F26" s="1981"/>
      <c r="G26" s="1981"/>
      <c r="H26" s="1982"/>
      <c r="I26" s="2092" t="s">
        <v>352</v>
      </c>
      <c r="J26" s="2093"/>
      <c r="K26" s="2093"/>
      <c r="L26" s="2093"/>
      <c r="M26" s="2093"/>
      <c r="N26" s="2093"/>
      <c r="O26" s="2093"/>
      <c r="P26" s="2093"/>
      <c r="Q26" s="2093"/>
      <c r="R26" s="2093"/>
      <c r="S26" s="2093"/>
      <c r="T26" s="2093"/>
      <c r="U26" s="2093"/>
      <c r="V26" s="2093"/>
      <c r="W26" s="2093"/>
      <c r="X26" s="2093"/>
      <c r="Y26" s="2093"/>
      <c r="Z26" s="2093"/>
      <c r="AA26" s="2094"/>
      <c r="AB26" s="566"/>
    </row>
    <row r="27" spans="2:39" ht="5.15"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66"/>
    </row>
    <row r="28" spans="2:39" ht="48.75" customHeight="1" thickBot="1" x14ac:dyDescent="0.35">
      <c r="B28" s="173"/>
      <c r="C28" s="1980" t="s">
        <v>227</v>
      </c>
      <c r="D28" s="1981"/>
      <c r="E28" s="1981"/>
      <c r="F28" s="1981"/>
      <c r="G28" s="1981"/>
      <c r="H28" s="1982"/>
      <c r="I28" s="1974">
        <v>0.95</v>
      </c>
      <c r="J28" s="2095"/>
      <c r="K28" s="2037" t="s">
        <v>34</v>
      </c>
      <c r="L28" s="2038"/>
      <c r="M28" s="2038"/>
      <c r="N28" s="2038"/>
      <c r="O28" s="2038"/>
      <c r="P28" s="216"/>
      <c r="Q28" s="1239" t="s">
        <v>35</v>
      </c>
      <c r="R28" s="1240"/>
      <c r="S28" s="1241"/>
      <c r="T28" s="205" t="s">
        <v>115</v>
      </c>
      <c r="U28" s="1239" t="s">
        <v>353</v>
      </c>
      <c r="V28" s="1240"/>
      <c r="W28" s="1241"/>
      <c r="X28" s="205"/>
      <c r="Y28" s="1239" t="s">
        <v>354</v>
      </c>
      <c r="Z28" s="1241"/>
      <c r="AA28" s="205"/>
      <c r="AB28" s="566"/>
    </row>
    <row r="29" spans="2:39" ht="12.5" thickBot="1" x14ac:dyDescent="0.35">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66"/>
    </row>
    <row r="30" spans="2:39" ht="15" customHeight="1" x14ac:dyDescent="0.3">
      <c r="B30" s="173"/>
      <c r="C30" s="1985" t="s">
        <v>39</v>
      </c>
      <c r="D30" s="1986"/>
      <c r="E30" s="1986"/>
      <c r="F30" s="1986"/>
      <c r="G30" s="1986"/>
      <c r="H30" s="1986"/>
      <c r="I30" s="1986"/>
      <c r="J30" s="1987"/>
      <c r="K30" s="2114" t="s">
        <v>40</v>
      </c>
      <c r="L30" s="2115"/>
      <c r="M30" s="2115"/>
      <c r="N30" s="2115"/>
      <c r="O30" s="2115"/>
      <c r="P30" s="2115"/>
      <c r="Q30" s="2115"/>
      <c r="R30" s="2115"/>
      <c r="S30" s="2116" t="s">
        <v>41</v>
      </c>
      <c r="T30" s="2116"/>
      <c r="U30" s="2116"/>
      <c r="V30" s="2116"/>
      <c r="W30" s="2116"/>
      <c r="X30" s="2117" t="s">
        <v>42</v>
      </c>
      <c r="Y30" s="2117"/>
      <c r="Z30" s="2117"/>
      <c r="AA30" s="2118"/>
      <c r="AB30" s="566"/>
    </row>
    <row r="31" spans="2:39" ht="14.25" customHeight="1" x14ac:dyDescent="0.3">
      <c r="B31" s="173"/>
      <c r="C31" s="1988"/>
      <c r="D31" s="1989"/>
      <c r="E31" s="1989"/>
      <c r="F31" s="1989"/>
      <c r="G31" s="1989"/>
      <c r="H31" s="1989"/>
      <c r="I31" s="1989"/>
      <c r="J31" s="1990"/>
      <c r="K31" s="2119" t="s">
        <v>43</v>
      </c>
      <c r="L31" s="2120"/>
      <c r="M31" s="2120"/>
      <c r="N31" s="2120"/>
      <c r="O31" s="2120" t="s">
        <v>44</v>
      </c>
      <c r="P31" s="2120"/>
      <c r="Q31" s="2120"/>
      <c r="R31" s="2120"/>
      <c r="S31" s="2120" t="s">
        <v>43</v>
      </c>
      <c r="T31" s="2120"/>
      <c r="U31" s="2120" t="s">
        <v>44</v>
      </c>
      <c r="V31" s="2120"/>
      <c r="W31" s="2120"/>
      <c r="X31" s="2120" t="s">
        <v>43</v>
      </c>
      <c r="Y31" s="2120"/>
      <c r="Z31" s="2120" t="s">
        <v>44</v>
      </c>
      <c r="AA31" s="2121"/>
      <c r="AB31" s="566"/>
    </row>
    <row r="32" spans="2:39" ht="15" customHeight="1" thickBot="1" x14ac:dyDescent="0.35">
      <c r="B32" s="173"/>
      <c r="C32" s="1991"/>
      <c r="D32" s="1992"/>
      <c r="E32" s="1992"/>
      <c r="F32" s="1992"/>
      <c r="G32" s="1992"/>
      <c r="H32" s="1992"/>
      <c r="I32" s="1992"/>
      <c r="J32" s="1993"/>
      <c r="K32" s="2111">
        <v>0</v>
      </c>
      <c r="L32" s="2112"/>
      <c r="M32" s="2112"/>
      <c r="N32" s="2112"/>
      <c r="O32" s="2112">
        <v>79</v>
      </c>
      <c r="P32" s="2112"/>
      <c r="Q32" s="2112"/>
      <c r="R32" s="2112"/>
      <c r="S32" s="2112">
        <v>80</v>
      </c>
      <c r="T32" s="2112"/>
      <c r="U32" s="2112">
        <v>94</v>
      </c>
      <c r="V32" s="2112"/>
      <c r="W32" s="2112"/>
      <c r="X32" s="2112">
        <v>95</v>
      </c>
      <c r="Y32" s="2112"/>
      <c r="Z32" s="2112">
        <v>100</v>
      </c>
      <c r="AA32" s="2113"/>
      <c r="AB32" s="566"/>
    </row>
    <row r="33" spans="2:28" ht="12.5" thickBot="1" x14ac:dyDescent="0.35">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566"/>
    </row>
    <row r="34" spans="2:28" s="118" customFormat="1" x14ac:dyDescent="0.3">
      <c r="B34" s="175"/>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566"/>
    </row>
    <row r="35" spans="2:28" s="118" customFormat="1" ht="12.5" thickBot="1" x14ac:dyDescent="0.35">
      <c r="B35" s="405"/>
      <c r="C35" s="2100"/>
      <c r="D35" s="2101"/>
      <c r="E35" s="2101"/>
      <c r="F35" s="2101"/>
      <c r="G35" s="2101"/>
      <c r="H35" s="2101"/>
      <c r="I35" s="2101"/>
      <c r="J35" s="2101"/>
      <c r="K35" s="2101"/>
      <c r="L35" s="2101"/>
      <c r="M35" s="2101"/>
      <c r="N35" s="2101"/>
      <c r="O35" s="2101"/>
      <c r="P35" s="2101"/>
      <c r="Q35" s="2101"/>
      <c r="R35" s="2101"/>
      <c r="S35" s="2101"/>
      <c r="T35" s="2101"/>
      <c r="U35" s="2101"/>
      <c r="V35" s="2101"/>
      <c r="W35" s="2101"/>
      <c r="X35" s="2101"/>
      <c r="Y35" s="2101"/>
      <c r="Z35" s="2101"/>
      <c r="AA35" s="2102"/>
      <c r="AB35" s="566"/>
    </row>
    <row r="36" spans="2:28" s="118" customFormat="1" ht="14.25" customHeight="1" x14ac:dyDescent="0.3">
      <c r="B36" s="345"/>
      <c r="C36" s="1257" t="s">
        <v>355</v>
      </c>
      <c r="D36" s="1258"/>
      <c r="E36" s="1258"/>
      <c r="F36" s="1258"/>
      <c r="G36" s="1259"/>
      <c r="H36" s="2103" t="s">
        <v>356</v>
      </c>
      <c r="I36" s="2105" t="s">
        <v>357</v>
      </c>
      <c r="J36" s="2107" t="s">
        <v>358</v>
      </c>
      <c r="K36" s="2109" t="s">
        <v>50</v>
      </c>
      <c r="L36" s="2109"/>
      <c r="M36" s="2109"/>
      <c r="N36" s="1258"/>
      <c r="O36" s="1258"/>
      <c r="P36" s="1258"/>
      <c r="Q36" s="1258"/>
      <c r="R36" s="1258"/>
      <c r="S36" s="1258"/>
      <c r="T36" s="1258"/>
      <c r="U36" s="1258"/>
      <c r="V36" s="1258"/>
      <c r="W36" s="1258"/>
      <c r="X36" s="1258"/>
      <c r="Y36" s="1258"/>
      <c r="Z36" s="1258"/>
      <c r="AA36" s="1259"/>
      <c r="AB36" s="566"/>
    </row>
    <row r="37" spans="2:28" s="118" customFormat="1" ht="107.25" customHeight="1" thickBot="1" x14ac:dyDescent="0.35">
      <c r="B37" s="405"/>
      <c r="C37" s="2100"/>
      <c r="D37" s="2101"/>
      <c r="E37" s="2101"/>
      <c r="F37" s="2101"/>
      <c r="G37" s="2102"/>
      <c r="H37" s="2104"/>
      <c r="I37" s="2106"/>
      <c r="J37" s="2108"/>
      <c r="K37" s="2110"/>
      <c r="L37" s="2110"/>
      <c r="M37" s="2110"/>
      <c r="N37" s="2101"/>
      <c r="O37" s="2101"/>
      <c r="P37" s="2101"/>
      <c r="Q37" s="2101"/>
      <c r="R37" s="2101"/>
      <c r="S37" s="2101"/>
      <c r="T37" s="2101"/>
      <c r="U37" s="2101"/>
      <c r="V37" s="2101"/>
      <c r="W37" s="2101"/>
      <c r="X37" s="2101"/>
      <c r="Y37" s="2101"/>
      <c r="Z37" s="2101"/>
      <c r="AA37" s="2102"/>
      <c r="AB37" s="566"/>
    </row>
    <row r="38" spans="2:28" s="118" customFormat="1" ht="218.15" customHeight="1" x14ac:dyDescent="0.3">
      <c r="B38" s="175"/>
      <c r="C38" s="1339" t="s">
        <v>242</v>
      </c>
      <c r="D38" s="1340"/>
      <c r="E38" s="1340"/>
      <c r="F38" s="1340"/>
      <c r="G38" s="1341"/>
      <c r="H38" s="217">
        <f>26+7</f>
        <v>33</v>
      </c>
      <c r="I38" s="218">
        <f>546+377+464</f>
        <v>1387</v>
      </c>
      <c r="J38" s="207">
        <f>IF(H38="","",(1-(H38/I38)))</f>
        <v>0.97620764239365543</v>
      </c>
      <c r="K38" s="1421" t="s">
        <v>359</v>
      </c>
      <c r="L38" s="1421"/>
      <c r="M38" s="1421"/>
      <c r="N38" s="1422"/>
      <c r="O38" s="1422"/>
      <c r="P38" s="1422"/>
      <c r="Q38" s="1422"/>
      <c r="R38" s="1422"/>
      <c r="S38" s="1422"/>
      <c r="T38" s="1422"/>
      <c r="U38" s="1422"/>
      <c r="V38" s="1422"/>
      <c r="W38" s="1422"/>
      <c r="X38" s="1422"/>
      <c r="Y38" s="1422"/>
      <c r="Z38" s="1422"/>
      <c r="AA38" s="1423"/>
      <c r="AB38" s="566"/>
    </row>
    <row r="39" spans="2:28" s="118" customFormat="1" ht="218.15" customHeight="1" x14ac:dyDescent="0.3">
      <c r="B39" s="175"/>
      <c r="C39" s="1339" t="s">
        <v>245</v>
      </c>
      <c r="D39" s="1340"/>
      <c r="E39" s="1340"/>
      <c r="F39" s="1340"/>
      <c r="G39" s="1341"/>
      <c r="H39" s="220">
        <v>5</v>
      </c>
      <c r="I39" s="221">
        <f>391+370+566</f>
        <v>1327</v>
      </c>
      <c r="J39" s="207">
        <f>IF(H39="","",(1-(H39/I39)))</f>
        <v>0.99623210248681238</v>
      </c>
      <c r="K39" s="1421" t="s">
        <v>970</v>
      </c>
      <c r="L39" s="1421"/>
      <c r="M39" s="1421"/>
      <c r="N39" s="1422"/>
      <c r="O39" s="1422"/>
      <c r="P39" s="1422"/>
      <c r="Q39" s="1422"/>
      <c r="R39" s="1422"/>
      <c r="S39" s="1422"/>
      <c r="T39" s="1422"/>
      <c r="U39" s="1422"/>
      <c r="V39" s="1422"/>
      <c r="W39" s="1422"/>
      <c r="X39" s="1422"/>
      <c r="Y39" s="1422"/>
      <c r="Z39" s="1422"/>
      <c r="AA39" s="1423"/>
      <c r="AB39" s="566"/>
    </row>
    <row r="40" spans="2:28" s="118" customFormat="1" ht="50.15" customHeight="1" x14ac:dyDescent="0.3">
      <c r="B40" s="175"/>
      <c r="C40" s="1339" t="s">
        <v>246</v>
      </c>
      <c r="D40" s="1340"/>
      <c r="E40" s="1340"/>
      <c r="F40" s="1340"/>
      <c r="G40" s="1341"/>
      <c r="H40" s="222"/>
      <c r="I40" s="223"/>
      <c r="J40" s="207" t="str">
        <f>IF(H40="","",(1-(H40/I40)))</f>
        <v/>
      </c>
      <c r="K40" s="1421"/>
      <c r="L40" s="1421"/>
      <c r="M40" s="1421"/>
      <c r="N40" s="1422"/>
      <c r="O40" s="1422"/>
      <c r="P40" s="1422"/>
      <c r="Q40" s="1422"/>
      <c r="R40" s="1422"/>
      <c r="S40" s="1422"/>
      <c r="T40" s="1422"/>
      <c r="U40" s="1422"/>
      <c r="V40" s="1422"/>
      <c r="W40" s="1422"/>
      <c r="X40" s="1422"/>
      <c r="Y40" s="1422"/>
      <c r="Z40" s="1422"/>
      <c r="AA40" s="1423"/>
      <c r="AB40" s="566"/>
    </row>
    <row r="41" spans="2:28" s="118" customFormat="1" ht="50.15" customHeight="1" thickBot="1" x14ac:dyDescent="0.35">
      <c r="B41" s="175"/>
      <c r="C41" s="1339" t="s">
        <v>247</v>
      </c>
      <c r="D41" s="1340"/>
      <c r="E41" s="1340"/>
      <c r="F41" s="1340"/>
      <c r="G41" s="1341"/>
      <c r="H41" s="224"/>
      <c r="I41" s="225"/>
      <c r="J41" s="207" t="str">
        <f>IF(H41="","",(1-(H41/I41)))</f>
        <v/>
      </c>
      <c r="K41" s="1421"/>
      <c r="L41" s="1421"/>
      <c r="M41" s="1421"/>
      <c r="N41" s="1422"/>
      <c r="O41" s="1422"/>
      <c r="P41" s="1422"/>
      <c r="Q41" s="1422"/>
      <c r="R41" s="1422"/>
      <c r="S41" s="1422"/>
      <c r="T41" s="1422"/>
      <c r="U41" s="1422"/>
      <c r="V41" s="1422"/>
      <c r="W41" s="1422"/>
      <c r="X41" s="1422"/>
      <c r="Y41" s="1422"/>
      <c r="Z41" s="1422"/>
      <c r="AA41" s="1423"/>
      <c r="AB41" s="566"/>
    </row>
    <row r="42" spans="2:28" s="118" customFormat="1" ht="15.75" customHeight="1" thickBot="1" x14ac:dyDescent="0.35">
      <c r="B42" s="175"/>
      <c r="C42" s="1284" t="s">
        <v>54</v>
      </c>
      <c r="D42" s="1285"/>
      <c r="E42" s="1285"/>
      <c r="F42" s="1285"/>
      <c r="G42" s="1286"/>
      <c r="H42" s="226">
        <f>IF(H38="","",SUM(H38:H41))</f>
        <v>38</v>
      </c>
      <c r="I42" s="226">
        <f>IF(I38="","",SUM(I38:I41))</f>
        <v>2714</v>
      </c>
      <c r="J42" s="227">
        <f>IF(H42="","",(1-(H42/I42)))</f>
        <v>0.98599852616064854</v>
      </c>
      <c r="K42" s="1287"/>
      <c r="L42" s="1288"/>
      <c r="M42" s="1288"/>
      <c r="N42" s="1288"/>
      <c r="O42" s="1288"/>
      <c r="P42" s="1288"/>
      <c r="Q42" s="1288"/>
      <c r="R42" s="1288"/>
      <c r="S42" s="1288"/>
      <c r="T42" s="1288"/>
      <c r="U42" s="1288"/>
      <c r="V42" s="1288"/>
      <c r="W42" s="1288"/>
      <c r="X42" s="1288"/>
      <c r="Y42" s="1288"/>
      <c r="Z42" s="1288"/>
      <c r="AA42" s="1289"/>
      <c r="AB42" s="566"/>
    </row>
    <row r="43" spans="2:28" s="118" customFormat="1" ht="5.25" customHeight="1" x14ac:dyDescent="0.3">
      <c r="B43" s="406"/>
      <c r="C43" s="407"/>
      <c r="D43" s="407"/>
      <c r="E43" s="407"/>
      <c r="F43" s="407"/>
      <c r="G43" s="407"/>
      <c r="H43" s="408"/>
      <c r="I43" s="408"/>
      <c r="J43" s="228"/>
      <c r="K43" s="407"/>
      <c r="L43" s="407"/>
      <c r="M43" s="407"/>
      <c r="N43" s="407"/>
      <c r="O43" s="407"/>
      <c r="P43" s="407"/>
      <c r="Q43" s="407"/>
      <c r="R43" s="407"/>
      <c r="S43" s="407"/>
      <c r="T43" s="407"/>
      <c r="U43" s="407"/>
      <c r="V43" s="407"/>
      <c r="W43" s="407"/>
      <c r="X43" s="407"/>
      <c r="Y43" s="407"/>
      <c r="Z43" s="407"/>
      <c r="AA43" s="407"/>
      <c r="AB43" s="179"/>
    </row>
    <row r="44" spans="2:28" s="118" customFormat="1" ht="5.15" customHeight="1" thickBot="1" x14ac:dyDescent="0.35">
      <c r="B44" s="409"/>
      <c r="C44" s="410"/>
      <c r="D44" s="410"/>
      <c r="E44" s="410"/>
      <c r="F44" s="410"/>
      <c r="G44" s="410"/>
      <c r="H44" s="411"/>
      <c r="I44" s="411"/>
      <c r="J44" s="229"/>
      <c r="K44" s="410"/>
      <c r="L44" s="410"/>
      <c r="M44" s="410"/>
      <c r="N44" s="410"/>
      <c r="O44" s="410"/>
      <c r="P44" s="410"/>
      <c r="Q44" s="410"/>
      <c r="R44" s="410"/>
      <c r="S44" s="410"/>
      <c r="T44" s="410"/>
      <c r="U44" s="410"/>
      <c r="V44" s="410"/>
      <c r="W44" s="410"/>
      <c r="X44" s="410"/>
      <c r="Y44" s="410"/>
      <c r="Z44" s="410"/>
      <c r="AA44" s="410"/>
      <c r="AB44" s="182"/>
    </row>
    <row r="45" spans="2:28" s="118" customFormat="1" x14ac:dyDescent="0.3">
      <c r="B45" s="175"/>
      <c r="C45" s="1290" t="s">
        <v>55</v>
      </c>
      <c r="D45" s="1291"/>
      <c r="E45" s="1291"/>
      <c r="F45" s="1291"/>
      <c r="G45" s="1291"/>
      <c r="H45" s="1291"/>
      <c r="I45" s="1291"/>
      <c r="J45" s="1291"/>
      <c r="K45" s="1291"/>
      <c r="L45" s="1291"/>
      <c r="M45" s="1291"/>
      <c r="N45" s="1291"/>
      <c r="O45" s="1291"/>
      <c r="P45" s="1291"/>
      <c r="Q45" s="1291"/>
      <c r="R45" s="1291"/>
      <c r="S45" s="1291"/>
      <c r="T45" s="1291"/>
      <c r="U45" s="1291"/>
      <c r="V45" s="1291"/>
      <c r="W45" s="1291"/>
      <c r="X45" s="1291"/>
      <c r="Y45" s="1291"/>
      <c r="Z45" s="1291"/>
      <c r="AA45" s="1292"/>
      <c r="AB45" s="566"/>
    </row>
    <row r="46" spans="2:28" ht="12.5" thickBot="1" x14ac:dyDescent="0.35">
      <c r="B46" s="173"/>
      <c r="C46" s="1293"/>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5"/>
      <c r="AB46" s="566"/>
    </row>
    <row r="47" spans="2:28" x14ac:dyDescent="0.3">
      <c r="B47" s="173"/>
      <c r="C47" s="1296" t="s">
        <v>163</v>
      </c>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8"/>
      <c r="AB47" s="566"/>
    </row>
    <row r="48" spans="2:28" x14ac:dyDescent="0.3">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566"/>
    </row>
    <row r="49" spans="2:28" x14ac:dyDescent="0.3">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566"/>
    </row>
    <row r="50" spans="2:28"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66"/>
    </row>
    <row r="51" spans="2:28"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66"/>
    </row>
    <row r="52" spans="2:28"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66"/>
    </row>
    <row r="53" spans="2:28" x14ac:dyDescent="0.3">
      <c r="B53" s="173"/>
      <c r="C53" s="1299"/>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1"/>
      <c r="AB53" s="566"/>
    </row>
    <row r="54" spans="2:28" x14ac:dyDescent="0.3">
      <c r="B54" s="173"/>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1"/>
      <c r="AB54" s="566"/>
    </row>
    <row r="55" spans="2:28" x14ac:dyDescent="0.3">
      <c r="B55" s="173"/>
      <c r="C55" s="1299"/>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1"/>
      <c r="AB55" s="566"/>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66"/>
    </row>
    <row r="57" spans="2:28"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66"/>
    </row>
    <row r="58" spans="2:28" x14ac:dyDescent="0.3">
      <c r="B58" s="173"/>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1"/>
      <c r="AB58" s="566"/>
    </row>
    <row r="59" spans="2:28" ht="12.5" thickBot="1" x14ac:dyDescent="0.35">
      <c r="B59" s="173"/>
      <c r="C59" s="1302"/>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4"/>
      <c r="AB59" s="566"/>
    </row>
    <row r="60" spans="2:28" ht="10" customHeight="1" x14ac:dyDescent="0.3">
      <c r="B60" s="177"/>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9"/>
    </row>
    <row r="61" spans="2:28" ht="10" customHeight="1" thickBot="1" x14ac:dyDescent="0.35">
      <c r="B61" s="180"/>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2"/>
    </row>
    <row r="62" spans="2:28" ht="14.25" customHeight="1" x14ac:dyDescent="0.3">
      <c r="B62" s="183"/>
      <c r="C62" s="1305" t="s">
        <v>355</v>
      </c>
      <c r="D62" s="1306"/>
      <c r="E62" s="1306"/>
      <c r="F62" s="1306"/>
      <c r="G62" s="1307"/>
      <c r="H62" s="1305" t="s">
        <v>76</v>
      </c>
      <c r="I62" s="1307"/>
      <c r="J62" s="1305" t="s">
        <v>56</v>
      </c>
      <c r="K62" s="1306"/>
      <c r="L62" s="1306"/>
      <c r="M62" s="1306"/>
      <c r="N62" s="1306"/>
      <c r="O62" s="1307"/>
      <c r="P62" s="2122" t="s">
        <v>57</v>
      </c>
      <c r="Q62" s="2123"/>
      <c r="R62" s="2123"/>
      <c r="S62" s="2123"/>
      <c r="T62" s="2124"/>
      <c r="U62" s="1305" t="s">
        <v>58</v>
      </c>
      <c r="V62" s="1306"/>
      <c r="W62" s="1306"/>
      <c r="X62" s="1306"/>
      <c r="Y62" s="1306"/>
      <c r="Z62" s="1306"/>
      <c r="AA62" s="1307"/>
      <c r="AB62" s="184"/>
    </row>
    <row r="63" spans="2:28" ht="14.25" customHeight="1" x14ac:dyDescent="0.3">
      <c r="B63" s="185"/>
      <c r="C63" s="1308"/>
      <c r="D63" s="1309"/>
      <c r="E63" s="1309"/>
      <c r="F63" s="1309"/>
      <c r="G63" s="1310"/>
      <c r="H63" s="1308"/>
      <c r="I63" s="1310"/>
      <c r="J63" s="1308"/>
      <c r="K63" s="1309"/>
      <c r="L63" s="1309"/>
      <c r="M63" s="1309"/>
      <c r="N63" s="1309"/>
      <c r="O63" s="1310"/>
      <c r="P63" s="2125"/>
      <c r="Q63" s="2126"/>
      <c r="R63" s="2126"/>
      <c r="S63" s="2126"/>
      <c r="T63" s="2127"/>
      <c r="U63" s="1308"/>
      <c r="V63" s="1309"/>
      <c r="W63" s="1309"/>
      <c r="X63" s="1309"/>
      <c r="Y63" s="1309"/>
      <c r="Z63" s="1309"/>
      <c r="AA63" s="1310"/>
      <c r="AB63" s="184"/>
    </row>
    <row r="64" spans="2:28" ht="15" customHeight="1" thickBot="1" x14ac:dyDescent="0.35">
      <c r="B64" s="185"/>
      <c r="C64" s="1308"/>
      <c r="D64" s="1309"/>
      <c r="E64" s="1309"/>
      <c r="F64" s="1309"/>
      <c r="G64" s="1310"/>
      <c r="H64" s="1308"/>
      <c r="I64" s="1310"/>
      <c r="J64" s="1308"/>
      <c r="K64" s="1309"/>
      <c r="L64" s="1309"/>
      <c r="M64" s="1309"/>
      <c r="N64" s="1309"/>
      <c r="O64" s="1310"/>
      <c r="P64" s="2125"/>
      <c r="Q64" s="2126"/>
      <c r="R64" s="2126"/>
      <c r="S64" s="2126"/>
      <c r="T64" s="2127"/>
      <c r="U64" s="1308"/>
      <c r="V64" s="1309"/>
      <c r="W64" s="1309"/>
      <c r="X64" s="1309"/>
      <c r="Y64" s="1309"/>
      <c r="Z64" s="1309"/>
      <c r="AA64" s="1310"/>
      <c r="AB64" s="184"/>
    </row>
    <row r="65" spans="2:28" ht="55" customHeight="1" thickBot="1" x14ac:dyDescent="0.35">
      <c r="B65" s="183"/>
      <c r="C65" s="2128" t="str">
        <f>+C38</f>
        <v>TRIMESTRE 1</v>
      </c>
      <c r="D65" s="2129"/>
      <c r="E65" s="2129"/>
      <c r="F65" s="2129"/>
      <c r="G65" s="2129"/>
      <c r="H65" s="2130">
        <v>0.9869</v>
      </c>
      <c r="I65" s="2130"/>
      <c r="J65" s="2131">
        <f>+J38</f>
        <v>0.97620764239365543</v>
      </c>
      <c r="K65" s="2131"/>
      <c r="L65" s="2131"/>
      <c r="M65" s="2131"/>
      <c r="N65" s="2131"/>
      <c r="O65" s="2131"/>
      <c r="P65" s="2132" t="s">
        <v>360</v>
      </c>
      <c r="Q65" s="2132"/>
      <c r="R65" s="2132"/>
      <c r="S65" s="2132"/>
      <c r="T65" s="2132"/>
      <c r="U65" s="2132" t="s">
        <v>361</v>
      </c>
      <c r="V65" s="2132"/>
      <c r="W65" s="2132"/>
      <c r="X65" s="2132"/>
      <c r="Y65" s="2132"/>
      <c r="Z65" s="2132"/>
      <c r="AA65" s="2133"/>
      <c r="AB65" s="186"/>
    </row>
    <row r="66" spans="2:28" ht="55" customHeight="1" x14ac:dyDescent="0.3">
      <c r="B66" s="183"/>
      <c r="C66" s="1942" t="str">
        <f>+C39</f>
        <v>TRIMESTRE 2</v>
      </c>
      <c r="D66" s="1943"/>
      <c r="E66" s="1943"/>
      <c r="F66" s="1943"/>
      <c r="G66" s="1943"/>
      <c r="H66" s="2136">
        <v>0.99729999999999996</v>
      </c>
      <c r="I66" s="2136"/>
      <c r="J66" s="2137">
        <f>+J39</f>
        <v>0.99623210248681238</v>
      </c>
      <c r="K66" s="2137"/>
      <c r="L66" s="2137"/>
      <c r="M66" s="2137"/>
      <c r="N66" s="2137"/>
      <c r="O66" s="2137"/>
      <c r="P66" s="2132" t="s">
        <v>360</v>
      </c>
      <c r="Q66" s="2132"/>
      <c r="R66" s="2132"/>
      <c r="S66" s="2132"/>
      <c r="T66" s="2132"/>
      <c r="U66" s="2132" t="s">
        <v>361</v>
      </c>
      <c r="V66" s="2132"/>
      <c r="W66" s="2132"/>
      <c r="X66" s="2132"/>
      <c r="Y66" s="2132"/>
      <c r="Z66" s="2132"/>
      <c r="AA66" s="2133"/>
      <c r="AB66" s="186"/>
    </row>
    <row r="67" spans="2:28" ht="55" customHeight="1" x14ac:dyDescent="0.3">
      <c r="B67" s="183"/>
      <c r="C67" s="1942" t="str">
        <f>+C40</f>
        <v>TRIMESTRE 3</v>
      </c>
      <c r="D67" s="1943"/>
      <c r="E67" s="1943"/>
      <c r="F67" s="1943"/>
      <c r="G67" s="1943"/>
      <c r="H67" s="2136">
        <v>0.99709999999999999</v>
      </c>
      <c r="I67" s="2136"/>
      <c r="J67" s="2138" t="str">
        <f>+J40</f>
        <v/>
      </c>
      <c r="K67" s="2138"/>
      <c r="L67" s="2138"/>
      <c r="M67" s="2138"/>
      <c r="N67" s="2138"/>
      <c r="O67" s="2138"/>
      <c r="P67" s="1946"/>
      <c r="Q67" s="1946"/>
      <c r="R67" s="1946"/>
      <c r="S67" s="1946"/>
      <c r="T67" s="1946"/>
      <c r="U67" s="1946"/>
      <c r="V67" s="1946"/>
      <c r="W67" s="1946"/>
      <c r="X67" s="1946"/>
      <c r="Y67" s="1946"/>
      <c r="Z67" s="1946"/>
      <c r="AA67" s="1947"/>
      <c r="AB67" s="186"/>
    </row>
    <row r="68" spans="2:28" ht="55" customHeight="1" thickBot="1" x14ac:dyDescent="0.35">
      <c r="B68" s="183"/>
      <c r="C68" s="1935" t="str">
        <f>+C41</f>
        <v>TRIMESTRE 4</v>
      </c>
      <c r="D68" s="1936"/>
      <c r="E68" s="1936"/>
      <c r="F68" s="1936"/>
      <c r="G68" s="1936"/>
      <c r="H68" s="2134">
        <v>0.9869</v>
      </c>
      <c r="I68" s="2134"/>
      <c r="J68" s="2135" t="str">
        <f>+J41</f>
        <v/>
      </c>
      <c r="K68" s="2135"/>
      <c r="L68" s="2135"/>
      <c r="M68" s="2135"/>
      <c r="N68" s="2135"/>
      <c r="O68" s="2135"/>
      <c r="P68" s="1946"/>
      <c r="Q68" s="1946"/>
      <c r="R68" s="1946"/>
      <c r="S68" s="1946"/>
      <c r="T68" s="1946"/>
      <c r="U68" s="1946"/>
      <c r="V68" s="1946"/>
      <c r="W68" s="1946"/>
      <c r="X68" s="1946"/>
      <c r="Y68" s="1946"/>
      <c r="Z68" s="1946"/>
      <c r="AA68" s="1947"/>
      <c r="AB68" s="186"/>
    </row>
    <row r="69" spans="2:28" x14ac:dyDescent="0.3">
      <c r="B69" s="187"/>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88"/>
    </row>
    <row r="108" ht="6" customHeight="1" x14ac:dyDescent="0.3"/>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Q28:S28"/>
    <mergeCell ref="U28:W28"/>
    <mergeCell ref="Y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9"/>
  <sheetViews>
    <sheetView topLeftCell="A40" zoomScale="55" zoomScaleNormal="55" workbookViewId="0">
      <selection activeCell="H40" sqref="H40"/>
    </sheetView>
  </sheetViews>
  <sheetFormatPr baseColWidth="10" defaultColWidth="3.7265625" defaultRowHeight="12" x14ac:dyDescent="0.3"/>
  <cols>
    <col min="1" max="1" width="3.7265625" style="172"/>
    <col min="2" max="2" width="2.81640625" style="172" customWidth="1"/>
    <col min="3" max="6" width="2.7265625" style="172" customWidth="1"/>
    <col min="7" max="7" width="5" style="172" customWidth="1"/>
    <col min="8" max="8" width="18.81640625" style="172" customWidth="1"/>
    <col min="9" max="9" width="16.54296875" style="172" customWidth="1"/>
    <col min="10" max="10" width="18.26953125" style="172" customWidth="1"/>
    <col min="11" max="27" width="4.7265625" style="172" customWidth="1"/>
    <col min="28" max="28" width="2.81640625" style="172" customWidth="1"/>
    <col min="29" max="29" width="3.7265625" style="172"/>
    <col min="30" max="30" width="7.7265625" style="172" customWidth="1"/>
    <col min="31" max="31" width="6.1796875" style="172" bestFit="1" customWidth="1"/>
    <col min="32" max="16384" width="3.7265625" style="172"/>
  </cols>
  <sheetData>
    <row r="1" spans="2:28" x14ac:dyDescent="0.3">
      <c r="B1" s="189"/>
      <c r="C1" s="189"/>
      <c r="D1" s="189"/>
      <c r="E1" s="189"/>
      <c r="F1" s="189"/>
    </row>
    <row r="2" spans="2:28" ht="45.75" customHeight="1" x14ac:dyDescent="0.3">
      <c r="B2" s="2014"/>
      <c r="C2" s="2014"/>
      <c r="D2" s="2014"/>
      <c r="E2" s="2014"/>
      <c r="F2" s="2014"/>
      <c r="G2" s="2014"/>
      <c r="H2" s="2083" t="s">
        <v>0</v>
      </c>
      <c r="I2" s="2083"/>
      <c r="J2" s="2083"/>
      <c r="K2" s="2083"/>
      <c r="L2" s="2083"/>
      <c r="M2" s="2083"/>
      <c r="N2" s="2083"/>
      <c r="O2" s="2083"/>
      <c r="P2" s="2083"/>
      <c r="Q2" s="2083"/>
      <c r="R2" s="2083"/>
      <c r="S2" s="2083"/>
      <c r="T2" s="2083"/>
      <c r="U2" s="2083"/>
      <c r="V2" s="2083"/>
      <c r="W2" s="2083"/>
      <c r="X2" s="2083"/>
      <c r="Y2" s="2083"/>
      <c r="Z2" s="2083"/>
      <c r="AA2" s="2083"/>
      <c r="AB2" s="2083"/>
    </row>
    <row r="3" spans="2:28" ht="15" customHeight="1" x14ac:dyDescent="0.3">
      <c r="B3" s="2014"/>
      <c r="C3" s="2014"/>
      <c r="D3" s="2014"/>
      <c r="E3" s="2014"/>
      <c r="F3" s="2014"/>
      <c r="G3" s="2014"/>
      <c r="H3" s="2017" t="s">
        <v>1</v>
      </c>
      <c r="I3" s="2017"/>
      <c r="J3" s="2017"/>
      <c r="K3" s="2017"/>
      <c r="L3" s="2017"/>
      <c r="M3" s="2017"/>
      <c r="N3" s="2017"/>
      <c r="O3" s="2017"/>
      <c r="P3" s="2017"/>
      <c r="Q3" s="2017"/>
      <c r="R3" s="2017" t="s">
        <v>2</v>
      </c>
      <c r="S3" s="2017"/>
      <c r="T3" s="2017"/>
      <c r="U3" s="2017"/>
      <c r="V3" s="2017"/>
      <c r="W3" s="2017"/>
      <c r="X3" s="2017"/>
      <c r="Y3" s="2017"/>
      <c r="Z3" s="2017"/>
      <c r="AA3" s="2017"/>
      <c r="AB3" s="2017"/>
    </row>
    <row r="4" spans="2:28" ht="15.75" customHeight="1" thickBot="1" x14ac:dyDescent="0.35">
      <c r="B4" s="1322"/>
      <c r="C4" s="1322"/>
      <c r="D4" s="1322"/>
      <c r="E4" s="1322"/>
      <c r="F4" s="1322"/>
      <c r="G4" s="1322"/>
      <c r="H4" s="2019" t="s">
        <v>3</v>
      </c>
      <c r="I4" s="2019"/>
      <c r="J4" s="2019"/>
      <c r="K4" s="2019"/>
      <c r="L4" s="2019"/>
      <c r="M4" s="2019"/>
      <c r="N4" s="2019"/>
      <c r="O4" s="2019"/>
      <c r="P4" s="2019"/>
      <c r="Q4" s="2019"/>
      <c r="R4" s="2019"/>
      <c r="S4" s="2019"/>
      <c r="T4" s="2019"/>
      <c r="U4" s="2019"/>
      <c r="V4" s="2019"/>
      <c r="W4" s="2019"/>
      <c r="X4" s="2019"/>
      <c r="Y4" s="2019"/>
      <c r="Z4" s="2019"/>
      <c r="AA4" s="2019"/>
      <c r="AB4" s="2019"/>
    </row>
    <row r="5" spans="2:28" x14ac:dyDescent="0.3">
      <c r="B5" s="183"/>
      <c r="H5" s="190"/>
      <c r="I5" s="190"/>
      <c r="J5" s="190"/>
      <c r="K5" s="190"/>
      <c r="L5" s="190"/>
      <c r="M5" s="190"/>
      <c r="N5" s="190"/>
      <c r="O5" s="190"/>
      <c r="P5" s="190"/>
      <c r="Q5" s="190"/>
      <c r="R5" s="190"/>
      <c r="S5" s="190"/>
      <c r="T5" s="190"/>
      <c r="U5" s="190"/>
      <c r="V5" s="190"/>
      <c r="W5" s="190"/>
      <c r="X5" s="190"/>
      <c r="Y5" s="190"/>
      <c r="Z5" s="190"/>
      <c r="AA5" s="190"/>
      <c r="AB5" s="191"/>
    </row>
    <row r="6" spans="2:28" ht="5.15" customHeight="1" thickBot="1" x14ac:dyDescent="0.35">
      <c r="B6" s="192"/>
      <c r="C6" s="193"/>
      <c r="D6" s="193"/>
      <c r="E6" s="193"/>
      <c r="F6" s="193"/>
      <c r="G6" s="193"/>
      <c r="H6" s="193"/>
      <c r="I6" s="194"/>
      <c r="J6" s="194"/>
      <c r="K6" s="194"/>
      <c r="L6" s="194"/>
      <c r="M6" s="194"/>
      <c r="N6" s="194"/>
      <c r="O6" s="194"/>
      <c r="P6" s="194"/>
      <c r="Q6" s="194"/>
      <c r="R6" s="194"/>
      <c r="S6" s="194"/>
      <c r="T6" s="195"/>
      <c r="U6" s="195"/>
      <c r="V6" s="195"/>
      <c r="W6" s="195"/>
      <c r="X6" s="195"/>
      <c r="Y6" s="193"/>
      <c r="Z6" s="193"/>
      <c r="AA6" s="193"/>
      <c r="AB6" s="196"/>
    </row>
    <row r="7" spans="2:28" ht="15" customHeight="1" x14ac:dyDescent="0.3">
      <c r="B7" s="197"/>
      <c r="C7" s="1956" t="s">
        <v>4</v>
      </c>
      <c r="D7" s="1957"/>
      <c r="E7" s="1957"/>
      <c r="F7" s="1957"/>
      <c r="G7" s="1957"/>
      <c r="H7" s="1958"/>
      <c r="I7" s="2021" t="s">
        <v>312</v>
      </c>
      <c r="J7" s="2022"/>
      <c r="K7" s="2022"/>
      <c r="L7" s="2022"/>
      <c r="M7" s="2022"/>
      <c r="N7" s="2022"/>
      <c r="O7" s="2022"/>
      <c r="P7" s="2022"/>
      <c r="Q7" s="2022"/>
      <c r="R7" s="2022"/>
      <c r="S7" s="2022"/>
      <c r="T7" s="2022"/>
      <c r="U7" s="2022"/>
      <c r="V7" s="2022"/>
      <c r="W7" s="2022"/>
      <c r="X7" s="2022"/>
      <c r="Y7" s="2022"/>
      <c r="Z7" s="2022"/>
      <c r="AA7" s="2023"/>
      <c r="AB7" s="198"/>
    </row>
    <row r="8" spans="2:28" ht="12.5" thickBot="1" x14ac:dyDescent="0.35">
      <c r="B8" s="197"/>
      <c r="C8" s="1959"/>
      <c r="D8" s="1960"/>
      <c r="E8" s="1960"/>
      <c r="F8" s="1960"/>
      <c r="G8" s="1960"/>
      <c r="H8" s="1961"/>
      <c r="I8" s="2024"/>
      <c r="J8" s="2025"/>
      <c r="K8" s="2025"/>
      <c r="L8" s="2025"/>
      <c r="M8" s="2025"/>
      <c r="N8" s="2025"/>
      <c r="O8" s="2025"/>
      <c r="P8" s="2025"/>
      <c r="Q8" s="2025"/>
      <c r="R8" s="2025"/>
      <c r="S8" s="2025"/>
      <c r="T8" s="2025"/>
      <c r="U8" s="2025"/>
      <c r="V8" s="2025"/>
      <c r="W8" s="2025"/>
      <c r="X8" s="2025"/>
      <c r="Y8" s="2025"/>
      <c r="Z8" s="2025"/>
      <c r="AA8" s="2026"/>
      <c r="AB8" s="198"/>
    </row>
    <row r="9" spans="2:28" ht="5.15" customHeight="1" thickBot="1" x14ac:dyDescent="0.35">
      <c r="B9" s="197"/>
      <c r="C9" s="199"/>
      <c r="D9" s="199"/>
      <c r="E9" s="199"/>
      <c r="F9" s="199"/>
      <c r="G9" s="199"/>
      <c r="H9" s="199"/>
      <c r="I9" s="200"/>
      <c r="J9" s="200"/>
      <c r="K9" s="200"/>
      <c r="L9" s="200"/>
      <c r="M9" s="200"/>
      <c r="N9" s="200"/>
      <c r="O9" s="200"/>
      <c r="P9" s="200"/>
      <c r="Q9" s="200"/>
      <c r="R9" s="200"/>
      <c r="S9" s="200"/>
      <c r="T9" s="201"/>
      <c r="U9" s="201"/>
      <c r="V9" s="201"/>
      <c r="W9" s="201"/>
      <c r="X9" s="201"/>
      <c r="Y9" s="199"/>
      <c r="Z9" s="199"/>
      <c r="AA9" s="199"/>
      <c r="AB9" s="198"/>
    </row>
    <row r="10" spans="2:28" ht="15" customHeight="1" thickBot="1" x14ac:dyDescent="0.35">
      <c r="B10" s="197"/>
      <c r="C10" s="1956" t="s">
        <v>6</v>
      </c>
      <c r="D10" s="1957"/>
      <c r="E10" s="1957"/>
      <c r="F10" s="1957"/>
      <c r="G10" s="1957"/>
      <c r="H10" s="1958"/>
      <c r="I10" s="1296" t="s">
        <v>362</v>
      </c>
      <c r="J10" s="2084"/>
      <c r="K10" s="2084"/>
      <c r="L10" s="2084"/>
      <c r="M10" s="2084"/>
      <c r="N10" s="2084"/>
      <c r="O10" s="2084"/>
      <c r="P10" s="2084"/>
      <c r="Q10" s="2084"/>
      <c r="R10" s="2084"/>
      <c r="S10" s="2085"/>
      <c r="T10" s="1968" t="s">
        <v>8</v>
      </c>
      <c r="U10" s="1969"/>
      <c r="V10" s="1969"/>
      <c r="W10" s="1970"/>
      <c r="X10" s="1971" t="s">
        <v>9</v>
      </c>
      <c r="Y10" s="1972"/>
      <c r="Z10" s="1972"/>
      <c r="AA10" s="1973"/>
      <c r="AB10" s="198"/>
    </row>
    <row r="11" spans="2:28" ht="21" customHeight="1" thickBot="1" x14ac:dyDescent="0.35">
      <c r="B11" s="197"/>
      <c r="C11" s="1959"/>
      <c r="D11" s="1960"/>
      <c r="E11" s="1960"/>
      <c r="F11" s="1960"/>
      <c r="G11" s="1960"/>
      <c r="H11" s="1961"/>
      <c r="I11" s="2086"/>
      <c r="J11" s="2087"/>
      <c r="K11" s="2087"/>
      <c r="L11" s="2087"/>
      <c r="M11" s="2087"/>
      <c r="N11" s="2087"/>
      <c r="O11" s="2087"/>
      <c r="P11" s="2087"/>
      <c r="Q11" s="2087"/>
      <c r="R11" s="2087"/>
      <c r="S11" s="2088"/>
      <c r="T11" s="1974" t="s">
        <v>363</v>
      </c>
      <c r="U11" s="1975"/>
      <c r="V11" s="1975"/>
      <c r="W11" s="1976"/>
      <c r="X11" s="1977">
        <v>5</v>
      </c>
      <c r="Y11" s="1978"/>
      <c r="Z11" s="1978"/>
      <c r="AA11" s="1979"/>
      <c r="AB11" s="198"/>
    </row>
    <row r="12" spans="2:28" ht="5.15"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66"/>
    </row>
    <row r="13" spans="2:28" ht="20.149999999999999" customHeight="1" x14ac:dyDescent="0.3">
      <c r="B13" s="173"/>
      <c r="C13" s="1956" t="s">
        <v>11</v>
      </c>
      <c r="D13" s="1957"/>
      <c r="E13" s="1957"/>
      <c r="F13" s="1957"/>
      <c r="G13" s="1957"/>
      <c r="H13" s="1958"/>
      <c r="I13" s="2027" t="s">
        <v>364</v>
      </c>
      <c r="J13" s="2028"/>
      <c r="K13" s="2028"/>
      <c r="L13" s="2028"/>
      <c r="M13" s="2028"/>
      <c r="N13" s="2028"/>
      <c r="O13" s="2028"/>
      <c r="P13" s="2028"/>
      <c r="Q13" s="2028"/>
      <c r="R13" s="2028"/>
      <c r="S13" s="2028"/>
      <c r="T13" s="2028"/>
      <c r="U13" s="2029"/>
      <c r="V13" s="1956" t="s">
        <v>13</v>
      </c>
      <c r="W13" s="1957"/>
      <c r="X13" s="1957"/>
      <c r="Y13" s="1957"/>
      <c r="Z13" s="1957"/>
      <c r="AA13" s="1958"/>
      <c r="AB13" s="566"/>
    </row>
    <row r="14" spans="2:28" ht="20.149999999999999" customHeight="1" thickBot="1" x14ac:dyDescent="0.35">
      <c r="B14" s="173"/>
      <c r="C14" s="1959"/>
      <c r="D14" s="1960"/>
      <c r="E14" s="1960"/>
      <c r="F14" s="1960"/>
      <c r="G14" s="1960"/>
      <c r="H14" s="1961"/>
      <c r="I14" s="2030"/>
      <c r="J14" s="2031"/>
      <c r="K14" s="2031"/>
      <c r="L14" s="2031"/>
      <c r="M14" s="2031"/>
      <c r="N14" s="2031"/>
      <c r="O14" s="2031"/>
      <c r="P14" s="2031"/>
      <c r="Q14" s="2031"/>
      <c r="R14" s="2031"/>
      <c r="S14" s="2031"/>
      <c r="T14" s="2031"/>
      <c r="U14" s="2032"/>
      <c r="V14" s="2033" t="s">
        <v>14</v>
      </c>
      <c r="W14" s="2034"/>
      <c r="X14" s="2034"/>
      <c r="Y14" s="2034"/>
      <c r="Z14" s="2034"/>
      <c r="AA14" s="2035"/>
      <c r="AB14" s="566"/>
    </row>
    <row r="15" spans="2:28" ht="5.15"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66"/>
    </row>
    <row r="16" spans="2:28" ht="60" customHeight="1" thickBot="1" x14ac:dyDescent="0.35">
      <c r="B16" s="173"/>
      <c r="C16" s="1980" t="s">
        <v>15</v>
      </c>
      <c r="D16" s="1981"/>
      <c r="E16" s="1981"/>
      <c r="F16" s="1981"/>
      <c r="G16" s="1981"/>
      <c r="H16" s="1982"/>
      <c r="I16" s="2139" t="s">
        <v>365</v>
      </c>
      <c r="J16" s="2140"/>
      <c r="K16" s="2140"/>
      <c r="L16" s="2140"/>
      <c r="M16" s="2140"/>
      <c r="N16" s="2140"/>
      <c r="O16" s="2140"/>
      <c r="P16" s="2140"/>
      <c r="Q16" s="2140"/>
      <c r="R16" s="2140"/>
      <c r="S16" s="2140"/>
      <c r="T16" s="2140"/>
      <c r="U16" s="2140"/>
      <c r="V16" s="2140"/>
      <c r="W16" s="2140"/>
      <c r="X16" s="2140"/>
      <c r="Y16" s="2140"/>
      <c r="Z16" s="2140"/>
      <c r="AA16" s="2141"/>
      <c r="AB16" s="566"/>
    </row>
    <row r="17" spans="2:39" ht="5.15" customHeight="1" thickBot="1" x14ac:dyDescent="0.35">
      <c r="B17" s="173"/>
      <c r="C17" s="201"/>
      <c r="D17" s="201"/>
      <c r="E17" s="201"/>
      <c r="F17" s="201"/>
      <c r="G17" s="201"/>
      <c r="H17" s="201"/>
      <c r="I17" s="202"/>
      <c r="J17" s="202"/>
      <c r="K17" s="202"/>
      <c r="L17" s="202"/>
      <c r="M17" s="202"/>
      <c r="N17" s="202"/>
      <c r="O17" s="202"/>
      <c r="P17" s="202"/>
      <c r="Q17" s="202"/>
      <c r="R17" s="202"/>
      <c r="S17" s="202"/>
      <c r="T17" s="202"/>
      <c r="U17" s="202"/>
      <c r="V17" s="202"/>
      <c r="W17" s="202"/>
      <c r="X17" s="202"/>
      <c r="Y17" s="202"/>
      <c r="Z17" s="202"/>
      <c r="AA17" s="202"/>
      <c r="AB17" s="566"/>
    </row>
    <row r="18" spans="2:39" ht="132" customHeight="1" thickBot="1" x14ac:dyDescent="0.35">
      <c r="B18" s="173"/>
      <c r="C18" s="1980" t="s">
        <v>84</v>
      </c>
      <c r="D18" s="1981"/>
      <c r="E18" s="1981"/>
      <c r="F18" s="1981"/>
      <c r="G18" s="1981"/>
      <c r="H18" s="1982"/>
      <c r="I18" s="1953" t="s">
        <v>366</v>
      </c>
      <c r="J18" s="1954"/>
      <c r="K18" s="1954"/>
      <c r="L18" s="1954"/>
      <c r="M18" s="1954"/>
      <c r="N18" s="1954"/>
      <c r="O18" s="1954"/>
      <c r="P18" s="1954"/>
      <c r="Q18" s="1954"/>
      <c r="R18" s="1954"/>
      <c r="S18" s="1954"/>
      <c r="T18" s="1954"/>
      <c r="U18" s="1954"/>
      <c r="V18" s="1954"/>
      <c r="W18" s="1954"/>
      <c r="X18" s="1954"/>
      <c r="Y18" s="1954"/>
      <c r="Z18" s="1954"/>
      <c r="AA18" s="1955"/>
      <c r="AB18" s="566"/>
      <c r="AD18" s="2069"/>
      <c r="AE18" s="2069"/>
      <c r="AF18" s="2069"/>
      <c r="AG18" s="2069"/>
      <c r="AH18" s="2069"/>
      <c r="AI18" s="2069"/>
      <c r="AJ18" s="2069"/>
      <c r="AK18" s="2069"/>
      <c r="AL18" s="2069"/>
      <c r="AM18" s="2069"/>
    </row>
    <row r="19" spans="2:39" ht="5.15"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66"/>
    </row>
    <row r="20" spans="2:39" ht="22.5" customHeight="1" x14ac:dyDescent="0.3">
      <c r="B20" s="173"/>
      <c r="C20" s="2070" t="s">
        <v>318</v>
      </c>
      <c r="D20" s="2071"/>
      <c r="E20" s="2071"/>
      <c r="F20" s="2071"/>
      <c r="G20" s="2071"/>
      <c r="H20" s="2072"/>
      <c r="I20" s="2076" t="s">
        <v>350</v>
      </c>
      <c r="J20" s="2077"/>
      <c r="K20" s="2077"/>
      <c r="L20" s="2077"/>
      <c r="M20" s="2077"/>
      <c r="N20" s="2078"/>
      <c r="O20" s="1971" t="s">
        <v>21</v>
      </c>
      <c r="P20" s="1972"/>
      <c r="Q20" s="1972"/>
      <c r="R20" s="1972"/>
      <c r="S20" s="1972"/>
      <c r="T20" s="1972"/>
      <c r="U20" s="1973"/>
      <c r="V20" s="1971" t="s">
        <v>22</v>
      </c>
      <c r="W20" s="1972"/>
      <c r="X20" s="1972"/>
      <c r="Y20" s="1972"/>
      <c r="Z20" s="1972"/>
      <c r="AA20" s="1973"/>
      <c r="AB20" s="566"/>
    </row>
    <row r="21" spans="2:39" ht="30.75" customHeight="1" thickBot="1" x14ac:dyDescent="0.35">
      <c r="B21" s="173"/>
      <c r="C21" s="2073"/>
      <c r="D21" s="2074"/>
      <c r="E21" s="2074"/>
      <c r="F21" s="2074"/>
      <c r="G21" s="2074"/>
      <c r="H21" s="2075"/>
      <c r="I21" s="2079"/>
      <c r="J21" s="2080"/>
      <c r="K21" s="2080"/>
      <c r="L21" s="2080"/>
      <c r="M21" s="2080"/>
      <c r="N21" s="2081"/>
      <c r="O21" s="2089" t="s">
        <v>222</v>
      </c>
      <c r="P21" s="2090"/>
      <c r="Q21" s="2090"/>
      <c r="R21" s="2090"/>
      <c r="S21" s="2090"/>
      <c r="T21" s="2090"/>
      <c r="U21" s="2091"/>
      <c r="V21" s="1977" t="s">
        <v>69</v>
      </c>
      <c r="W21" s="2090"/>
      <c r="X21" s="2090"/>
      <c r="Y21" s="2090"/>
      <c r="Z21" s="2090"/>
      <c r="AA21" s="2091"/>
      <c r="AB21" s="566"/>
    </row>
    <row r="22" spans="2:39" ht="5.15"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66"/>
    </row>
    <row r="23" spans="2:39" ht="31.5" customHeight="1" x14ac:dyDescent="0.3">
      <c r="B23" s="173"/>
      <c r="C23" s="1971" t="s">
        <v>25</v>
      </c>
      <c r="D23" s="1972"/>
      <c r="E23" s="1972"/>
      <c r="F23" s="1972"/>
      <c r="G23" s="1972"/>
      <c r="H23" s="1972"/>
      <c r="I23" s="1973"/>
      <c r="J23" s="1971" t="s">
        <v>26</v>
      </c>
      <c r="K23" s="1972"/>
      <c r="L23" s="1972"/>
      <c r="M23" s="1972"/>
      <c r="N23" s="1972"/>
      <c r="O23" s="1972"/>
      <c r="P23" s="1972"/>
      <c r="Q23" s="1972"/>
      <c r="R23" s="1973"/>
      <c r="S23" s="1971" t="s">
        <v>27</v>
      </c>
      <c r="T23" s="1972"/>
      <c r="U23" s="1972"/>
      <c r="V23" s="1972"/>
      <c r="W23" s="1972"/>
      <c r="X23" s="1972"/>
      <c r="Y23" s="1972"/>
      <c r="Z23" s="1972"/>
      <c r="AA23" s="1973"/>
      <c r="AB23" s="566"/>
    </row>
    <row r="24" spans="2:39" ht="32.25" customHeight="1" thickBot="1" x14ac:dyDescent="0.35">
      <c r="B24" s="173"/>
      <c r="C24" s="2096" t="s">
        <v>351</v>
      </c>
      <c r="D24" s="2097"/>
      <c r="E24" s="2097"/>
      <c r="F24" s="2097"/>
      <c r="G24" s="2097"/>
      <c r="H24" s="2097"/>
      <c r="I24" s="2098"/>
      <c r="J24" s="2096" t="s">
        <v>322</v>
      </c>
      <c r="K24" s="2097"/>
      <c r="L24" s="2097"/>
      <c r="M24" s="2097"/>
      <c r="N24" s="2097"/>
      <c r="O24" s="2097"/>
      <c r="P24" s="2097"/>
      <c r="Q24" s="2097"/>
      <c r="R24" s="2098"/>
      <c r="S24" s="2099" t="s">
        <v>323</v>
      </c>
      <c r="T24" s="2034"/>
      <c r="U24" s="2034"/>
      <c r="V24" s="2034"/>
      <c r="W24" s="2034"/>
      <c r="X24" s="2034"/>
      <c r="Y24" s="2034"/>
      <c r="Z24" s="2034"/>
      <c r="AA24" s="2035"/>
      <c r="AB24" s="566"/>
    </row>
    <row r="25" spans="2:39" ht="5.15"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66"/>
    </row>
    <row r="26" spans="2:39" ht="54.75" customHeight="1" thickBot="1" x14ac:dyDescent="0.35">
      <c r="B26" s="173"/>
      <c r="C26" s="1980" t="s">
        <v>31</v>
      </c>
      <c r="D26" s="1981"/>
      <c r="E26" s="1981"/>
      <c r="F26" s="1981"/>
      <c r="G26" s="1981"/>
      <c r="H26" s="1982"/>
      <c r="I26" s="2142"/>
      <c r="J26" s="2143"/>
      <c r="K26" s="2143"/>
      <c r="L26" s="2143"/>
      <c r="M26" s="2143"/>
      <c r="N26" s="2143"/>
      <c r="O26" s="2143"/>
      <c r="P26" s="2143"/>
      <c r="Q26" s="2143"/>
      <c r="R26" s="2143"/>
      <c r="S26" s="2143"/>
      <c r="T26" s="2143"/>
      <c r="U26" s="2143"/>
      <c r="V26" s="2143"/>
      <c r="W26" s="2143"/>
      <c r="X26" s="2143"/>
      <c r="Y26" s="2143"/>
      <c r="Z26" s="2143"/>
      <c r="AA26" s="2144"/>
      <c r="AB26" s="566"/>
    </row>
    <row r="27" spans="2:39" ht="5.15"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66"/>
    </row>
    <row r="28" spans="2:39" ht="32.25" customHeight="1" thickBot="1" x14ac:dyDescent="0.35">
      <c r="B28" s="173"/>
      <c r="C28" s="1980" t="s">
        <v>33</v>
      </c>
      <c r="D28" s="1981"/>
      <c r="E28" s="1981"/>
      <c r="F28" s="1981"/>
      <c r="G28" s="1981"/>
      <c r="H28" s="1982"/>
      <c r="I28" s="1974">
        <v>0.9</v>
      </c>
      <c r="J28" s="2145"/>
      <c r="K28" s="2037" t="s">
        <v>34</v>
      </c>
      <c r="L28" s="2038"/>
      <c r="M28" s="2038"/>
      <c r="N28" s="2038"/>
      <c r="O28" s="2146"/>
      <c r="P28" s="1239" t="s">
        <v>35</v>
      </c>
      <c r="Q28" s="1240"/>
      <c r="R28" s="1241"/>
      <c r="S28" s="204"/>
      <c r="T28" s="1239" t="s">
        <v>36</v>
      </c>
      <c r="U28" s="1240"/>
      <c r="V28" s="1241"/>
      <c r="W28" s="204" t="s">
        <v>115</v>
      </c>
      <c r="X28" s="1239" t="s">
        <v>38</v>
      </c>
      <c r="Y28" s="1240"/>
      <c r="Z28" s="1241"/>
      <c r="AA28" s="205"/>
      <c r="AB28" s="566"/>
    </row>
    <row r="29" spans="2:39" ht="5.15" customHeight="1" x14ac:dyDescent="0.3">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66"/>
    </row>
    <row r="30" spans="2:39" ht="12.5" thickBot="1" x14ac:dyDescent="0.35">
      <c r="B30" s="173"/>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566"/>
    </row>
    <row r="31" spans="2:39" ht="15" customHeight="1" x14ac:dyDescent="0.3">
      <c r="B31" s="173"/>
      <c r="C31" s="1985" t="s">
        <v>39</v>
      </c>
      <c r="D31" s="1986"/>
      <c r="E31" s="1986"/>
      <c r="F31" s="1986"/>
      <c r="G31" s="1986"/>
      <c r="H31" s="1986"/>
      <c r="I31" s="1986"/>
      <c r="J31" s="1987"/>
      <c r="K31" s="2114" t="s">
        <v>40</v>
      </c>
      <c r="L31" s="2115"/>
      <c r="M31" s="2115"/>
      <c r="N31" s="2115"/>
      <c r="O31" s="2115"/>
      <c r="P31" s="2115"/>
      <c r="Q31" s="2115"/>
      <c r="R31" s="2115"/>
      <c r="S31" s="2116" t="s">
        <v>41</v>
      </c>
      <c r="T31" s="2116"/>
      <c r="U31" s="2116"/>
      <c r="V31" s="2116"/>
      <c r="W31" s="2116"/>
      <c r="X31" s="2117" t="s">
        <v>42</v>
      </c>
      <c r="Y31" s="2117"/>
      <c r="Z31" s="2117"/>
      <c r="AA31" s="2118"/>
      <c r="AB31" s="566"/>
    </row>
    <row r="32" spans="2:39" ht="14.25" customHeight="1" x14ac:dyDescent="0.3">
      <c r="B32" s="173"/>
      <c r="C32" s="1988"/>
      <c r="D32" s="1989"/>
      <c r="E32" s="1989"/>
      <c r="F32" s="1989"/>
      <c r="G32" s="1989"/>
      <c r="H32" s="1989"/>
      <c r="I32" s="1989"/>
      <c r="J32" s="1990"/>
      <c r="K32" s="2119" t="s">
        <v>43</v>
      </c>
      <c r="L32" s="2120"/>
      <c r="M32" s="2120"/>
      <c r="N32" s="2120"/>
      <c r="O32" s="2120" t="s">
        <v>44</v>
      </c>
      <c r="P32" s="2120"/>
      <c r="Q32" s="2120"/>
      <c r="R32" s="2120"/>
      <c r="S32" s="2120" t="s">
        <v>43</v>
      </c>
      <c r="T32" s="2120"/>
      <c r="U32" s="2120" t="s">
        <v>44</v>
      </c>
      <c r="V32" s="2120"/>
      <c r="W32" s="2120"/>
      <c r="X32" s="2120" t="s">
        <v>43</v>
      </c>
      <c r="Y32" s="2120"/>
      <c r="Z32" s="2120" t="s">
        <v>44</v>
      </c>
      <c r="AA32" s="2121"/>
      <c r="AB32" s="566"/>
    </row>
    <row r="33" spans="2:28" ht="15" customHeight="1" thickBot="1" x14ac:dyDescent="0.35">
      <c r="B33" s="173"/>
      <c r="C33" s="1991"/>
      <c r="D33" s="1992"/>
      <c r="E33" s="1992"/>
      <c r="F33" s="1992"/>
      <c r="G33" s="1992"/>
      <c r="H33" s="1992"/>
      <c r="I33" s="1992"/>
      <c r="J33" s="1993"/>
      <c r="K33" s="2111">
        <v>0</v>
      </c>
      <c r="L33" s="2112"/>
      <c r="M33" s="2112"/>
      <c r="N33" s="2112"/>
      <c r="O33" s="2112">
        <v>69</v>
      </c>
      <c r="P33" s="2112"/>
      <c r="Q33" s="2112"/>
      <c r="R33" s="2112"/>
      <c r="S33" s="2112">
        <v>70</v>
      </c>
      <c r="T33" s="2112"/>
      <c r="U33" s="2112">
        <v>89</v>
      </c>
      <c r="V33" s="2112"/>
      <c r="W33" s="2112"/>
      <c r="X33" s="2112">
        <v>90</v>
      </c>
      <c r="Y33" s="2112"/>
      <c r="Z33" s="2112">
        <v>100</v>
      </c>
      <c r="AA33" s="2113"/>
      <c r="AB33" s="566"/>
    </row>
    <row r="34" spans="2:28" ht="12.5" thickBot="1" x14ac:dyDescent="0.35">
      <c r="B34" s="173"/>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566"/>
    </row>
    <row r="35" spans="2:28" s="118" customFormat="1" x14ac:dyDescent="0.3">
      <c r="B35" s="175"/>
      <c r="C35" s="1257" t="s">
        <v>45</v>
      </c>
      <c r="D35" s="1258"/>
      <c r="E35" s="1258"/>
      <c r="F35" s="1258"/>
      <c r="G35" s="1258"/>
      <c r="H35" s="1258"/>
      <c r="I35" s="1258"/>
      <c r="J35" s="1258"/>
      <c r="K35" s="1258"/>
      <c r="L35" s="1258"/>
      <c r="M35" s="1258"/>
      <c r="N35" s="1258"/>
      <c r="O35" s="1258"/>
      <c r="P35" s="1258"/>
      <c r="Q35" s="1258"/>
      <c r="R35" s="1258"/>
      <c r="S35" s="1258"/>
      <c r="T35" s="1258"/>
      <c r="U35" s="1258"/>
      <c r="V35" s="1258"/>
      <c r="W35" s="1258"/>
      <c r="X35" s="1258"/>
      <c r="Y35" s="1258"/>
      <c r="Z35" s="1258"/>
      <c r="AA35" s="1259"/>
      <c r="AB35" s="566"/>
    </row>
    <row r="36" spans="2:28" s="118" customFormat="1" ht="12.5" thickBot="1" x14ac:dyDescent="0.35">
      <c r="B36" s="175"/>
      <c r="C36" s="2100"/>
      <c r="D36" s="2101"/>
      <c r="E36" s="2101"/>
      <c r="F36" s="2101"/>
      <c r="G36" s="2101"/>
      <c r="H36" s="2101"/>
      <c r="I36" s="2101"/>
      <c r="J36" s="2101"/>
      <c r="K36" s="2101"/>
      <c r="L36" s="2101"/>
      <c r="M36" s="2101"/>
      <c r="N36" s="2101"/>
      <c r="O36" s="2101"/>
      <c r="P36" s="2101"/>
      <c r="Q36" s="2101"/>
      <c r="R36" s="2101"/>
      <c r="S36" s="2101"/>
      <c r="T36" s="2101"/>
      <c r="U36" s="2101"/>
      <c r="V36" s="2101"/>
      <c r="W36" s="2101"/>
      <c r="X36" s="2101"/>
      <c r="Y36" s="2101"/>
      <c r="Z36" s="2101"/>
      <c r="AA36" s="2102"/>
      <c r="AB36" s="566"/>
    </row>
    <row r="37" spans="2:28" s="118" customFormat="1" ht="14.25" customHeight="1" x14ac:dyDescent="0.3">
      <c r="B37" s="175"/>
      <c r="C37" s="1257" t="s">
        <v>46</v>
      </c>
      <c r="D37" s="1258"/>
      <c r="E37" s="1258"/>
      <c r="F37" s="1258"/>
      <c r="G37" s="1259"/>
      <c r="H37" s="2107" t="s">
        <v>367</v>
      </c>
      <c r="I37" s="2107" t="s">
        <v>368</v>
      </c>
      <c r="J37" s="2107" t="s">
        <v>369</v>
      </c>
      <c r="K37" s="2109" t="s">
        <v>50</v>
      </c>
      <c r="L37" s="2109"/>
      <c r="M37" s="2109"/>
      <c r="N37" s="1258"/>
      <c r="O37" s="1258"/>
      <c r="P37" s="1258"/>
      <c r="Q37" s="1258"/>
      <c r="R37" s="1258"/>
      <c r="S37" s="1258"/>
      <c r="T37" s="1258"/>
      <c r="U37" s="1258"/>
      <c r="V37" s="1258"/>
      <c r="W37" s="1258"/>
      <c r="X37" s="1258"/>
      <c r="Y37" s="1258"/>
      <c r="Z37" s="1258"/>
      <c r="AA37" s="1259"/>
      <c r="AB37" s="566"/>
    </row>
    <row r="38" spans="2:28" s="118" customFormat="1" ht="78" customHeight="1" thickBot="1" x14ac:dyDescent="0.35">
      <c r="B38" s="175"/>
      <c r="C38" s="2100"/>
      <c r="D38" s="2101"/>
      <c r="E38" s="2101"/>
      <c r="F38" s="2101"/>
      <c r="G38" s="2102"/>
      <c r="H38" s="2108"/>
      <c r="I38" s="2108"/>
      <c r="J38" s="2108"/>
      <c r="K38" s="2110"/>
      <c r="L38" s="2110"/>
      <c r="M38" s="2110"/>
      <c r="N38" s="2101"/>
      <c r="O38" s="2101"/>
      <c r="P38" s="2101"/>
      <c r="Q38" s="2101"/>
      <c r="R38" s="2101"/>
      <c r="S38" s="2101"/>
      <c r="T38" s="2101"/>
      <c r="U38" s="2101"/>
      <c r="V38" s="2101"/>
      <c r="W38" s="2101"/>
      <c r="X38" s="2101"/>
      <c r="Y38" s="2101"/>
      <c r="Z38" s="2101"/>
      <c r="AA38" s="2102"/>
      <c r="AB38" s="566"/>
    </row>
    <row r="39" spans="2:28" s="118" customFormat="1" ht="216" customHeight="1" x14ac:dyDescent="0.3">
      <c r="B39" s="175"/>
      <c r="C39" s="1339" t="s">
        <v>242</v>
      </c>
      <c r="D39" s="1340"/>
      <c r="E39" s="1340"/>
      <c r="F39" s="1340"/>
      <c r="G39" s="1341"/>
      <c r="H39" s="206">
        <f>391+370+566</f>
        <v>1327</v>
      </c>
      <c r="I39" s="206">
        <f>+H39</f>
        <v>1327</v>
      </c>
      <c r="J39" s="207">
        <f>IF(OR(H39="",I39=""),"",H39/I39)</f>
        <v>1</v>
      </c>
      <c r="K39" s="1421" t="s">
        <v>370</v>
      </c>
      <c r="L39" s="1421"/>
      <c r="M39" s="1421"/>
      <c r="N39" s="1422"/>
      <c r="O39" s="1422"/>
      <c r="P39" s="1422"/>
      <c r="Q39" s="1422"/>
      <c r="R39" s="1422"/>
      <c r="S39" s="1422"/>
      <c r="T39" s="1422"/>
      <c r="U39" s="1422"/>
      <c r="V39" s="1422"/>
      <c r="W39" s="1422"/>
      <c r="X39" s="1422"/>
      <c r="Y39" s="1422"/>
      <c r="Z39" s="1422"/>
      <c r="AA39" s="1423"/>
      <c r="AB39" s="566"/>
    </row>
    <row r="40" spans="2:28" s="118" customFormat="1" ht="216" customHeight="1" x14ac:dyDescent="0.3">
      <c r="B40" s="175"/>
      <c r="C40" s="1339" t="s">
        <v>245</v>
      </c>
      <c r="D40" s="1340"/>
      <c r="E40" s="1340"/>
      <c r="F40" s="1340"/>
      <c r="G40" s="1341"/>
      <c r="H40" s="208">
        <f>423+533+579</f>
        <v>1535</v>
      </c>
      <c r="I40" s="208">
        <f>+H40</f>
        <v>1535</v>
      </c>
      <c r="J40" s="207">
        <f>IF(H40="","",+H40/I40)</f>
        <v>1</v>
      </c>
      <c r="K40" s="1421" t="s">
        <v>971</v>
      </c>
      <c r="L40" s="1421"/>
      <c r="M40" s="1421"/>
      <c r="N40" s="1422"/>
      <c r="O40" s="1422"/>
      <c r="P40" s="1422"/>
      <c r="Q40" s="1422"/>
      <c r="R40" s="1422"/>
      <c r="S40" s="1422"/>
      <c r="T40" s="1422"/>
      <c r="U40" s="1422"/>
      <c r="V40" s="1422"/>
      <c r="W40" s="1422"/>
      <c r="X40" s="1422"/>
      <c r="Y40" s="1422"/>
      <c r="Z40" s="1422"/>
      <c r="AA40" s="1423"/>
      <c r="AB40" s="566"/>
    </row>
    <row r="41" spans="2:28" s="118" customFormat="1" ht="50.15" customHeight="1" x14ac:dyDescent="0.3">
      <c r="B41" s="175"/>
      <c r="C41" s="1339" t="s">
        <v>246</v>
      </c>
      <c r="D41" s="1340"/>
      <c r="E41" s="1340"/>
      <c r="F41" s="1340"/>
      <c r="G41" s="1341"/>
      <c r="H41" s="208"/>
      <c r="I41" s="208"/>
      <c r="J41" s="207" t="str">
        <f>IF(H41="","",+H41/I41)</f>
        <v/>
      </c>
      <c r="K41" s="1421"/>
      <c r="L41" s="1421"/>
      <c r="M41" s="1421"/>
      <c r="N41" s="1422"/>
      <c r="O41" s="1422"/>
      <c r="P41" s="1422"/>
      <c r="Q41" s="1422"/>
      <c r="R41" s="1422"/>
      <c r="S41" s="1422"/>
      <c r="T41" s="1422"/>
      <c r="U41" s="1422"/>
      <c r="V41" s="1422"/>
      <c r="W41" s="1422"/>
      <c r="X41" s="1422"/>
      <c r="Y41" s="1422"/>
      <c r="Z41" s="1422"/>
      <c r="AA41" s="1423"/>
      <c r="AB41" s="566"/>
    </row>
    <row r="42" spans="2:28" s="118" customFormat="1" ht="50.15" customHeight="1" thickBot="1" x14ac:dyDescent="0.35">
      <c r="B42" s="175"/>
      <c r="C42" s="1339" t="s">
        <v>247</v>
      </c>
      <c r="D42" s="1340"/>
      <c r="E42" s="1340"/>
      <c r="F42" s="1340"/>
      <c r="G42" s="1341"/>
      <c r="H42" s="208"/>
      <c r="I42" s="208"/>
      <c r="J42" s="207" t="str">
        <f>IF(H42="","",+H42/I42)</f>
        <v/>
      </c>
      <c r="K42" s="1421"/>
      <c r="L42" s="1421"/>
      <c r="M42" s="1421"/>
      <c r="N42" s="1422"/>
      <c r="O42" s="1422"/>
      <c r="P42" s="1422"/>
      <c r="Q42" s="1422"/>
      <c r="R42" s="1422"/>
      <c r="S42" s="1422"/>
      <c r="T42" s="1422"/>
      <c r="U42" s="1422"/>
      <c r="V42" s="1422"/>
      <c r="W42" s="1422"/>
      <c r="X42" s="1422"/>
      <c r="Y42" s="1422"/>
      <c r="Z42" s="1422"/>
      <c r="AA42" s="1423"/>
      <c r="AB42" s="566"/>
    </row>
    <row r="43" spans="2:28" s="118" customFormat="1" ht="20.149999999999999" customHeight="1" thickBot="1" x14ac:dyDescent="0.35">
      <c r="B43" s="175"/>
      <c r="C43" s="1284" t="s">
        <v>54</v>
      </c>
      <c r="D43" s="1285"/>
      <c r="E43" s="1285"/>
      <c r="F43" s="1285"/>
      <c r="G43" s="1286"/>
      <c r="H43" s="209">
        <f>IF(H39="","",SUM(H39:H42))</f>
        <v>2862</v>
      </c>
      <c r="I43" s="210">
        <f>IF(I39="","",SUM(I39:I42))</f>
        <v>2862</v>
      </c>
      <c r="J43" s="211">
        <f>IF(H43="","",+H43/I43)</f>
        <v>1</v>
      </c>
      <c r="K43" s="1287"/>
      <c r="L43" s="1288"/>
      <c r="M43" s="1288"/>
      <c r="N43" s="1288"/>
      <c r="O43" s="1288"/>
      <c r="P43" s="1288"/>
      <c r="Q43" s="1288"/>
      <c r="R43" s="1288"/>
      <c r="S43" s="1288"/>
      <c r="T43" s="1288"/>
      <c r="U43" s="1288"/>
      <c r="V43" s="1288"/>
      <c r="W43" s="1288"/>
      <c r="X43" s="1288"/>
      <c r="Y43" s="1288"/>
      <c r="Z43" s="1288"/>
      <c r="AA43" s="1289"/>
      <c r="AB43" s="566"/>
    </row>
    <row r="44" spans="2:28" s="118" customFormat="1" ht="5.25" customHeight="1" x14ac:dyDescent="0.3">
      <c r="B44" s="175"/>
      <c r="C44" s="174"/>
      <c r="D44" s="174"/>
      <c r="E44" s="174"/>
      <c r="F44" s="174"/>
      <c r="G44" s="174"/>
      <c r="H44" s="176"/>
      <c r="I44" s="176"/>
      <c r="J44" s="70"/>
      <c r="K44" s="174"/>
      <c r="L44" s="174"/>
      <c r="M44" s="174"/>
      <c r="N44" s="174"/>
      <c r="O44" s="174"/>
      <c r="P44" s="174"/>
      <c r="Q44" s="174"/>
      <c r="R44" s="174"/>
      <c r="S44" s="174"/>
      <c r="T44" s="174"/>
      <c r="U44" s="174"/>
      <c r="V44" s="174"/>
      <c r="W44" s="174"/>
      <c r="X44" s="174"/>
      <c r="Y44" s="174"/>
      <c r="Z44" s="174"/>
      <c r="AA44" s="174"/>
      <c r="AB44" s="566"/>
    </row>
    <row r="45" spans="2:28" s="118" customFormat="1" ht="12.5" thickBot="1" x14ac:dyDescent="0.35">
      <c r="B45" s="175"/>
      <c r="C45" s="174"/>
      <c r="D45" s="174"/>
      <c r="E45" s="174"/>
      <c r="F45" s="174"/>
      <c r="G45" s="174"/>
      <c r="H45" s="176"/>
      <c r="I45" s="176"/>
      <c r="J45" s="70"/>
      <c r="K45" s="174"/>
      <c r="L45" s="174"/>
      <c r="M45" s="174"/>
      <c r="N45" s="174"/>
      <c r="O45" s="174"/>
      <c r="P45" s="174"/>
      <c r="Q45" s="174"/>
      <c r="R45" s="174"/>
      <c r="S45" s="174"/>
      <c r="T45" s="174"/>
      <c r="U45" s="174"/>
      <c r="V45" s="174"/>
      <c r="W45" s="174"/>
      <c r="X45" s="174"/>
      <c r="Y45" s="174"/>
      <c r="Z45" s="174"/>
      <c r="AA45" s="174"/>
      <c r="AB45" s="566"/>
    </row>
    <row r="46" spans="2:28" s="118" customFormat="1" x14ac:dyDescent="0.3">
      <c r="B46" s="175"/>
      <c r="C46" s="1290" t="s">
        <v>55</v>
      </c>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2"/>
      <c r="AB46" s="566"/>
    </row>
    <row r="47" spans="2:28" ht="12.5" thickBot="1" x14ac:dyDescent="0.35">
      <c r="B47" s="173"/>
      <c r="C47" s="1293"/>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5"/>
      <c r="AB47" s="566"/>
    </row>
    <row r="48" spans="2:28" x14ac:dyDescent="0.3">
      <c r="B48" s="173"/>
      <c r="C48" s="1296" t="s">
        <v>163</v>
      </c>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8"/>
      <c r="AB48" s="566"/>
    </row>
    <row r="49" spans="2:28" x14ac:dyDescent="0.3">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566"/>
    </row>
    <row r="50" spans="2:28"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66"/>
    </row>
    <row r="51" spans="2:28"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66"/>
    </row>
    <row r="52" spans="2:28"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66"/>
    </row>
    <row r="53" spans="2:28" x14ac:dyDescent="0.3">
      <c r="B53" s="173"/>
      <c r="C53" s="1299"/>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1"/>
      <c r="AB53" s="566"/>
    </row>
    <row r="54" spans="2:28" x14ac:dyDescent="0.3">
      <c r="B54" s="173"/>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1"/>
      <c r="AB54" s="566"/>
    </row>
    <row r="55" spans="2:28" x14ac:dyDescent="0.3">
      <c r="B55" s="173"/>
      <c r="C55" s="1299"/>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1"/>
      <c r="AB55" s="566"/>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66"/>
    </row>
    <row r="57" spans="2:28"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66"/>
    </row>
    <row r="58" spans="2:28" x14ac:dyDescent="0.3">
      <c r="B58" s="173"/>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1"/>
      <c r="AB58" s="566"/>
    </row>
    <row r="59" spans="2:28" x14ac:dyDescent="0.3">
      <c r="B59" s="173"/>
      <c r="C59" s="1299"/>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1"/>
      <c r="AB59" s="566"/>
    </row>
    <row r="60" spans="2:28" ht="12.5" thickBot="1" x14ac:dyDescent="0.35">
      <c r="B60" s="173"/>
      <c r="C60" s="1302"/>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4"/>
      <c r="AB60" s="566"/>
    </row>
    <row r="61" spans="2:28" x14ac:dyDescent="0.3">
      <c r="B61" s="177"/>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9"/>
    </row>
    <row r="62" spans="2:28" ht="12.5" thickBot="1" x14ac:dyDescent="0.35">
      <c r="B62" s="180"/>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2"/>
    </row>
    <row r="63" spans="2:28" ht="14.25" customHeight="1" x14ac:dyDescent="0.3">
      <c r="B63" s="183"/>
      <c r="C63" s="2147" t="s">
        <v>46</v>
      </c>
      <c r="D63" s="2148"/>
      <c r="E63" s="2148"/>
      <c r="F63" s="2148"/>
      <c r="G63" s="2148"/>
      <c r="H63" s="2148" t="s">
        <v>76</v>
      </c>
      <c r="I63" s="2148"/>
      <c r="J63" s="2148" t="s">
        <v>56</v>
      </c>
      <c r="K63" s="2148"/>
      <c r="L63" s="2148"/>
      <c r="M63" s="2148"/>
      <c r="N63" s="2148"/>
      <c r="O63" s="2148"/>
      <c r="P63" s="2151" t="s">
        <v>342</v>
      </c>
      <c r="Q63" s="2151"/>
      <c r="R63" s="2151"/>
      <c r="S63" s="2151"/>
      <c r="T63" s="2151"/>
      <c r="U63" s="2148" t="s">
        <v>58</v>
      </c>
      <c r="V63" s="2148"/>
      <c r="W63" s="2148"/>
      <c r="X63" s="2148"/>
      <c r="Y63" s="2148"/>
      <c r="Z63" s="2148"/>
      <c r="AA63" s="2153"/>
      <c r="AB63" s="212"/>
    </row>
    <row r="64" spans="2:28" ht="14.25" customHeight="1" x14ac:dyDescent="0.3">
      <c r="B64" s="213"/>
      <c r="C64" s="2149"/>
      <c r="D64" s="2150"/>
      <c r="E64" s="2150"/>
      <c r="F64" s="2150"/>
      <c r="G64" s="2150"/>
      <c r="H64" s="2150"/>
      <c r="I64" s="2150"/>
      <c r="J64" s="2150"/>
      <c r="K64" s="2150"/>
      <c r="L64" s="2150"/>
      <c r="M64" s="2150"/>
      <c r="N64" s="2150"/>
      <c r="O64" s="2150"/>
      <c r="P64" s="2152"/>
      <c r="Q64" s="2152"/>
      <c r="R64" s="2152"/>
      <c r="S64" s="2152"/>
      <c r="T64" s="2152"/>
      <c r="U64" s="2150"/>
      <c r="V64" s="2150"/>
      <c r="W64" s="2150"/>
      <c r="X64" s="2150"/>
      <c r="Y64" s="2150"/>
      <c r="Z64" s="2150"/>
      <c r="AA64" s="2154"/>
      <c r="AB64" s="212"/>
    </row>
    <row r="65" spans="2:28" ht="15" customHeight="1" x14ac:dyDescent="0.3">
      <c r="B65" s="213"/>
      <c r="C65" s="2149"/>
      <c r="D65" s="2150"/>
      <c r="E65" s="2150"/>
      <c r="F65" s="2150"/>
      <c r="G65" s="2150"/>
      <c r="H65" s="2150"/>
      <c r="I65" s="2150"/>
      <c r="J65" s="2150"/>
      <c r="K65" s="2150"/>
      <c r="L65" s="2150"/>
      <c r="M65" s="2150"/>
      <c r="N65" s="2150"/>
      <c r="O65" s="2150"/>
      <c r="P65" s="2152"/>
      <c r="Q65" s="2152"/>
      <c r="R65" s="2152"/>
      <c r="S65" s="2152"/>
      <c r="T65" s="2152"/>
      <c r="U65" s="2150"/>
      <c r="V65" s="2150"/>
      <c r="W65" s="2150"/>
      <c r="X65" s="2150"/>
      <c r="Y65" s="2150"/>
      <c r="Z65" s="2150"/>
      <c r="AA65" s="2154"/>
      <c r="AB65" s="212"/>
    </row>
    <row r="66" spans="2:28" ht="91.5" customHeight="1" x14ac:dyDescent="0.3">
      <c r="B66" s="183"/>
      <c r="C66" s="2155" t="s">
        <v>242</v>
      </c>
      <c r="D66" s="1943"/>
      <c r="E66" s="1943"/>
      <c r="F66" s="1943"/>
      <c r="G66" s="1943"/>
      <c r="H66" s="2156">
        <v>0.998</v>
      </c>
      <c r="I66" s="2156"/>
      <c r="J66" s="1934">
        <f>+J39</f>
        <v>1</v>
      </c>
      <c r="K66" s="1934"/>
      <c r="L66" s="1934"/>
      <c r="M66" s="1934"/>
      <c r="N66" s="1934"/>
      <c r="O66" s="1934"/>
      <c r="P66" s="1946" t="s">
        <v>371</v>
      </c>
      <c r="Q66" s="1946"/>
      <c r="R66" s="1946"/>
      <c r="S66" s="1946"/>
      <c r="T66" s="1946"/>
      <c r="U66" s="1946" t="s">
        <v>361</v>
      </c>
      <c r="V66" s="1946"/>
      <c r="W66" s="1946"/>
      <c r="X66" s="1946"/>
      <c r="Y66" s="1946"/>
      <c r="Z66" s="1946"/>
      <c r="AA66" s="1947"/>
      <c r="AB66" s="186"/>
    </row>
    <row r="67" spans="2:28" ht="80.25" customHeight="1" x14ac:dyDescent="0.3">
      <c r="B67" s="183"/>
      <c r="C67" s="2155" t="s">
        <v>245</v>
      </c>
      <c r="D67" s="1943"/>
      <c r="E67" s="1943"/>
      <c r="F67" s="1943"/>
      <c r="G67" s="1943"/>
      <c r="H67" s="2156">
        <v>0.99399999999999999</v>
      </c>
      <c r="I67" s="2156"/>
      <c r="J67" s="1934">
        <f>+J40</f>
        <v>1</v>
      </c>
      <c r="K67" s="1934"/>
      <c r="L67" s="1934"/>
      <c r="M67" s="1934"/>
      <c r="N67" s="1934"/>
      <c r="O67" s="1934"/>
      <c r="P67" s="1946" t="s">
        <v>972</v>
      </c>
      <c r="Q67" s="1946"/>
      <c r="R67" s="1946"/>
      <c r="S67" s="1946"/>
      <c r="T67" s="1946"/>
      <c r="U67" s="1946" t="s">
        <v>361</v>
      </c>
      <c r="V67" s="1946"/>
      <c r="W67" s="1946"/>
      <c r="X67" s="1946"/>
      <c r="Y67" s="1946"/>
      <c r="Z67" s="1946"/>
      <c r="AA67" s="1947"/>
      <c r="AB67" s="186"/>
    </row>
    <row r="68" spans="2:28" ht="62.25" customHeight="1" x14ac:dyDescent="0.3">
      <c r="B68" s="183"/>
      <c r="C68" s="2155" t="s">
        <v>246</v>
      </c>
      <c r="D68" s="1943"/>
      <c r="E68" s="1943"/>
      <c r="F68" s="1943"/>
      <c r="G68" s="1943"/>
      <c r="H68" s="2156">
        <v>1</v>
      </c>
      <c r="I68" s="2156"/>
      <c r="J68" s="2160" t="str">
        <f>+J41</f>
        <v/>
      </c>
      <c r="K68" s="2160"/>
      <c r="L68" s="2160"/>
      <c r="M68" s="2160"/>
      <c r="N68" s="2160"/>
      <c r="O68" s="2160"/>
      <c r="P68" s="1946"/>
      <c r="Q68" s="1946"/>
      <c r="R68" s="1946"/>
      <c r="S68" s="1946"/>
      <c r="T68" s="1946"/>
      <c r="U68" s="1946"/>
      <c r="V68" s="1946"/>
      <c r="W68" s="1946"/>
      <c r="X68" s="1946"/>
      <c r="Y68" s="1946"/>
      <c r="Z68" s="1946"/>
      <c r="AA68" s="1947"/>
      <c r="AB68" s="186"/>
    </row>
    <row r="69" spans="2:28" ht="54" customHeight="1" thickBot="1" x14ac:dyDescent="0.35">
      <c r="B69" s="183"/>
      <c r="C69" s="2157" t="s">
        <v>247</v>
      </c>
      <c r="D69" s="1936"/>
      <c r="E69" s="1936"/>
      <c r="F69" s="1936"/>
      <c r="G69" s="1936"/>
      <c r="H69" s="2158">
        <v>1</v>
      </c>
      <c r="I69" s="2158"/>
      <c r="J69" s="2159" t="str">
        <f>+J42</f>
        <v/>
      </c>
      <c r="K69" s="2159"/>
      <c r="L69" s="2159"/>
      <c r="M69" s="2159"/>
      <c r="N69" s="2159"/>
      <c r="O69" s="2159"/>
      <c r="P69" s="1946"/>
      <c r="Q69" s="1946"/>
      <c r="R69" s="1946"/>
      <c r="S69" s="1946"/>
      <c r="T69" s="1946"/>
      <c r="U69" s="1946"/>
      <c r="V69" s="1946"/>
      <c r="W69" s="1946"/>
      <c r="X69" s="1946"/>
      <c r="Y69" s="1946"/>
      <c r="Z69" s="1946"/>
      <c r="AA69" s="1947"/>
      <c r="AB69" s="186"/>
    </row>
    <row r="70" spans="2:28" x14ac:dyDescent="0.3">
      <c r="B70" s="187"/>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88"/>
    </row>
    <row r="109" ht="6" customHeight="1" x14ac:dyDescent="0.3"/>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A978"/>
  <sheetViews>
    <sheetView topLeftCell="A37" zoomScaleNormal="100" workbookViewId="0">
      <selection activeCell="B45" sqref="B45:Z51"/>
    </sheetView>
  </sheetViews>
  <sheetFormatPr baseColWidth="10" defaultColWidth="13.7265625" defaultRowHeight="15" customHeight="1" x14ac:dyDescent="0.35"/>
  <cols>
    <col min="1" max="1" width="2.7265625" customWidth="1"/>
    <col min="2" max="5" width="2.54296875" customWidth="1"/>
    <col min="6" max="6" width="4.08984375" customWidth="1"/>
    <col min="7" max="7" width="17.54296875" customWidth="1"/>
    <col min="8" max="8" width="20.81640625" customWidth="1"/>
    <col min="9" max="9" width="14.26953125" customWidth="1"/>
    <col min="10" max="11" width="3.26953125" customWidth="1"/>
    <col min="12" max="14" width="2.54296875" customWidth="1"/>
    <col min="15" max="15" width="3.26953125" customWidth="1"/>
    <col min="16" max="16" width="3.36328125" customWidth="1"/>
    <col min="17" max="17" width="3.54296875" customWidth="1"/>
    <col min="18" max="18" width="3.08984375" customWidth="1"/>
    <col min="19" max="19" width="7.08984375" customWidth="1"/>
    <col min="20" max="20" width="4.90625" customWidth="1"/>
    <col min="21" max="21" width="3.54296875" customWidth="1"/>
    <col min="22" max="24" width="4.7265625" customWidth="1"/>
    <col min="25" max="25" width="6.36328125" customWidth="1"/>
    <col min="26" max="26" width="3.90625" customWidth="1"/>
    <col min="27" max="27" width="1.90625" customWidth="1"/>
  </cols>
  <sheetData>
    <row r="1" spans="1:27" ht="45.75" customHeight="1" x14ac:dyDescent="0.35">
      <c r="A1" s="2173"/>
      <c r="B1" s="2162"/>
      <c r="C1" s="2162"/>
      <c r="D1" s="2162"/>
      <c r="E1" s="2162"/>
      <c r="F1" s="2174"/>
      <c r="G1" s="2179" t="s">
        <v>0</v>
      </c>
      <c r="H1" s="2180"/>
      <c r="I1" s="2180"/>
      <c r="J1" s="2180"/>
      <c r="K1" s="2180"/>
      <c r="L1" s="2180"/>
      <c r="M1" s="2180"/>
      <c r="N1" s="2180"/>
      <c r="O1" s="2180"/>
      <c r="P1" s="2180"/>
      <c r="Q1" s="2180"/>
      <c r="R1" s="2180"/>
      <c r="S1" s="2180"/>
      <c r="T1" s="2180"/>
      <c r="U1" s="2180"/>
      <c r="V1" s="2180"/>
      <c r="W1" s="2180"/>
      <c r="X1" s="2180"/>
      <c r="Y1" s="2180"/>
      <c r="Z1" s="2180"/>
      <c r="AA1" s="2181"/>
    </row>
    <row r="2" spans="1:27" ht="14.25" customHeight="1" x14ac:dyDescent="0.35">
      <c r="A2" s="2175"/>
      <c r="B2" s="2176"/>
      <c r="C2" s="2176"/>
      <c r="D2" s="2176"/>
      <c r="E2" s="2176"/>
      <c r="F2" s="2177"/>
      <c r="G2" s="2182" t="s">
        <v>1</v>
      </c>
      <c r="H2" s="2183"/>
      <c r="I2" s="2183"/>
      <c r="J2" s="2183"/>
      <c r="K2" s="2183"/>
      <c r="L2" s="2183"/>
      <c r="M2" s="2183"/>
      <c r="N2" s="2184"/>
      <c r="O2" s="2182" t="s">
        <v>2</v>
      </c>
      <c r="P2" s="2183"/>
      <c r="Q2" s="2183"/>
      <c r="R2" s="2183"/>
      <c r="S2" s="2183"/>
      <c r="T2" s="2183"/>
      <c r="U2" s="2183"/>
      <c r="V2" s="2183"/>
      <c r="W2" s="2183"/>
      <c r="X2" s="2183"/>
      <c r="Y2" s="2183"/>
      <c r="Z2" s="2183"/>
      <c r="AA2" s="2185"/>
    </row>
    <row r="3" spans="1:27" ht="18" customHeight="1" thickBot="1" x14ac:dyDescent="0.4">
      <c r="A3" s="2164"/>
      <c r="B3" s="2165"/>
      <c r="C3" s="2165"/>
      <c r="D3" s="2165"/>
      <c r="E3" s="2165"/>
      <c r="F3" s="2178"/>
      <c r="G3" s="2186" t="s">
        <v>3</v>
      </c>
      <c r="H3" s="2187"/>
      <c r="I3" s="2187"/>
      <c r="J3" s="2187"/>
      <c r="K3" s="2187"/>
      <c r="L3" s="2187"/>
      <c r="M3" s="2187"/>
      <c r="N3" s="2187"/>
      <c r="O3" s="2187"/>
      <c r="P3" s="2187"/>
      <c r="Q3" s="2187"/>
      <c r="R3" s="2187"/>
      <c r="S3" s="2187"/>
      <c r="T3" s="2187"/>
      <c r="U3" s="2187"/>
      <c r="V3" s="2187"/>
      <c r="W3" s="2187"/>
      <c r="X3" s="2187"/>
      <c r="Y3" s="2187"/>
      <c r="Z3" s="2187"/>
      <c r="AA3" s="2188"/>
    </row>
    <row r="4" spans="1:27" ht="14.25" customHeight="1" x14ac:dyDescent="0.35">
      <c r="A4" s="73"/>
      <c r="B4" s="73"/>
      <c r="C4" s="73"/>
      <c r="D4" s="73"/>
      <c r="E4" s="73"/>
      <c r="F4" s="73"/>
      <c r="G4" s="75"/>
      <c r="H4" s="75"/>
      <c r="I4" s="75"/>
      <c r="J4" s="75"/>
      <c r="K4" s="75"/>
      <c r="L4" s="75"/>
      <c r="M4" s="75"/>
      <c r="N4" s="75"/>
      <c r="O4" s="75"/>
      <c r="P4" s="75"/>
      <c r="Q4" s="75"/>
      <c r="R4" s="75"/>
      <c r="S4" s="75"/>
      <c r="T4" s="75"/>
      <c r="U4" s="75"/>
      <c r="V4" s="75"/>
      <c r="W4" s="75"/>
      <c r="X4" s="75"/>
      <c r="Y4" s="75"/>
      <c r="Z4" s="75"/>
      <c r="AA4" s="75"/>
    </row>
    <row r="5" spans="1:27" ht="14.25" customHeight="1" thickBot="1" x14ac:dyDescent="0.4">
      <c r="A5" s="76"/>
      <c r="B5" s="77"/>
      <c r="C5" s="77"/>
      <c r="D5" s="77"/>
      <c r="E5" s="77"/>
      <c r="F5" s="77"/>
      <c r="G5" s="77"/>
      <c r="H5" s="78"/>
      <c r="I5" s="78"/>
      <c r="J5" s="78"/>
      <c r="K5" s="78"/>
      <c r="L5" s="78"/>
      <c r="M5" s="78"/>
      <c r="N5" s="78"/>
      <c r="O5" s="78"/>
      <c r="P5" s="78"/>
      <c r="Q5" s="78"/>
      <c r="R5" s="78"/>
      <c r="S5" s="78"/>
      <c r="T5" s="78"/>
      <c r="U5" s="78"/>
      <c r="V5" s="77"/>
      <c r="W5" s="77"/>
      <c r="X5" s="77"/>
      <c r="Y5" s="77"/>
      <c r="Z5" s="77"/>
      <c r="AA5" s="79"/>
    </row>
    <row r="6" spans="1:27" ht="15" customHeight="1" x14ac:dyDescent="0.35">
      <c r="A6" s="80"/>
      <c r="B6" s="2161" t="s">
        <v>4</v>
      </c>
      <c r="C6" s="2162"/>
      <c r="D6" s="2162"/>
      <c r="E6" s="2162"/>
      <c r="F6" s="2162"/>
      <c r="G6" s="2163"/>
      <c r="H6" s="2167" t="s">
        <v>372</v>
      </c>
      <c r="I6" s="2168"/>
      <c r="J6" s="2168"/>
      <c r="K6" s="2168"/>
      <c r="L6" s="2168"/>
      <c r="M6" s="2168"/>
      <c r="N6" s="2168"/>
      <c r="O6" s="2168"/>
      <c r="P6" s="2168"/>
      <c r="Q6" s="2168"/>
      <c r="R6" s="2168"/>
      <c r="S6" s="2168"/>
      <c r="T6" s="2168"/>
      <c r="U6" s="2168"/>
      <c r="V6" s="2168"/>
      <c r="W6" s="2168"/>
      <c r="X6" s="2168"/>
      <c r="Y6" s="2168"/>
      <c r="Z6" s="2169"/>
      <c r="AA6" s="81"/>
    </row>
    <row r="7" spans="1:27" ht="14.25" customHeight="1" thickBot="1" x14ac:dyDescent="0.4">
      <c r="A7" s="80"/>
      <c r="B7" s="2164"/>
      <c r="C7" s="2165"/>
      <c r="D7" s="2165"/>
      <c r="E7" s="2165"/>
      <c r="F7" s="2165"/>
      <c r="G7" s="2166"/>
      <c r="H7" s="2170"/>
      <c r="I7" s="2171"/>
      <c r="J7" s="2171"/>
      <c r="K7" s="2171"/>
      <c r="L7" s="2171"/>
      <c r="M7" s="2171"/>
      <c r="N7" s="2171"/>
      <c r="O7" s="2171"/>
      <c r="P7" s="2171"/>
      <c r="Q7" s="2171"/>
      <c r="R7" s="2171"/>
      <c r="S7" s="2171"/>
      <c r="T7" s="2171"/>
      <c r="U7" s="2171"/>
      <c r="V7" s="2171"/>
      <c r="W7" s="2171"/>
      <c r="X7" s="2171"/>
      <c r="Y7" s="2171"/>
      <c r="Z7" s="2172"/>
      <c r="AA7" s="81"/>
    </row>
    <row r="8" spans="1:27" ht="14.25" customHeight="1" thickBot="1" x14ac:dyDescent="0.4">
      <c r="A8" s="80"/>
      <c r="B8" s="82"/>
      <c r="C8" s="82"/>
      <c r="D8" s="82"/>
      <c r="E8" s="82"/>
      <c r="F8" s="82"/>
      <c r="G8" s="82"/>
      <c r="H8" s="83"/>
      <c r="I8" s="83"/>
      <c r="J8" s="83"/>
      <c r="K8" s="83"/>
      <c r="L8" s="83"/>
      <c r="M8" s="83"/>
      <c r="N8" s="83"/>
      <c r="O8" s="83"/>
      <c r="P8" s="83"/>
      <c r="Q8" s="83"/>
      <c r="R8" s="83"/>
      <c r="S8" s="83"/>
      <c r="T8" s="83"/>
      <c r="U8" s="83"/>
      <c r="V8" s="82"/>
      <c r="W8" s="82"/>
      <c r="X8" s="82"/>
      <c r="Y8" s="82"/>
      <c r="Z8" s="82"/>
      <c r="AA8" s="81"/>
    </row>
    <row r="9" spans="1:27" ht="15" customHeight="1" thickBot="1" x14ac:dyDescent="0.4">
      <c r="A9" s="80"/>
      <c r="B9" s="2161" t="s">
        <v>6</v>
      </c>
      <c r="C9" s="2162"/>
      <c r="D9" s="2162"/>
      <c r="E9" s="2162"/>
      <c r="F9" s="2162"/>
      <c r="G9" s="2162"/>
      <c r="H9" s="2189" t="s">
        <v>373</v>
      </c>
      <c r="I9" s="2190"/>
      <c r="J9" s="2190"/>
      <c r="K9" s="2190"/>
      <c r="L9" s="2190"/>
      <c r="M9" s="2190"/>
      <c r="N9" s="2190"/>
      <c r="O9" s="2190"/>
      <c r="P9" s="2191"/>
      <c r="Q9" s="2195" t="s">
        <v>8</v>
      </c>
      <c r="R9" s="2196"/>
      <c r="S9" s="2196"/>
      <c r="T9" s="2197"/>
      <c r="U9" s="2198" t="s">
        <v>9</v>
      </c>
      <c r="V9" s="2199"/>
      <c r="W9" s="2199"/>
      <c r="X9" s="2199"/>
      <c r="Y9" s="2199"/>
      <c r="Z9" s="2200"/>
      <c r="AA9" s="81"/>
    </row>
    <row r="10" spans="1:27" ht="28.5" customHeight="1" thickBot="1" x14ac:dyDescent="0.4">
      <c r="A10" s="80"/>
      <c r="B10" s="2164"/>
      <c r="C10" s="2165"/>
      <c r="D10" s="2165"/>
      <c r="E10" s="2165"/>
      <c r="F10" s="2165"/>
      <c r="G10" s="2165"/>
      <c r="H10" s="2192"/>
      <c r="I10" s="2193"/>
      <c r="J10" s="2193"/>
      <c r="K10" s="2193"/>
      <c r="L10" s="2193"/>
      <c r="M10" s="2193"/>
      <c r="N10" s="2193"/>
      <c r="O10" s="2193"/>
      <c r="P10" s="2194"/>
      <c r="Q10" s="2201" t="s">
        <v>374</v>
      </c>
      <c r="R10" s="2196"/>
      <c r="S10" s="2196"/>
      <c r="T10" s="2197"/>
      <c r="U10" s="2202" t="s">
        <v>80</v>
      </c>
      <c r="V10" s="2187"/>
      <c r="W10" s="2187"/>
      <c r="X10" s="2187"/>
      <c r="Y10" s="2187"/>
      <c r="Z10" s="2188"/>
      <c r="AA10" s="81"/>
    </row>
    <row r="11" spans="1:27" ht="14.25" customHeight="1" thickBot="1" x14ac:dyDescent="0.4">
      <c r="A11" s="72"/>
      <c r="B11" s="569"/>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9"/>
      <c r="AA11" s="84"/>
    </row>
    <row r="12" spans="1:27" ht="15" customHeight="1" x14ac:dyDescent="0.35">
      <c r="A12" s="72"/>
      <c r="B12" s="2161" t="s">
        <v>11</v>
      </c>
      <c r="C12" s="2162"/>
      <c r="D12" s="2162"/>
      <c r="E12" s="2162"/>
      <c r="F12" s="2162"/>
      <c r="G12" s="2163"/>
      <c r="H12" s="2203" t="s">
        <v>375</v>
      </c>
      <c r="I12" s="2162"/>
      <c r="J12" s="2162"/>
      <c r="K12" s="2162"/>
      <c r="L12" s="2162"/>
      <c r="M12" s="2162"/>
      <c r="N12" s="2162"/>
      <c r="O12" s="2162"/>
      <c r="P12" s="2162"/>
      <c r="Q12" s="2162"/>
      <c r="R12" s="2174"/>
      <c r="S12" s="2198" t="s">
        <v>13</v>
      </c>
      <c r="T12" s="2199"/>
      <c r="U12" s="2199"/>
      <c r="V12" s="2199"/>
      <c r="W12" s="2199"/>
      <c r="X12" s="2199"/>
      <c r="Y12" s="2199"/>
      <c r="Z12" s="2200"/>
      <c r="AA12" s="84"/>
    </row>
    <row r="13" spans="1:27" ht="42.65" customHeight="1" thickBot="1" x14ac:dyDescent="0.4">
      <c r="A13" s="72"/>
      <c r="B13" s="2164"/>
      <c r="C13" s="2165"/>
      <c r="D13" s="2165"/>
      <c r="E13" s="2165"/>
      <c r="F13" s="2165"/>
      <c r="G13" s="2166"/>
      <c r="H13" s="2165"/>
      <c r="I13" s="2165"/>
      <c r="J13" s="2165"/>
      <c r="K13" s="2165"/>
      <c r="L13" s="2165"/>
      <c r="M13" s="2165"/>
      <c r="N13" s="2165"/>
      <c r="O13" s="2165"/>
      <c r="P13" s="2165"/>
      <c r="Q13" s="2165"/>
      <c r="R13" s="2178"/>
      <c r="S13" s="2202" t="s">
        <v>376</v>
      </c>
      <c r="T13" s="2187"/>
      <c r="U13" s="2187"/>
      <c r="V13" s="2187"/>
      <c r="W13" s="2187"/>
      <c r="X13" s="2187"/>
      <c r="Y13" s="2187"/>
      <c r="Z13" s="2188"/>
      <c r="AA13" s="84"/>
    </row>
    <row r="14" spans="1:27" ht="14.25" customHeight="1" thickBot="1" x14ac:dyDescent="0.4">
      <c r="A14" s="72"/>
      <c r="B14" s="569"/>
      <c r="C14" s="569"/>
      <c r="D14" s="569"/>
      <c r="E14" s="569"/>
      <c r="F14" s="569"/>
      <c r="G14" s="569"/>
      <c r="H14" s="569"/>
      <c r="I14" s="569"/>
      <c r="J14" s="569"/>
      <c r="K14" s="569"/>
      <c r="L14" s="569"/>
      <c r="M14" s="569"/>
      <c r="N14" s="569"/>
      <c r="O14" s="569"/>
      <c r="P14" s="569"/>
      <c r="Q14" s="569"/>
      <c r="R14" s="569"/>
      <c r="S14" s="569"/>
      <c r="T14" s="569"/>
      <c r="U14" s="569"/>
      <c r="V14" s="569"/>
      <c r="W14" s="569"/>
      <c r="X14" s="569"/>
      <c r="Y14" s="569"/>
      <c r="Z14" s="569"/>
      <c r="AA14" s="84"/>
    </row>
    <row r="15" spans="1:27" ht="42" customHeight="1" thickBot="1" x14ac:dyDescent="0.4">
      <c r="A15" s="72"/>
      <c r="B15" s="2204" t="s">
        <v>15</v>
      </c>
      <c r="C15" s="2196"/>
      <c r="D15" s="2196"/>
      <c r="E15" s="2196"/>
      <c r="F15" s="2196"/>
      <c r="G15" s="2197"/>
      <c r="H15" s="2205" t="s">
        <v>377</v>
      </c>
      <c r="I15" s="2196"/>
      <c r="J15" s="2196"/>
      <c r="K15" s="2196"/>
      <c r="L15" s="2196"/>
      <c r="M15" s="2196"/>
      <c r="N15" s="2196"/>
      <c r="O15" s="2196"/>
      <c r="P15" s="2196"/>
      <c r="Q15" s="2196"/>
      <c r="R15" s="2196"/>
      <c r="S15" s="2196"/>
      <c r="T15" s="2196"/>
      <c r="U15" s="2196"/>
      <c r="V15" s="2196"/>
      <c r="W15" s="2196"/>
      <c r="X15" s="2196"/>
      <c r="Y15" s="2196"/>
      <c r="Z15" s="2197"/>
      <c r="AA15" s="84"/>
    </row>
    <row r="16" spans="1:27" ht="16.5" customHeight="1" thickBot="1" x14ac:dyDescent="0.4">
      <c r="A16" s="72" t="e">
        <f>'[23]PRO-IND-001'!G39=(((E2/E1)/3)+((E6/E5)/3)+((E10/E9)/3)/3)*100</f>
        <v>#DIV/0!</v>
      </c>
      <c r="B16" s="83"/>
      <c r="C16" s="83"/>
      <c r="D16" s="83"/>
      <c r="E16" s="83"/>
      <c r="F16" s="83"/>
      <c r="G16" s="83"/>
      <c r="H16" s="568"/>
      <c r="I16" s="568"/>
      <c r="J16" s="568"/>
      <c r="K16" s="568"/>
      <c r="L16" s="568"/>
      <c r="M16" s="568"/>
      <c r="N16" s="568"/>
      <c r="O16" s="568"/>
      <c r="P16" s="568"/>
      <c r="Q16" s="568"/>
      <c r="R16" s="568"/>
      <c r="S16" s="568"/>
      <c r="T16" s="568"/>
      <c r="U16" s="568"/>
      <c r="V16" s="568"/>
      <c r="W16" s="568"/>
      <c r="X16" s="568"/>
      <c r="Y16" s="568"/>
      <c r="Z16" s="568"/>
      <c r="AA16" s="84"/>
    </row>
    <row r="17" spans="1:27" ht="45" customHeight="1" thickBot="1" x14ac:dyDescent="0.4">
      <c r="A17" s="72"/>
      <c r="B17" s="2204" t="s">
        <v>84</v>
      </c>
      <c r="C17" s="2196"/>
      <c r="D17" s="2196"/>
      <c r="E17" s="2196"/>
      <c r="F17" s="2196"/>
      <c r="G17" s="2197"/>
      <c r="H17" s="2205" t="s">
        <v>378</v>
      </c>
      <c r="I17" s="2196"/>
      <c r="J17" s="2196"/>
      <c r="K17" s="2196"/>
      <c r="L17" s="2196"/>
      <c r="M17" s="2196"/>
      <c r="N17" s="2196"/>
      <c r="O17" s="2196"/>
      <c r="P17" s="2196"/>
      <c r="Q17" s="2196"/>
      <c r="R17" s="2196"/>
      <c r="S17" s="2196"/>
      <c r="T17" s="2196"/>
      <c r="U17" s="2196"/>
      <c r="V17" s="2196"/>
      <c r="W17" s="2196"/>
      <c r="X17" s="2196"/>
      <c r="Y17" s="2196"/>
      <c r="Z17" s="2197"/>
      <c r="AA17" s="84"/>
    </row>
    <row r="18" spans="1:27" ht="16.5" customHeight="1" thickBot="1" x14ac:dyDescent="0.4">
      <c r="A18" s="72"/>
      <c r="B18" s="83"/>
      <c r="C18" s="83"/>
      <c r="D18" s="83"/>
      <c r="E18" s="83"/>
      <c r="F18" s="83"/>
      <c r="G18" s="83"/>
      <c r="H18" s="568"/>
      <c r="I18" s="568"/>
      <c r="J18" s="568"/>
      <c r="K18" s="568"/>
      <c r="L18" s="568"/>
      <c r="M18" s="568"/>
      <c r="N18" s="568"/>
      <c r="O18" s="568"/>
      <c r="P18" s="568"/>
      <c r="Q18" s="568"/>
      <c r="R18" s="568"/>
      <c r="S18" s="568"/>
      <c r="T18" s="568"/>
      <c r="U18" s="568"/>
      <c r="V18" s="568"/>
      <c r="W18" s="568"/>
      <c r="X18" s="568"/>
      <c r="Y18" s="568"/>
      <c r="Z18" s="568"/>
      <c r="AA18" s="84"/>
    </row>
    <row r="19" spans="1:27" ht="22.5" customHeight="1" x14ac:dyDescent="0.35">
      <c r="A19" s="72"/>
      <c r="B19" s="2206" t="s">
        <v>19</v>
      </c>
      <c r="C19" s="2162"/>
      <c r="D19" s="2162"/>
      <c r="E19" s="2162"/>
      <c r="F19" s="2162"/>
      <c r="G19" s="2163"/>
      <c r="H19" s="2207" t="s">
        <v>379</v>
      </c>
      <c r="I19" s="2162"/>
      <c r="J19" s="2162"/>
      <c r="K19" s="2163"/>
      <c r="L19" s="2198" t="s">
        <v>21</v>
      </c>
      <c r="M19" s="2199"/>
      <c r="N19" s="2199"/>
      <c r="O19" s="2199"/>
      <c r="P19" s="2199"/>
      <c r="Q19" s="2199"/>
      <c r="R19" s="2200"/>
      <c r="S19" s="2198" t="s">
        <v>22</v>
      </c>
      <c r="T19" s="2199"/>
      <c r="U19" s="2199"/>
      <c r="V19" s="2199"/>
      <c r="W19" s="2199"/>
      <c r="X19" s="2199"/>
      <c r="Y19" s="2199"/>
      <c r="Z19" s="2200"/>
      <c r="AA19" s="84"/>
    </row>
    <row r="20" spans="1:27" ht="22.9" customHeight="1" thickBot="1" x14ac:dyDescent="0.4">
      <c r="A20" s="72"/>
      <c r="B20" s="2164"/>
      <c r="C20" s="2165"/>
      <c r="D20" s="2165"/>
      <c r="E20" s="2165"/>
      <c r="F20" s="2165"/>
      <c r="G20" s="2166"/>
      <c r="H20" s="2164"/>
      <c r="I20" s="2165"/>
      <c r="J20" s="2165"/>
      <c r="K20" s="2166"/>
      <c r="L20" s="2208" t="s">
        <v>222</v>
      </c>
      <c r="M20" s="2187"/>
      <c r="N20" s="2187"/>
      <c r="O20" s="2187"/>
      <c r="P20" s="2187"/>
      <c r="Q20" s="2187"/>
      <c r="R20" s="2188"/>
      <c r="S20" s="2208" t="s">
        <v>69</v>
      </c>
      <c r="T20" s="2187"/>
      <c r="U20" s="2187"/>
      <c r="V20" s="2187"/>
      <c r="W20" s="2187"/>
      <c r="X20" s="2187"/>
      <c r="Y20" s="2187"/>
      <c r="Z20" s="2187"/>
      <c r="AA20" s="84"/>
    </row>
    <row r="21" spans="1:27" ht="14.25" customHeight="1" thickBot="1" x14ac:dyDescent="0.4">
      <c r="A21" s="72"/>
      <c r="B21" s="569"/>
      <c r="C21" s="569"/>
      <c r="D21" s="569"/>
      <c r="E21" s="569"/>
      <c r="F21" s="569"/>
      <c r="G21" s="569"/>
      <c r="H21" s="569"/>
      <c r="I21" s="569"/>
      <c r="J21" s="569"/>
      <c r="K21" s="569"/>
      <c r="L21" s="569"/>
      <c r="M21" s="569"/>
      <c r="N21" s="569"/>
      <c r="O21" s="569"/>
      <c r="P21" s="569"/>
      <c r="Q21" s="569"/>
      <c r="R21" s="569"/>
      <c r="S21" s="569"/>
      <c r="T21" s="569"/>
      <c r="U21" s="569"/>
      <c r="V21" s="569"/>
      <c r="W21" s="569"/>
      <c r="X21" s="569"/>
      <c r="Y21" s="569"/>
      <c r="Z21" s="569"/>
      <c r="AA21" s="84"/>
    </row>
    <row r="22" spans="1:27" ht="24.75" customHeight="1" x14ac:dyDescent="0.35">
      <c r="A22" s="72"/>
      <c r="B22" s="2198" t="s">
        <v>25</v>
      </c>
      <c r="C22" s="2199"/>
      <c r="D22" s="2199"/>
      <c r="E22" s="2199"/>
      <c r="F22" s="2199"/>
      <c r="G22" s="2199"/>
      <c r="H22" s="2200"/>
      <c r="I22" s="2209" t="s">
        <v>380</v>
      </c>
      <c r="J22" s="2199"/>
      <c r="K22" s="2199"/>
      <c r="L22" s="2199"/>
      <c r="M22" s="2199"/>
      <c r="N22" s="2199"/>
      <c r="O22" s="2200"/>
      <c r="P22" s="2198" t="s">
        <v>27</v>
      </c>
      <c r="Q22" s="2199"/>
      <c r="R22" s="2199"/>
      <c r="S22" s="2199"/>
      <c r="T22" s="2199"/>
      <c r="U22" s="2199"/>
      <c r="V22" s="2199"/>
      <c r="W22" s="2199"/>
      <c r="X22" s="2199"/>
      <c r="Y22" s="2199"/>
      <c r="Z22" s="2200"/>
      <c r="AA22" s="84"/>
    </row>
    <row r="23" spans="1:27" ht="20.5" customHeight="1" thickBot="1" x14ac:dyDescent="0.4">
      <c r="A23" s="72"/>
      <c r="B23" s="2202" t="s">
        <v>381</v>
      </c>
      <c r="C23" s="2187"/>
      <c r="D23" s="2187"/>
      <c r="E23" s="2187"/>
      <c r="F23" s="2187"/>
      <c r="G23" s="2187"/>
      <c r="H23" s="2188"/>
      <c r="I23" s="2210" t="s">
        <v>382</v>
      </c>
      <c r="J23" s="2187"/>
      <c r="K23" s="2187"/>
      <c r="L23" s="2187"/>
      <c r="M23" s="2187"/>
      <c r="N23" s="2187"/>
      <c r="O23" s="2188"/>
      <c r="P23" s="2211" t="s">
        <v>383</v>
      </c>
      <c r="Q23" s="2187"/>
      <c r="R23" s="2187"/>
      <c r="S23" s="2187"/>
      <c r="T23" s="2187"/>
      <c r="U23" s="2187"/>
      <c r="V23" s="2187"/>
      <c r="W23" s="2187"/>
      <c r="X23" s="2187"/>
      <c r="Y23" s="2187"/>
      <c r="Z23" s="2188"/>
      <c r="AA23" s="84"/>
    </row>
    <row r="24" spans="1:27" ht="14.25" customHeight="1" thickBot="1" x14ac:dyDescent="0.4">
      <c r="A24" s="72"/>
      <c r="B24" s="569"/>
      <c r="C24" s="569"/>
      <c r="D24" s="569"/>
      <c r="E24" s="569"/>
      <c r="F24" s="569"/>
      <c r="G24" s="569"/>
      <c r="H24" s="569"/>
      <c r="I24" s="569"/>
      <c r="J24" s="569"/>
      <c r="K24" s="569"/>
      <c r="L24" s="569"/>
      <c r="M24" s="569"/>
      <c r="N24" s="569"/>
      <c r="O24" s="569"/>
      <c r="P24" s="569"/>
      <c r="Q24" s="569"/>
      <c r="R24" s="569"/>
      <c r="S24" s="569"/>
      <c r="T24" s="569"/>
      <c r="U24" s="569"/>
      <c r="V24" s="569"/>
      <c r="W24" s="569"/>
      <c r="X24" s="569"/>
      <c r="Y24" s="569"/>
      <c r="Z24" s="569"/>
      <c r="AA24" s="84"/>
    </row>
    <row r="25" spans="1:27" ht="36.75" customHeight="1" thickBot="1" x14ac:dyDescent="0.4">
      <c r="A25" s="72"/>
      <c r="B25" s="2204" t="s">
        <v>31</v>
      </c>
      <c r="C25" s="2196"/>
      <c r="D25" s="2196"/>
      <c r="E25" s="2196"/>
      <c r="F25" s="2196"/>
      <c r="G25" s="2197"/>
      <c r="H25" s="2205" t="s">
        <v>384</v>
      </c>
      <c r="I25" s="2196"/>
      <c r="J25" s="2196"/>
      <c r="K25" s="2196"/>
      <c r="L25" s="2196"/>
      <c r="M25" s="2196"/>
      <c r="N25" s="2196"/>
      <c r="O25" s="2196"/>
      <c r="P25" s="2196"/>
      <c r="Q25" s="2196"/>
      <c r="R25" s="2196"/>
      <c r="S25" s="2196"/>
      <c r="T25" s="2196"/>
      <c r="U25" s="2196"/>
      <c r="V25" s="2196"/>
      <c r="W25" s="2196"/>
      <c r="X25" s="2196"/>
      <c r="Y25" s="2196"/>
      <c r="Z25" s="2197"/>
      <c r="AA25" s="84"/>
    </row>
    <row r="26" spans="1:27" ht="14.25" customHeight="1" thickBot="1" x14ac:dyDescent="0.4">
      <c r="A26" s="72"/>
      <c r="B26" s="83"/>
      <c r="C26" s="83"/>
      <c r="D26" s="83"/>
      <c r="E26" s="83"/>
      <c r="F26" s="83"/>
      <c r="G26" s="83"/>
      <c r="H26" s="568"/>
      <c r="I26" s="568"/>
      <c r="J26" s="568"/>
      <c r="K26" s="568"/>
      <c r="L26" s="568"/>
      <c r="M26" s="568"/>
      <c r="N26" s="568"/>
      <c r="O26" s="568"/>
      <c r="P26" s="568"/>
      <c r="Q26" s="568"/>
      <c r="R26" s="568"/>
      <c r="S26" s="568"/>
      <c r="T26" s="568"/>
      <c r="U26" s="568"/>
      <c r="V26" s="568"/>
      <c r="W26" s="568"/>
      <c r="X26" s="568"/>
      <c r="Y26" s="568"/>
      <c r="Z26" s="568"/>
      <c r="AA26" s="84"/>
    </row>
    <row r="27" spans="1:27" ht="44.5" customHeight="1" thickBot="1" x14ac:dyDescent="0.4">
      <c r="A27" s="72"/>
      <c r="B27" s="2204" t="s">
        <v>33</v>
      </c>
      <c r="C27" s="2196"/>
      <c r="D27" s="2196"/>
      <c r="E27" s="2196"/>
      <c r="F27" s="2196"/>
      <c r="G27" s="2197"/>
      <c r="H27" s="2212">
        <v>0.98099999999999998</v>
      </c>
      <c r="I27" s="2213"/>
      <c r="J27" s="2214" t="s">
        <v>34</v>
      </c>
      <c r="K27" s="2196"/>
      <c r="L27" s="2196"/>
      <c r="M27" s="2197"/>
      <c r="N27" s="2215" t="s">
        <v>35</v>
      </c>
      <c r="O27" s="2196"/>
      <c r="P27" s="2196"/>
      <c r="Q27" s="2197"/>
      <c r="R27" s="412"/>
      <c r="S27" s="2216" t="s">
        <v>36</v>
      </c>
      <c r="T27" s="2196"/>
      <c r="U27" s="2197"/>
      <c r="V27" s="413" t="s">
        <v>115</v>
      </c>
      <c r="W27" s="2217" t="s">
        <v>38</v>
      </c>
      <c r="X27" s="2196"/>
      <c r="Y27" s="2197"/>
      <c r="Z27" s="87"/>
      <c r="AA27" s="84"/>
    </row>
    <row r="28" spans="1:27" ht="14.25" customHeight="1" thickBot="1" x14ac:dyDescent="0.4">
      <c r="A28" s="72"/>
      <c r="B28" s="569"/>
      <c r="C28" s="569"/>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84"/>
    </row>
    <row r="29" spans="1:27" ht="15" customHeight="1" x14ac:dyDescent="0.35">
      <c r="A29" s="72"/>
      <c r="B29" s="2219" t="s">
        <v>39</v>
      </c>
      <c r="C29" s="2162"/>
      <c r="D29" s="2162"/>
      <c r="E29" s="2162"/>
      <c r="F29" s="2162"/>
      <c r="G29" s="2162"/>
      <c r="H29" s="2162"/>
      <c r="I29" s="2163"/>
      <c r="J29" s="2221" t="s">
        <v>40</v>
      </c>
      <c r="K29" s="2199"/>
      <c r="L29" s="2199"/>
      <c r="M29" s="2199"/>
      <c r="N29" s="2199"/>
      <c r="O29" s="2199"/>
      <c r="P29" s="2199"/>
      <c r="Q29" s="2222"/>
      <c r="R29" s="2223" t="s">
        <v>41</v>
      </c>
      <c r="S29" s="2199"/>
      <c r="T29" s="2199"/>
      <c r="U29" s="2199"/>
      <c r="V29" s="2222"/>
      <c r="W29" s="2224" t="s">
        <v>42</v>
      </c>
      <c r="X29" s="2199"/>
      <c r="Y29" s="2199"/>
      <c r="Z29" s="2200"/>
      <c r="AA29" s="84"/>
    </row>
    <row r="30" spans="1:27" ht="14.25" customHeight="1" x14ac:dyDescent="0.35">
      <c r="A30" s="72"/>
      <c r="B30" s="2175"/>
      <c r="C30" s="2176"/>
      <c r="D30" s="2176"/>
      <c r="E30" s="2176"/>
      <c r="F30" s="2176"/>
      <c r="G30" s="2176"/>
      <c r="H30" s="2176"/>
      <c r="I30" s="2220"/>
      <c r="J30" s="2225" t="s">
        <v>43</v>
      </c>
      <c r="K30" s="2183"/>
      <c r="L30" s="2183"/>
      <c r="M30" s="2184"/>
      <c r="N30" s="2226" t="s">
        <v>44</v>
      </c>
      <c r="O30" s="2183"/>
      <c r="P30" s="2183"/>
      <c r="Q30" s="2184"/>
      <c r="R30" s="2226" t="s">
        <v>43</v>
      </c>
      <c r="S30" s="2184"/>
      <c r="T30" s="2226" t="s">
        <v>44</v>
      </c>
      <c r="U30" s="2183"/>
      <c r="V30" s="2184"/>
      <c r="W30" s="2226" t="s">
        <v>43</v>
      </c>
      <c r="X30" s="2184"/>
      <c r="Y30" s="2226" t="s">
        <v>44</v>
      </c>
      <c r="Z30" s="2185"/>
      <c r="AA30" s="84"/>
    </row>
    <row r="31" spans="1:27" ht="15" customHeight="1" thickBot="1" x14ac:dyDescent="0.4">
      <c r="A31" s="72"/>
      <c r="B31" s="2164"/>
      <c r="C31" s="2165"/>
      <c r="D31" s="2165"/>
      <c r="E31" s="2165"/>
      <c r="F31" s="2165"/>
      <c r="G31" s="2165"/>
      <c r="H31" s="2165"/>
      <c r="I31" s="2166"/>
      <c r="J31" s="2227">
        <v>0</v>
      </c>
      <c r="K31" s="2187"/>
      <c r="L31" s="2187"/>
      <c r="M31" s="2228"/>
      <c r="N31" s="2218">
        <v>0.69</v>
      </c>
      <c r="O31" s="2187"/>
      <c r="P31" s="2187"/>
      <c r="Q31" s="2228"/>
      <c r="R31" s="2218">
        <v>0.7</v>
      </c>
      <c r="S31" s="2228"/>
      <c r="T31" s="2218">
        <v>0.79</v>
      </c>
      <c r="U31" s="2187"/>
      <c r="V31" s="2228"/>
      <c r="W31" s="2218">
        <v>0.8</v>
      </c>
      <c r="X31" s="2228"/>
      <c r="Y31" s="2218">
        <v>1</v>
      </c>
      <c r="Z31" s="2188"/>
      <c r="AA31" s="84"/>
    </row>
    <row r="32" spans="1:27" ht="14.25" customHeight="1" thickBot="1" x14ac:dyDescent="0.4">
      <c r="A32" s="72"/>
      <c r="B32" s="569"/>
      <c r="C32" s="569"/>
      <c r="D32" s="569"/>
      <c r="E32" s="569"/>
      <c r="F32" s="569"/>
      <c r="G32" s="569"/>
      <c r="H32" s="569"/>
      <c r="I32" s="569"/>
      <c r="J32" s="569"/>
      <c r="K32" s="569"/>
      <c r="L32" s="569"/>
      <c r="M32" s="569"/>
      <c r="N32" s="569"/>
      <c r="O32" s="569"/>
      <c r="P32" s="569"/>
      <c r="Q32" s="569"/>
      <c r="R32" s="569"/>
      <c r="S32" s="569"/>
      <c r="T32" s="569"/>
      <c r="U32" s="569"/>
      <c r="V32" s="569"/>
      <c r="W32" s="569"/>
      <c r="X32" s="569"/>
      <c r="Y32" s="569"/>
      <c r="Z32" s="569"/>
      <c r="AA32" s="84"/>
    </row>
    <row r="33" spans="1:27" ht="14.25" customHeight="1" thickBot="1" x14ac:dyDescent="0.4">
      <c r="A33" s="71"/>
      <c r="B33" s="2229" t="s">
        <v>45</v>
      </c>
      <c r="C33" s="2230"/>
      <c r="D33" s="2230"/>
      <c r="E33" s="2230"/>
      <c r="F33" s="2230"/>
      <c r="G33" s="2230"/>
      <c r="H33" s="2230"/>
      <c r="I33" s="2230"/>
      <c r="J33" s="2230"/>
      <c r="K33" s="2230"/>
      <c r="L33" s="2230"/>
      <c r="M33" s="2230"/>
      <c r="N33" s="2230"/>
      <c r="O33" s="2230"/>
      <c r="P33" s="2230"/>
      <c r="Q33" s="2230"/>
      <c r="R33" s="2230"/>
      <c r="S33" s="2230"/>
      <c r="T33" s="2230"/>
      <c r="U33" s="2230"/>
      <c r="V33" s="2230"/>
      <c r="W33" s="2230"/>
      <c r="X33" s="2230"/>
      <c r="Y33" s="2230"/>
      <c r="Z33" s="2231"/>
      <c r="AA33" s="84"/>
    </row>
    <row r="34" spans="1:27" ht="32.25" customHeight="1" x14ac:dyDescent="0.35">
      <c r="A34" s="71"/>
      <c r="B34" s="2232" t="s">
        <v>46</v>
      </c>
      <c r="C34" s="2233"/>
      <c r="D34" s="2233"/>
      <c r="E34" s="2233"/>
      <c r="F34" s="2234"/>
      <c r="G34" s="2238" t="s">
        <v>385</v>
      </c>
      <c r="H34" s="2238" t="s">
        <v>386</v>
      </c>
      <c r="I34" s="2240" t="s">
        <v>49</v>
      </c>
      <c r="J34" s="2232" t="s">
        <v>50</v>
      </c>
      <c r="K34" s="2233"/>
      <c r="L34" s="2233"/>
      <c r="M34" s="2233"/>
      <c r="N34" s="2233"/>
      <c r="O34" s="2233"/>
      <c r="P34" s="2233"/>
      <c r="Q34" s="2233"/>
      <c r="R34" s="2233"/>
      <c r="S34" s="2233"/>
      <c r="T34" s="2233"/>
      <c r="U34" s="2233"/>
      <c r="V34" s="2233"/>
      <c r="W34" s="2233"/>
      <c r="X34" s="2233"/>
      <c r="Y34" s="2233"/>
      <c r="Z34" s="2234"/>
      <c r="AA34" s="84"/>
    </row>
    <row r="35" spans="1:27" ht="26.25" customHeight="1" thickBot="1" x14ac:dyDescent="0.4">
      <c r="A35" s="71"/>
      <c r="B35" s="2235"/>
      <c r="C35" s="2236"/>
      <c r="D35" s="2236"/>
      <c r="E35" s="2236"/>
      <c r="F35" s="2237"/>
      <c r="G35" s="2239"/>
      <c r="H35" s="2239"/>
      <c r="I35" s="2239"/>
      <c r="J35" s="2235"/>
      <c r="K35" s="2236"/>
      <c r="L35" s="2236"/>
      <c r="M35" s="2236"/>
      <c r="N35" s="2236"/>
      <c r="O35" s="2236"/>
      <c r="P35" s="2236"/>
      <c r="Q35" s="2236"/>
      <c r="R35" s="2236"/>
      <c r="S35" s="2236"/>
      <c r="T35" s="2236"/>
      <c r="U35" s="2236"/>
      <c r="V35" s="2236"/>
      <c r="W35" s="2236"/>
      <c r="X35" s="2236"/>
      <c r="Y35" s="2236"/>
      <c r="Z35" s="2237"/>
      <c r="AA35" s="84"/>
    </row>
    <row r="36" spans="1:27" ht="89.25" customHeight="1" x14ac:dyDescent="0.35">
      <c r="A36" s="71"/>
      <c r="B36" s="2262" t="s">
        <v>273</v>
      </c>
      <c r="C36" s="2263"/>
      <c r="D36" s="2263"/>
      <c r="E36" s="2263"/>
      <c r="F36" s="2264"/>
      <c r="G36" s="414">
        <v>0.94350000000000001</v>
      </c>
      <c r="H36" s="415">
        <v>0.98099999999999998</v>
      </c>
      <c r="I36" s="90">
        <f>+(G36/H36)</f>
        <v>0.96177370030581044</v>
      </c>
      <c r="J36" s="2269" t="s">
        <v>387</v>
      </c>
      <c r="K36" s="2270"/>
      <c r="L36" s="2270"/>
      <c r="M36" s="2270"/>
      <c r="N36" s="2270"/>
      <c r="O36" s="2270"/>
      <c r="P36" s="2270"/>
      <c r="Q36" s="2270"/>
      <c r="R36" s="2270"/>
      <c r="S36" s="2270"/>
      <c r="T36" s="2270"/>
      <c r="U36" s="2270"/>
      <c r="V36" s="2270"/>
      <c r="W36" s="2270"/>
      <c r="X36" s="2270"/>
      <c r="Y36" s="2270"/>
      <c r="Z36" s="2271"/>
      <c r="AA36" s="84"/>
    </row>
    <row r="37" spans="1:27" ht="72" customHeight="1" x14ac:dyDescent="0.35">
      <c r="A37" s="71"/>
      <c r="B37" s="2262" t="s">
        <v>276</v>
      </c>
      <c r="C37" s="2263"/>
      <c r="D37" s="2263"/>
      <c r="E37" s="2263"/>
      <c r="F37" s="2264"/>
      <c r="G37" s="416">
        <v>0.92659999999999998</v>
      </c>
      <c r="H37" s="415">
        <v>0.98099999999999998</v>
      </c>
      <c r="I37" s="90">
        <f>+(G37/H37)</f>
        <v>0.944546381243629</v>
      </c>
      <c r="J37" s="2272" t="s">
        <v>1006</v>
      </c>
      <c r="K37" s="2273"/>
      <c r="L37" s="2273"/>
      <c r="M37" s="2273"/>
      <c r="N37" s="2273"/>
      <c r="O37" s="2273"/>
      <c r="P37" s="2273"/>
      <c r="Q37" s="2273"/>
      <c r="R37" s="2273"/>
      <c r="S37" s="2273"/>
      <c r="T37" s="2273"/>
      <c r="U37" s="2273"/>
      <c r="V37" s="2273"/>
      <c r="W37" s="2273"/>
      <c r="X37" s="2273"/>
      <c r="Y37" s="2273"/>
      <c r="Z37" s="2274"/>
      <c r="AA37" s="84"/>
    </row>
    <row r="38" spans="1:27" ht="45" customHeight="1" x14ac:dyDescent="0.35">
      <c r="A38" s="71"/>
      <c r="B38" s="2265" t="s">
        <v>277</v>
      </c>
      <c r="C38" s="2266"/>
      <c r="D38" s="2266"/>
      <c r="E38" s="2266"/>
      <c r="F38" s="2267"/>
      <c r="G38" s="417"/>
      <c r="H38" s="418"/>
      <c r="I38" s="90" t="e">
        <f>+(G38/H38)</f>
        <v>#DIV/0!</v>
      </c>
      <c r="J38" s="2275"/>
      <c r="K38" s="2276"/>
      <c r="L38" s="2276"/>
      <c r="M38" s="2276"/>
      <c r="N38" s="2276"/>
      <c r="O38" s="2276"/>
      <c r="P38" s="2276"/>
      <c r="Q38" s="2276"/>
      <c r="R38" s="2276"/>
      <c r="S38" s="2276"/>
      <c r="T38" s="2276"/>
      <c r="U38" s="2276"/>
      <c r="V38" s="2276"/>
      <c r="W38" s="2276"/>
      <c r="X38" s="2276"/>
      <c r="Y38" s="2276"/>
      <c r="Z38" s="2277"/>
      <c r="AA38" s="84"/>
    </row>
    <row r="39" spans="1:27" ht="45" customHeight="1" thickBot="1" x14ac:dyDescent="0.4">
      <c r="A39" s="71"/>
      <c r="B39" s="2262" t="s">
        <v>278</v>
      </c>
      <c r="C39" s="2263"/>
      <c r="D39" s="2263"/>
      <c r="E39" s="2263"/>
      <c r="F39" s="2264"/>
      <c r="G39" s="419"/>
      <c r="H39" s="415"/>
      <c r="I39" s="90" t="e">
        <f>+(G39/H39)</f>
        <v>#DIV/0!</v>
      </c>
      <c r="J39" s="2256"/>
      <c r="K39" s="2257"/>
      <c r="L39" s="2257"/>
      <c r="M39" s="2257"/>
      <c r="N39" s="2257"/>
      <c r="O39" s="2257"/>
      <c r="P39" s="2257"/>
      <c r="Q39" s="2257"/>
      <c r="R39" s="2257"/>
      <c r="S39" s="2257"/>
      <c r="T39" s="2257"/>
      <c r="U39" s="2257"/>
      <c r="V39" s="2257"/>
      <c r="W39" s="2257"/>
      <c r="X39" s="2257"/>
      <c r="Y39" s="2257"/>
      <c r="Z39" s="2258"/>
      <c r="AA39" s="84"/>
    </row>
    <row r="40" spans="1:27" ht="15.75" customHeight="1" thickBot="1" x14ac:dyDescent="0.4">
      <c r="A40" s="71"/>
      <c r="B40" s="2268" t="s">
        <v>54</v>
      </c>
      <c r="C40" s="2260"/>
      <c r="D40" s="2260"/>
      <c r="E40" s="2260"/>
      <c r="F40" s="2261"/>
      <c r="G40" s="91"/>
      <c r="H40" s="91"/>
      <c r="I40" s="420">
        <f>AVERAGE(I36:I37)</f>
        <v>0.95316004077471972</v>
      </c>
      <c r="J40" s="2259"/>
      <c r="K40" s="2260"/>
      <c r="L40" s="2260"/>
      <c r="M40" s="2260"/>
      <c r="N40" s="2260"/>
      <c r="O40" s="2260"/>
      <c r="P40" s="2260"/>
      <c r="Q40" s="2260"/>
      <c r="R40" s="2260"/>
      <c r="S40" s="2260"/>
      <c r="T40" s="2260"/>
      <c r="U40" s="2260"/>
      <c r="V40" s="2260"/>
      <c r="W40" s="2260"/>
      <c r="X40" s="2260"/>
      <c r="Y40" s="2260"/>
      <c r="Z40" s="2261"/>
      <c r="AA40" s="84"/>
    </row>
    <row r="41" spans="1:27" ht="5.25" customHeight="1" x14ac:dyDescent="0.35">
      <c r="A41" s="71"/>
      <c r="B41" s="93"/>
      <c r="C41" s="93"/>
      <c r="D41" s="93"/>
      <c r="E41" s="93"/>
      <c r="F41" s="93"/>
      <c r="G41" s="94"/>
      <c r="H41" s="94"/>
      <c r="I41" s="421"/>
      <c r="J41" s="93"/>
      <c r="K41" s="93"/>
      <c r="L41" s="93"/>
      <c r="M41" s="93"/>
      <c r="N41" s="93"/>
      <c r="O41" s="93"/>
      <c r="P41" s="93"/>
      <c r="Q41" s="93"/>
      <c r="R41" s="93"/>
      <c r="S41" s="93"/>
      <c r="T41" s="93"/>
      <c r="U41" s="93"/>
      <c r="V41" s="93"/>
      <c r="W41" s="93"/>
      <c r="X41" s="93"/>
      <c r="Y41" s="93"/>
      <c r="Z41" s="93"/>
      <c r="AA41" s="84"/>
    </row>
    <row r="42" spans="1:27" ht="7.9" customHeight="1" thickBot="1" x14ac:dyDescent="0.4">
      <c r="A42" s="71"/>
      <c r="B42" s="93"/>
      <c r="C42" s="93"/>
      <c r="D42" s="93"/>
      <c r="E42" s="93"/>
      <c r="F42" s="93"/>
      <c r="G42" s="94"/>
      <c r="H42" s="94"/>
      <c r="I42" s="95"/>
      <c r="J42" s="93"/>
      <c r="K42" s="93"/>
      <c r="L42" s="93"/>
      <c r="M42" s="93"/>
      <c r="N42" s="93"/>
      <c r="O42" s="93"/>
      <c r="P42" s="93"/>
      <c r="Q42" s="93"/>
      <c r="R42" s="93"/>
      <c r="S42" s="93"/>
      <c r="T42" s="93"/>
      <c r="U42" s="93"/>
      <c r="V42" s="93"/>
      <c r="W42" s="93"/>
      <c r="X42" s="93"/>
      <c r="Y42" s="93"/>
      <c r="Z42" s="93"/>
      <c r="AA42" s="84"/>
    </row>
    <row r="43" spans="1:27" ht="14.25" customHeight="1" x14ac:dyDescent="0.35">
      <c r="A43" s="71"/>
      <c r="B43" s="2232" t="s">
        <v>55</v>
      </c>
      <c r="C43" s="2233"/>
      <c r="D43" s="2233"/>
      <c r="E43" s="2233"/>
      <c r="F43" s="2233"/>
      <c r="G43" s="2233"/>
      <c r="H43" s="2233"/>
      <c r="I43" s="2233"/>
      <c r="J43" s="2233"/>
      <c r="K43" s="2233"/>
      <c r="L43" s="2233"/>
      <c r="M43" s="2233"/>
      <c r="N43" s="2233"/>
      <c r="O43" s="2233"/>
      <c r="P43" s="2233"/>
      <c r="Q43" s="2233"/>
      <c r="R43" s="2233"/>
      <c r="S43" s="2233"/>
      <c r="T43" s="2233"/>
      <c r="U43" s="2233"/>
      <c r="V43" s="2233"/>
      <c r="W43" s="2233"/>
      <c r="X43" s="2233"/>
      <c r="Y43" s="2233"/>
      <c r="Z43" s="2234"/>
      <c r="AA43" s="84"/>
    </row>
    <row r="44" spans="1:27" ht="3" customHeight="1" thickBot="1" x14ac:dyDescent="0.4">
      <c r="A44" s="72"/>
      <c r="B44" s="2241"/>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3"/>
      <c r="AA44" s="84"/>
    </row>
    <row r="45" spans="1:27" ht="14.25" customHeight="1" x14ac:dyDescent="0.35">
      <c r="A45" s="72"/>
      <c r="B45" s="2244" t="s">
        <v>388</v>
      </c>
      <c r="C45" s="2233"/>
      <c r="D45" s="2233"/>
      <c r="E45" s="2233"/>
      <c r="F45" s="2233"/>
      <c r="G45" s="2233"/>
      <c r="H45" s="2233"/>
      <c r="I45" s="2233"/>
      <c r="J45" s="2233"/>
      <c r="K45" s="2233"/>
      <c r="L45" s="2233"/>
      <c r="M45" s="2233"/>
      <c r="N45" s="2233"/>
      <c r="O45" s="2233"/>
      <c r="P45" s="2233"/>
      <c r="Q45" s="2233"/>
      <c r="R45" s="2233"/>
      <c r="S45" s="2233"/>
      <c r="T45" s="2233"/>
      <c r="U45" s="2233"/>
      <c r="V45" s="2233"/>
      <c r="W45" s="2233"/>
      <c r="X45" s="2233"/>
      <c r="Y45" s="2233"/>
      <c r="Z45" s="2234"/>
      <c r="AA45" s="84"/>
    </row>
    <row r="46" spans="1:27" ht="14.25" customHeight="1" x14ac:dyDescent="0.35">
      <c r="A46" s="72"/>
      <c r="B46" s="2241"/>
      <c r="C46" s="2245"/>
      <c r="D46" s="2245"/>
      <c r="E46" s="2245"/>
      <c r="F46" s="2245"/>
      <c r="G46" s="2245"/>
      <c r="H46" s="2245"/>
      <c r="I46" s="2245"/>
      <c r="J46" s="2245"/>
      <c r="K46" s="2245"/>
      <c r="L46" s="2245"/>
      <c r="M46" s="2245"/>
      <c r="N46" s="2245"/>
      <c r="O46" s="2245"/>
      <c r="P46" s="2245"/>
      <c r="Q46" s="2245"/>
      <c r="R46" s="2245"/>
      <c r="S46" s="2245"/>
      <c r="T46" s="2245"/>
      <c r="U46" s="2245"/>
      <c r="V46" s="2245"/>
      <c r="W46" s="2245"/>
      <c r="X46" s="2245"/>
      <c r="Y46" s="2245"/>
      <c r="Z46" s="2243"/>
      <c r="AA46" s="84"/>
    </row>
    <row r="47" spans="1:27" ht="14.25" customHeight="1" x14ac:dyDescent="0.35">
      <c r="A47" s="72"/>
      <c r="B47" s="2241"/>
      <c r="C47" s="2245"/>
      <c r="D47" s="2245"/>
      <c r="E47" s="2245"/>
      <c r="F47" s="2245"/>
      <c r="G47" s="2245"/>
      <c r="H47" s="2245"/>
      <c r="I47" s="2245"/>
      <c r="J47" s="2245"/>
      <c r="K47" s="2245"/>
      <c r="L47" s="2245"/>
      <c r="M47" s="2245"/>
      <c r="N47" s="2245"/>
      <c r="O47" s="2245"/>
      <c r="P47" s="2245"/>
      <c r="Q47" s="2245"/>
      <c r="R47" s="2245"/>
      <c r="S47" s="2245"/>
      <c r="T47" s="2245"/>
      <c r="U47" s="2245"/>
      <c r="V47" s="2245"/>
      <c r="W47" s="2245"/>
      <c r="X47" s="2245"/>
      <c r="Y47" s="2245"/>
      <c r="Z47" s="2243"/>
      <c r="AA47" s="84"/>
    </row>
    <row r="48" spans="1:27" ht="14.25" customHeight="1" x14ac:dyDescent="0.35">
      <c r="A48" s="72"/>
      <c r="B48" s="2241"/>
      <c r="C48" s="2245"/>
      <c r="D48" s="2245"/>
      <c r="E48" s="2245"/>
      <c r="F48" s="2245"/>
      <c r="G48" s="2245"/>
      <c r="H48" s="2245"/>
      <c r="I48" s="2245"/>
      <c r="J48" s="2245"/>
      <c r="K48" s="2245"/>
      <c r="L48" s="2245"/>
      <c r="M48" s="2245"/>
      <c r="N48" s="2245"/>
      <c r="O48" s="2245"/>
      <c r="P48" s="2245"/>
      <c r="Q48" s="2245"/>
      <c r="R48" s="2245"/>
      <c r="S48" s="2245"/>
      <c r="T48" s="2245"/>
      <c r="U48" s="2245"/>
      <c r="V48" s="2245"/>
      <c r="W48" s="2245"/>
      <c r="X48" s="2245"/>
      <c r="Y48" s="2245"/>
      <c r="Z48" s="2243"/>
      <c r="AA48" s="84"/>
    </row>
    <row r="49" spans="1:27" ht="14.25" customHeight="1" x14ac:dyDescent="0.35">
      <c r="A49" s="72"/>
      <c r="B49" s="2241"/>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3"/>
      <c r="AA49" s="84"/>
    </row>
    <row r="50" spans="1:27" ht="14.25" customHeight="1" x14ac:dyDescent="0.35">
      <c r="A50" s="72"/>
      <c r="B50" s="2241"/>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3"/>
      <c r="AA50" s="84"/>
    </row>
    <row r="51" spans="1:27" ht="103.5" customHeight="1" thickBot="1" x14ac:dyDescent="0.4">
      <c r="A51" s="72"/>
      <c r="B51" s="2235"/>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7"/>
      <c r="AA51" s="84"/>
    </row>
    <row r="52" spans="1:27" ht="9" customHeight="1" x14ac:dyDescent="0.35">
      <c r="A52" s="96"/>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8"/>
    </row>
    <row r="53" spans="1:27" ht="14.25" customHeight="1" thickBot="1" x14ac:dyDescent="0.4">
      <c r="A53" s="99"/>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1"/>
    </row>
    <row r="54" spans="1:27" ht="14.25" customHeight="1" x14ac:dyDescent="0.35">
      <c r="A54" s="102"/>
      <c r="B54" s="2246" t="s">
        <v>46</v>
      </c>
      <c r="C54" s="2247"/>
      <c r="D54" s="2247"/>
      <c r="E54" s="2247"/>
      <c r="F54" s="2248"/>
      <c r="G54" s="2254" t="s">
        <v>76</v>
      </c>
      <c r="H54" s="2248"/>
      <c r="I54" s="2254" t="s">
        <v>56</v>
      </c>
      <c r="J54" s="2247"/>
      <c r="K54" s="2247"/>
      <c r="L54" s="2248"/>
      <c r="M54" s="2254" t="s">
        <v>57</v>
      </c>
      <c r="N54" s="2247"/>
      <c r="O54" s="2247"/>
      <c r="P54" s="2247"/>
      <c r="Q54" s="2247"/>
      <c r="R54" s="2247"/>
      <c r="S54" s="2247"/>
      <c r="T54" s="2248"/>
      <c r="U54" s="2285" t="s">
        <v>58</v>
      </c>
      <c r="V54" s="2247"/>
      <c r="W54" s="2247"/>
      <c r="X54" s="2247"/>
      <c r="Y54" s="2247"/>
      <c r="Z54" s="2286"/>
      <c r="AA54" s="103"/>
    </row>
    <row r="55" spans="1:27" ht="9.65" customHeight="1" x14ac:dyDescent="0.35">
      <c r="A55" s="104"/>
      <c r="B55" s="2249"/>
      <c r="C55" s="2250"/>
      <c r="D55" s="2250"/>
      <c r="E55" s="2250"/>
      <c r="F55" s="2243"/>
      <c r="G55" s="2241"/>
      <c r="H55" s="2243"/>
      <c r="I55" s="2241"/>
      <c r="J55" s="2250"/>
      <c r="K55" s="2250"/>
      <c r="L55" s="2243"/>
      <c r="M55" s="2241"/>
      <c r="N55" s="2250"/>
      <c r="O55" s="2250"/>
      <c r="P55" s="2250"/>
      <c r="Q55" s="2250"/>
      <c r="R55" s="2250"/>
      <c r="S55" s="2250"/>
      <c r="T55" s="2243"/>
      <c r="U55" s="2242"/>
      <c r="V55" s="2250"/>
      <c r="W55" s="2250"/>
      <c r="X55" s="2250"/>
      <c r="Y55" s="2250"/>
      <c r="Z55" s="2287"/>
      <c r="AA55" s="103"/>
    </row>
    <row r="56" spans="1:27" ht="13.9" hidden="1" customHeight="1" x14ac:dyDescent="0.35">
      <c r="A56" s="104"/>
      <c r="B56" s="2251"/>
      <c r="C56" s="2252"/>
      <c r="D56" s="2252"/>
      <c r="E56" s="2252"/>
      <c r="F56" s="2253"/>
      <c r="G56" s="2255"/>
      <c r="H56" s="2253"/>
      <c r="I56" s="2255"/>
      <c r="J56" s="2252"/>
      <c r="K56" s="2252"/>
      <c r="L56" s="2253"/>
      <c r="M56" s="2255"/>
      <c r="N56" s="2252"/>
      <c r="O56" s="2252"/>
      <c r="P56" s="2252"/>
      <c r="Q56" s="2252"/>
      <c r="R56" s="2252"/>
      <c r="S56" s="2252"/>
      <c r="T56" s="2253"/>
      <c r="U56" s="2252"/>
      <c r="V56" s="2252"/>
      <c r="W56" s="2252"/>
      <c r="X56" s="2252"/>
      <c r="Y56" s="2252"/>
      <c r="Z56" s="2288"/>
      <c r="AA56" s="103"/>
    </row>
    <row r="57" spans="1:27" ht="142.5" customHeight="1" x14ac:dyDescent="0.35">
      <c r="A57" s="102"/>
      <c r="B57" s="2289" t="s">
        <v>273</v>
      </c>
      <c r="C57" s="2263"/>
      <c r="D57" s="2263"/>
      <c r="E57" s="2263"/>
      <c r="F57" s="2281"/>
      <c r="G57" s="2290">
        <v>0.98299999999999998</v>
      </c>
      <c r="H57" s="2291"/>
      <c r="I57" s="2290">
        <v>0.94350000000000001</v>
      </c>
      <c r="J57" s="2292"/>
      <c r="K57" s="2292"/>
      <c r="L57" s="2291"/>
      <c r="M57" s="2293" t="s">
        <v>389</v>
      </c>
      <c r="N57" s="2294"/>
      <c r="O57" s="2294"/>
      <c r="P57" s="2294"/>
      <c r="Q57" s="2294"/>
      <c r="R57" s="2294"/>
      <c r="S57" s="2294"/>
      <c r="T57" s="2295"/>
      <c r="U57" s="2296" t="s">
        <v>390</v>
      </c>
      <c r="V57" s="2297"/>
      <c r="W57" s="2297"/>
      <c r="X57" s="2297"/>
      <c r="Y57" s="2297"/>
      <c r="Z57" s="2298"/>
      <c r="AA57" s="105"/>
    </row>
    <row r="58" spans="1:27" ht="125.25" customHeight="1" x14ac:dyDescent="0.35">
      <c r="A58" s="102"/>
      <c r="B58" s="2278" t="s">
        <v>276</v>
      </c>
      <c r="C58" s="2257"/>
      <c r="D58" s="2257"/>
      <c r="E58" s="2257"/>
      <c r="F58" s="2279"/>
      <c r="G58" s="2290">
        <v>0.94350000000000001</v>
      </c>
      <c r="H58" s="2291"/>
      <c r="I58" s="2290">
        <v>0.92659999999999998</v>
      </c>
      <c r="J58" s="2292"/>
      <c r="K58" s="2292"/>
      <c r="L58" s="2291"/>
      <c r="M58" s="2293" t="s">
        <v>389</v>
      </c>
      <c r="N58" s="2294"/>
      <c r="O58" s="2294"/>
      <c r="P58" s="2294"/>
      <c r="Q58" s="2294"/>
      <c r="R58" s="2294"/>
      <c r="S58" s="2294"/>
      <c r="T58" s="2295"/>
      <c r="U58" s="2296" t="s">
        <v>390</v>
      </c>
      <c r="V58" s="2297"/>
      <c r="W58" s="2297"/>
      <c r="X58" s="2297"/>
      <c r="Y58" s="2297"/>
      <c r="Z58" s="2298"/>
      <c r="AA58" s="105"/>
    </row>
    <row r="59" spans="1:27" ht="36.75" customHeight="1" x14ac:dyDescent="0.35">
      <c r="A59" s="102"/>
      <c r="B59" s="2302" t="s">
        <v>277</v>
      </c>
      <c r="C59" s="2303"/>
      <c r="D59" s="2303"/>
      <c r="E59" s="2303"/>
      <c r="F59" s="2304"/>
      <c r="G59" s="2305"/>
      <c r="H59" s="2306"/>
      <c r="I59" s="2305"/>
      <c r="J59" s="2307"/>
      <c r="K59" s="2307"/>
      <c r="L59" s="2306"/>
      <c r="M59" s="2308"/>
      <c r="N59" s="2309"/>
      <c r="O59" s="2309"/>
      <c r="P59" s="2309"/>
      <c r="Q59" s="2309"/>
      <c r="R59" s="2309"/>
      <c r="S59" s="2309"/>
      <c r="T59" s="2310"/>
      <c r="U59" s="2311"/>
      <c r="V59" s="2312"/>
      <c r="W59" s="2312"/>
      <c r="X59" s="2312"/>
      <c r="Y59" s="2312"/>
      <c r="Z59" s="2313"/>
      <c r="AA59" s="105"/>
    </row>
    <row r="60" spans="1:27" ht="36.75" customHeight="1" x14ac:dyDescent="0.35">
      <c r="A60" s="102"/>
      <c r="B60" s="2278" t="s">
        <v>278</v>
      </c>
      <c r="C60" s="2257"/>
      <c r="D60" s="2257"/>
      <c r="E60" s="2257"/>
      <c r="F60" s="2279"/>
      <c r="G60" s="2299"/>
      <c r="H60" s="2281"/>
      <c r="I60" s="2299"/>
      <c r="J60" s="2300"/>
      <c r="K60" s="2300"/>
      <c r="L60" s="2301"/>
      <c r="M60" s="2280"/>
      <c r="N60" s="2263"/>
      <c r="O60" s="2263"/>
      <c r="P60" s="2263"/>
      <c r="Q60" s="2263"/>
      <c r="R60" s="2263"/>
      <c r="S60" s="2263"/>
      <c r="T60" s="2281"/>
      <c r="U60" s="2282"/>
      <c r="V60" s="2283"/>
      <c r="W60" s="2283"/>
      <c r="X60" s="2283"/>
      <c r="Y60" s="2283"/>
      <c r="Z60" s="2284"/>
      <c r="AA60" s="105"/>
    </row>
    <row r="61" spans="1:27" ht="14.25" customHeight="1" x14ac:dyDescent="0.35">
      <c r="A61" s="106"/>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107"/>
    </row>
    <row r="62" spans="1:27" ht="14.25" customHeight="1" x14ac:dyDescent="0.35">
      <c r="A62" s="73"/>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73"/>
    </row>
    <row r="63" spans="1:27" ht="14.25" customHeight="1" x14ac:dyDescent="0.35">
      <c r="A63" s="73"/>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73"/>
    </row>
    <row r="64" spans="1:27" ht="14.25" customHeight="1" x14ac:dyDescent="0.35">
      <c r="A64" s="73"/>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73"/>
    </row>
    <row r="65" spans="1:27" ht="14.25" customHeight="1" x14ac:dyDescent="0.35">
      <c r="A65" s="73"/>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73"/>
    </row>
    <row r="66" spans="1:27" ht="14.25" customHeight="1" x14ac:dyDescent="0.35">
      <c r="A66" s="73"/>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73"/>
    </row>
    <row r="67" spans="1:27" ht="14.25" customHeight="1" x14ac:dyDescent="0.35">
      <c r="A67" s="73"/>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73"/>
    </row>
    <row r="68" spans="1:27" ht="14.25" customHeight="1" x14ac:dyDescent="0.35">
      <c r="A68" s="73"/>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73"/>
    </row>
    <row r="69" spans="1:27" ht="14.25" customHeight="1" x14ac:dyDescent="0.35">
      <c r="A69" s="73"/>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73"/>
    </row>
    <row r="70" spans="1:27" ht="14.25" customHeight="1" x14ac:dyDescent="0.35">
      <c r="A70" s="73"/>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73"/>
    </row>
    <row r="71" spans="1:27" ht="14.25" customHeight="1" x14ac:dyDescent="0.35">
      <c r="A71" s="73"/>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73"/>
    </row>
    <row r="72" spans="1:27" ht="14.25" customHeight="1" x14ac:dyDescent="0.35">
      <c r="A72" s="73"/>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73"/>
    </row>
    <row r="73" spans="1:27" ht="14.25" customHeight="1" x14ac:dyDescent="0.35">
      <c r="A73" s="73"/>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73"/>
    </row>
    <row r="74" spans="1:27" ht="14.25" customHeight="1" x14ac:dyDescent="0.35">
      <c r="A74" s="73"/>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73"/>
    </row>
    <row r="75" spans="1:27" ht="14.25" customHeight="1" x14ac:dyDescent="0.35">
      <c r="A75" s="73"/>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73"/>
    </row>
    <row r="76" spans="1:27" ht="14.25" customHeight="1" x14ac:dyDescent="0.35">
      <c r="A76" s="73"/>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73"/>
    </row>
    <row r="77" spans="1:27" ht="14.25" customHeight="1" x14ac:dyDescent="0.35">
      <c r="A77" s="73"/>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73"/>
    </row>
    <row r="78" spans="1:27" ht="14.25" customHeight="1" x14ac:dyDescent="0.35">
      <c r="A78" s="73"/>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73"/>
    </row>
    <row r="79" spans="1:27" ht="14.25" customHeight="1" x14ac:dyDescent="0.35">
      <c r="A79" s="73"/>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73"/>
    </row>
    <row r="80" spans="1:27" ht="14.25" customHeight="1" x14ac:dyDescent="0.35">
      <c r="A80" s="73"/>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73"/>
    </row>
    <row r="81" spans="1:27" ht="14.25" customHeight="1" x14ac:dyDescent="0.35">
      <c r="A81" s="73"/>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73"/>
    </row>
    <row r="82" spans="1:27" ht="14.25" customHeight="1" x14ac:dyDescent="0.35">
      <c r="A82" s="73"/>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73"/>
    </row>
    <row r="83" spans="1:27" ht="14.25" customHeight="1" x14ac:dyDescent="0.35">
      <c r="A83" s="73"/>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73"/>
    </row>
    <row r="84" spans="1:27" ht="14.25" customHeight="1" x14ac:dyDescent="0.35">
      <c r="A84" s="73"/>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73"/>
    </row>
    <row r="85" spans="1:27" ht="14.25" customHeight="1" x14ac:dyDescent="0.35">
      <c r="A85" s="73"/>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73"/>
    </row>
    <row r="86" spans="1:27" ht="14.25" customHeight="1" x14ac:dyDescent="0.35">
      <c r="A86" s="73"/>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73"/>
    </row>
    <row r="87" spans="1:27" ht="14.25" customHeight="1" x14ac:dyDescent="0.35">
      <c r="A87" s="73"/>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73"/>
    </row>
    <row r="88" spans="1:27" ht="14.25" customHeight="1" x14ac:dyDescent="0.35">
      <c r="A88" s="73"/>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73"/>
    </row>
    <row r="89" spans="1:27" ht="14.25" customHeight="1" x14ac:dyDescent="0.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ht="14.25" customHeight="1" x14ac:dyDescent="0.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ht="14.25" customHeight="1" x14ac:dyDescent="0.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spans="1:27" ht="14.25" customHeight="1" x14ac:dyDescent="0.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spans="1:27" ht="14.25" customHeight="1" x14ac:dyDescent="0.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spans="1:27" ht="14.25" customHeight="1" x14ac:dyDescent="0.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spans="1:27" ht="14.25" customHeight="1" x14ac:dyDescent="0.3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spans="1:27" ht="14.25" customHeight="1" x14ac:dyDescent="0.3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ht="14.25" customHeight="1" x14ac:dyDescent="0.3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ht="14.25" customHeight="1" x14ac:dyDescent="0.3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ht="14.25" customHeight="1" x14ac:dyDescent="0.3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ht="6" customHeight="1" x14ac:dyDescent="0.3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ht="14.25" customHeight="1" x14ac:dyDescent="0.3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ht="14.25" customHeight="1" x14ac:dyDescent="0.3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spans="1:27" ht="14.25" customHeight="1" x14ac:dyDescent="0.3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spans="1:27" ht="14.25" customHeight="1" x14ac:dyDescent="0.3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spans="1:27" ht="14.25" customHeight="1" x14ac:dyDescent="0.3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spans="1:27" ht="14.25" customHeight="1" x14ac:dyDescent="0.3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spans="1:27" ht="14.25" customHeight="1" x14ac:dyDescent="0.3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spans="1:27" ht="14.25" customHeight="1" x14ac:dyDescent="0.3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spans="1:27" ht="14.25" customHeight="1" x14ac:dyDescent="0.3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spans="1:27" ht="14.25" customHeight="1" x14ac:dyDescent="0.3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spans="1:27" ht="14.25" customHeight="1" x14ac:dyDescent="0.3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spans="1:27" ht="14.25" customHeight="1" x14ac:dyDescent="0.3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spans="1:27" ht="14.25" customHeight="1" x14ac:dyDescent="0.3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spans="1:27" ht="14.25" customHeight="1" x14ac:dyDescent="0.3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spans="1:27" ht="14.25" customHeight="1" x14ac:dyDescent="0.3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spans="1:27" ht="14.25" customHeight="1" x14ac:dyDescent="0.3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spans="1:27" ht="14.25" customHeight="1" x14ac:dyDescent="0.3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spans="1:27" ht="14.25" customHeight="1" x14ac:dyDescent="0.3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spans="1:27" ht="14.25" customHeight="1" x14ac:dyDescent="0.3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spans="1:27" ht="14.25" customHeight="1" x14ac:dyDescent="0.3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spans="1:27" ht="14.25" customHeight="1" x14ac:dyDescent="0.3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spans="1:27" ht="14.25" customHeight="1" x14ac:dyDescent="0.3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spans="1:27" ht="14.25" customHeight="1" x14ac:dyDescent="0.3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spans="1:27" ht="14.25" customHeight="1" x14ac:dyDescent="0.3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spans="1:27" ht="14.25" customHeight="1" x14ac:dyDescent="0.3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spans="1:27" ht="14.25" customHeight="1" x14ac:dyDescent="0.3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spans="1:27" ht="14.25" customHeight="1" x14ac:dyDescent="0.3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spans="1:27" ht="14.25" customHeight="1" x14ac:dyDescent="0.3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spans="1:27" ht="14.25" customHeight="1" x14ac:dyDescent="0.3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spans="1:27" ht="14.25" customHeight="1" x14ac:dyDescent="0.3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spans="1:27" ht="14.25" customHeight="1" x14ac:dyDescent="0.3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spans="1:27" ht="14.25" customHeight="1" x14ac:dyDescent="0.3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spans="1:27" ht="14.25" customHeight="1" x14ac:dyDescent="0.3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spans="1:27" ht="14.25" customHeight="1" x14ac:dyDescent="0.3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spans="1:27" ht="14.25" customHeight="1" x14ac:dyDescent="0.3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spans="1:27" ht="14.25" customHeight="1" x14ac:dyDescent="0.3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spans="1:27" ht="14.25" customHeight="1" x14ac:dyDescent="0.3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spans="1:27" ht="14.25" customHeight="1" x14ac:dyDescent="0.3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spans="1:27" ht="14.25" customHeight="1" x14ac:dyDescent="0.3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spans="1:27" ht="14.25" customHeight="1" x14ac:dyDescent="0.3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spans="1:27" ht="14.25" customHeight="1" x14ac:dyDescent="0.3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spans="1:27" ht="14.25" customHeight="1" x14ac:dyDescent="0.3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spans="1:27" ht="14.25" customHeight="1" x14ac:dyDescent="0.3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spans="1:27" ht="14.25" customHeight="1" x14ac:dyDescent="0.3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spans="1:27" ht="14.25" customHeight="1" x14ac:dyDescent="0.3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spans="1:27" ht="14.25" customHeight="1" x14ac:dyDescent="0.3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spans="1:27" ht="14.25" customHeight="1" x14ac:dyDescent="0.3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spans="1:27" ht="14.25" customHeight="1" x14ac:dyDescent="0.3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spans="1:27" ht="14.25" customHeight="1" x14ac:dyDescent="0.3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spans="1:27" ht="14.25" customHeight="1" x14ac:dyDescent="0.3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spans="1:27" ht="14.25" customHeight="1" x14ac:dyDescent="0.3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spans="1:27" ht="14.25" customHeight="1" x14ac:dyDescent="0.3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spans="1:27" ht="14.25" customHeight="1" x14ac:dyDescent="0.3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spans="1:27" ht="14.25" customHeight="1" x14ac:dyDescent="0.3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spans="1:27" ht="14.25" customHeight="1" x14ac:dyDescent="0.3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spans="1:27" ht="14.25" customHeight="1" x14ac:dyDescent="0.3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spans="1:27" ht="14.25" customHeight="1" x14ac:dyDescent="0.3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spans="1:27" ht="14.25" customHeight="1" x14ac:dyDescent="0.3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spans="1:27" ht="14.25" customHeight="1" x14ac:dyDescent="0.3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spans="1:27" ht="14.25" customHeight="1" x14ac:dyDescent="0.3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spans="1:27" ht="14.25" customHeight="1" x14ac:dyDescent="0.3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spans="1:27" ht="14.25" customHeight="1" x14ac:dyDescent="0.3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spans="1:27" ht="14.25" customHeight="1" x14ac:dyDescent="0.3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spans="1:27" ht="14.25" customHeight="1" x14ac:dyDescent="0.3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spans="1:27" ht="14.25" customHeight="1" x14ac:dyDescent="0.3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spans="1:27" ht="14.25" customHeight="1" x14ac:dyDescent="0.3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spans="1:27" ht="14.25" customHeight="1" x14ac:dyDescent="0.3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spans="1:27" ht="14.25" customHeight="1" x14ac:dyDescent="0.3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spans="1:27" ht="14.25" customHeight="1" x14ac:dyDescent="0.3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spans="1:27" ht="14.25" customHeight="1" x14ac:dyDescent="0.3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spans="1:27" ht="14.25" customHeight="1" x14ac:dyDescent="0.3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spans="1:27" ht="14.25" customHeight="1" x14ac:dyDescent="0.3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spans="1:27" ht="14.25" customHeight="1" x14ac:dyDescent="0.3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spans="1:27" ht="14.25" customHeight="1" x14ac:dyDescent="0.3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spans="1:27" ht="14.25" customHeight="1" x14ac:dyDescent="0.3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spans="1:27" ht="14.25" customHeight="1" x14ac:dyDescent="0.3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spans="1:27" ht="14.25" customHeight="1" x14ac:dyDescent="0.3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spans="1:27" ht="14.25" customHeight="1" x14ac:dyDescent="0.3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spans="1:27" ht="14.25" customHeight="1" x14ac:dyDescent="0.3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spans="1:27" ht="14.25" customHeight="1" x14ac:dyDescent="0.3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spans="1:27" ht="14.25" customHeight="1" x14ac:dyDescent="0.3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spans="1:27" ht="14.25" customHeight="1" x14ac:dyDescent="0.3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spans="1:27" ht="14.25" customHeight="1" x14ac:dyDescent="0.3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spans="1:27" ht="14.25" customHeight="1" x14ac:dyDescent="0.3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spans="1:27" ht="14.25" customHeight="1" x14ac:dyDescent="0.3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spans="1:27" ht="14.25" customHeight="1" x14ac:dyDescent="0.3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spans="1:27" ht="14.25" customHeight="1" x14ac:dyDescent="0.3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spans="1:27" ht="14.25" customHeight="1" x14ac:dyDescent="0.3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spans="1:27" ht="14.25" customHeight="1" x14ac:dyDescent="0.3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spans="1:27" ht="14.25" customHeight="1" x14ac:dyDescent="0.3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spans="1:27" ht="14.25" customHeight="1" x14ac:dyDescent="0.3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spans="1:27" ht="14.25" customHeight="1" x14ac:dyDescent="0.3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spans="1:27" ht="14.25" customHeight="1" x14ac:dyDescent="0.3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spans="1:27" ht="14.25" customHeight="1" x14ac:dyDescent="0.3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spans="1:27" ht="14.25" customHeight="1" x14ac:dyDescent="0.3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spans="1:27" ht="14.25" customHeight="1" x14ac:dyDescent="0.3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spans="1:27" ht="14.25" customHeight="1" x14ac:dyDescent="0.3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spans="1:27" ht="14.25" customHeight="1" x14ac:dyDescent="0.3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spans="1:27" ht="14.25" customHeight="1" x14ac:dyDescent="0.3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spans="1:27" ht="14.25" customHeight="1" x14ac:dyDescent="0.3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spans="1:27" ht="14.25" customHeight="1" x14ac:dyDescent="0.3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spans="1:27" ht="14.25" customHeight="1" x14ac:dyDescent="0.3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spans="1:27" ht="14.25" customHeight="1" x14ac:dyDescent="0.3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spans="1:27" ht="14.25" customHeight="1" x14ac:dyDescent="0.3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spans="1:27" ht="14.25" customHeight="1" x14ac:dyDescent="0.3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spans="1:27" ht="14.25" customHeight="1" x14ac:dyDescent="0.3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spans="1:27" ht="14.25" customHeight="1" x14ac:dyDescent="0.3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spans="1:27" ht="14.25" customHeight="1" x14ac:dyDescent="0.3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spans="1:27" ht="14.25" customHeight="1" x14ac:dyDescent="0.3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spans="1:27" ht="14.25" customHeight="1" x14ac:dyDescent="0.3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spans="1:27" ht="14.25" customHeight="1" x14ac:dyDescent="0.3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spans="1:27" ht="14.25" customHeight="1" x14ac:dyDescent="0.3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spans="1:27" ht="14.25" customHeight="1" x14ac:dyDescent="0.3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spans="1:27" ht="14.25" customHeight="1" x14ac:dyDescent="0.3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spans="1:27" ht="14.25" customHeight="1" x14ac:dyDescent="0.3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spans="1:27" ht="14.25" customHeight="1" x14ac:dyDescent="0.3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spans="1:27" ht="14.25" customHeight="1" x14ac:dyDescent="0.3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spans="1:27" ht="14.25" customHeight="1" x14ac:dyDescent="0.3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spans="1:27" ht="14.25" customHeight="1" x14ac:dyDescent="0.3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spans="1:27" ht="14.25" customHeight="1" x14ac:dyDescent="0.3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spans="1:27" ht="14.25" customHeight="1" x14ac:dyDescent="0.3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spans="1:27" ht="14.25" customHeight="1" x14ac:dyDescent="0.3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spans="1:27" ht="14.25" customHeight="1" x14ac:dyDescent="0.3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spans="1:27" ht="14.25" customHeight="1" x14ac:dyDescent="0.3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spans="1:27" ht="14.25" customHeight="1" x14ac:dyDescent="0.3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spans="1:27" ht="14.25" customHeight="1" x14ac:dyDescent="0.3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spans="1:27" ht="14.25" customHeight="1" x14ac:dyDescent="0.3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spans="1:27" ht="14.25" customHeight="1" x14ac:dyDescent="0.3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spans="1:27" ht="14.25" customHeight="1" x14ac:dyDescent="0.3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spans="1:27" ht="14.25" customHeight="1" x14ac:dyDescent="0.3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spans="1:27" ht="14.25" customHeight="1" x14ac:dyDescent="0.3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spans="1:27" ht="14.25" customHeight="1" x14ac:dyDescent="0.3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spans="1:27" ht="14.25" customHeight="1" x14ac:dyDescent="0.3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spans="1:27" ht="14.25" customHeight="1" x14ac:dyDescent="0.3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spans="1:27" ht="14.25" customHeight="1" x14ac:dyDescent="0.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spans="1:27" ht="14.25" customHeight="1" x14ac:dyDescent="0.3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spans="1:27" ht="14.25" customHeight="1" x14ac:dyDescent="0.3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spans="1:27" ht="14.25" customHeight="1" x14ac:dyDescent="0.3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spans="1:27" ht="14.25" customHeight="1" x14ac:dyDescent="0.3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spans="1:27" ht="14.25" customHeight="1" x14ac:dyDescent="0.3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spans="1:27" ht="14.25" customHeight="1" x14ac:dyDescent="0.3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spans="1:27" ht="14.25" customHeight="1" x14ac:dyDescent="0.3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spans="1:27" ht="14.25" customHeight="1" x14ac:dyDescent="0.3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spans="1:27" ht="14.25" customHeight="1" x14ac:dyDescent="0.3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spans="1:27" ht="14.25" customHeight="1" x14ac:dyDescent="0.3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spans="1:27" ht="14.25" customHeight="1" x14ac:dyDescent="0.3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spans="1:27" ht="14.25" customHeight="1" x14ac:dyDescent="0.3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spans="1:27" ht="14.25" customHeight="1" x14ac:dyDescent="0.3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spans="1:27" ht="14.25" customHeight="1" x14ac:dyDescent="0.3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spans="1:27" ht="14.25" customHeight="1" x14ac:dyDescent="0.3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1:27" ht="14.25" customHeight="1" x14ac:dyDescent="0.3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spans="1:27" ht="14.25" customHeight="1" x14ac:dyDescent="0.3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1:27" ht="14.25" customHeight="1" x14ac:dyDescent="0.3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spans="1:27" ht="14.25" customHeight="1" x14ac:dyDescent="0.3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spans="1:27" ht="14.25" customHeight="1" x14ac:dyDescent="0.3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spans="1:27" ht="14.25" customHeight="1" x14ac:dyDescent="0.3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spans="1:27" ht="14.25" customHeight="1" x14ac:dyDescent="0.3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spans="1:27" ht="14.25" customHeight="1" x14ac:dyDescent="0.3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spans="1:27" ht="14.25" customHeight="1" x14ac:dyDescent="0.3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spans="1:27" ht="14.25" customHeight="1" x14ac:dyDescent="0.3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spans="1:27" ht="14.25" customHeight="1" x14ac:dyDescent="0.3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spans="1:27" ht="14.25" customHeight="1" x14ac:dyDescent="0.3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spans="1:27" ht="14.25" customHeight="1" x14ac:dyDescent="0.3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spans="1:27" ht="14.25" customHeight="1" x14ac:dyDescent="0.3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spans="1:27" ht="14.25" customHeight="1" x14ac:dyDescent="0.3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spans="1:27" ht="14.25" customHeight="1" x14ac:dyDescent="0.3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spans="1:27" ht="14.25" customHeight="1" x14ac:dyDescent="0.3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spans="1:27" ht="14.25" customHeight="1" x14ac:dyDescent="0.3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spans="1:27" ht="14.25" customHeight="1" x14ac:dyDescent="0.3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spans="1:27" ht="14.25" customHeight="1" x14ac:dyDescent="0.3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spans="1:27" ht="14.25" customHeight="1" x14ac:dyDescent="0.3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spans="1:27" ht="14.25" customHeight="1" x14ac:dyDescent="0.3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spans="1:27" ht="14.25" customHeight="1" x14ac:dyDescent="0.3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spans="1:27" ht="14.25" customHeight="1" x14ac:dyDescent="0.3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spans="1:27" ht="14.25" customHeight="1" x14ac:dyDescent="0.3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spans="1:27" ht="14.25" customHeight="1" x14ac:dyDescent="0.3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spans="1:27" ht="14.25" customHeight="1" x14ac:dyDescent="0.3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spans="1:27" ht="14.25" customHeight="1" x14ac:dyDescent="0.3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spans="1:27" ht="14.25" customHeight="1" x14ac:dyDescent="0.3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spans="1:27" ht="14.25" customHeight="1" x14ac:dyDescent="0.3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spans="1:27" ht="14.25" customHeight="1" x14ac:dyDescent="0.3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spans="1:27" ht="14.25" customHeight="1" x14ac:dyDescent="0.3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spans="1:27" ht="14.25" customHeight="1" x14ac:dyDescent="0.3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spans="1:27" ht="14.25" customHeight="1" x14ac:dyDescent="0.3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spans="1:27" ht="14.25" customHeight="1" x14ac:dyDescent="0.3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spans="1:27" ht="14.25" customHeight="1" x14ac:dyDescent="0.3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spans="1:27" ht="14.25" customHeight="1" x14ac:dyDescent="0.3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spans="1:27" ht="14.25" customHeight="1" x14ac:dyDescent="0.3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spans="1:27" ht="14.25" customHeight="1" x14ac:dyDescent="0.3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spans="1:27" ht="14.25" customHeight="1" x14ac:dyDescent="0.3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spans="1:27" ht="14.25" customHeight="1" x14ac:dyDescent="0.3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spans="1:27" ht="14.25" customHeight="1" x14ac:dyDescent="0.3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spans="1:27" ht="14.25" customHeight="1" x14ac:dyDescent="0.3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spans="1:27" ht="14.25" customHeight="1" x14ac:dyDescent="0.3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spans="1:27" ht="14.25" customHeight="1" x14ac:dyDescent="0.3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spans="1:27" ht="14.25" customHeight="1" x14ac:dyDescent="0.3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spans="1:27" ht="14.25" customHeight="1" x14ac:dyDescent="0.3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spans="1:27" ht="14.25" customHeight="1" x14ac:dyDescent="0.3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spans="1:27" ht="14.25" customHeight="1" x14ac:dyDescent="0.3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spans="1:27" ht="14.25" customHeight="1" x14ac:dyDescent="0.3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spans="1:27" ht="14.25" customHeight="1" x14ac:dyDescent="0.3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spans="1:27" ht="14.25" customHeight="1" x14ac:dyDescent="0.3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spans="1:27" ht="14.25" customHeight="1" x14ac:dyDescent="0.3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spans="1:27" ht="14.25" customHeight="1" x14ac:dyDescent="0.3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spans="1:27" ht="14.25" customHeight="1" x14ac:dyDescent="0.3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spans="1:27" ht="14.25" customHeight="1" x14ac:dyDescent="0.3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spans="1:27" ht="14.25" customHeight="1" x14ac:dyDescent="0.3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spans="1:27" ht="14.25" customHeight="1" x14ac:dyDescent="0.3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spans="1:27" ht="14.25" customHeight="1" x14ac:dyDescent="0.3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spans="1:27" ht="14.25" customHeight="1" x14ac:dyDescent="0.3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spans="1:27" ht="14.25" customHeight="1" x14ac:dyDescent="0.3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spans="1:27" ht="14.25" customHeight="1" x14ac:dyDescent="0.3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spans="1:27" ht="14.25" customHeight="1" x14ac:dyDescent="0.3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spans="1:27" ht="14.25" customHeight="1" x14ac:dyDescent="0.3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spans="1:27" ht="14.25" customHeight="1" x14ac:dyDescent="0.3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spans="1:27" ht="14.25" customHeight="1" x14ac:dyDescent="0.3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spans="1:27" ht="14.25" customHeight="1" x14ac:dyDescent="0.3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spans="1:27" ht="14.25" customHeight="1" x14ac:dyDescent="0.3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spans="1:27" ht="14.25" customHeight="1" x14ac:dyDescent="0.3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spans="1:27" ht="14.25" customHeight="1" x14ac:dyDescent="0.3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spans="1:27" ht="14.25" customHeight="1" x14ac:dyDescent="0.3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spans="1:27" ht="14.25" customHeight="1" x14ac:dyDescent="0.3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spans="1:27" ht="14.25" customHeight="1" x14ac:dyDescent="0.3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spans="1:27" ht="14.25" customHeight="1" x14ac:dyDescent="0.3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spans="1:27" ht="14.25" customHeight="1" x14ac:dyDescent="0.3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spans="1:27" ht="14.25" customHeight="1" x14ac:dyDescent="0.3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spans="1:27" ht="14.25" customHeight="1" x14ac:dyDescent="0.3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spans="1:27" ht="14.25" customHeight="1" x14ac:dyDescent="0.3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spans="1:27" ht="14.25" customHeight="1" x14ac:dyDescent="0.3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spans="1:27" ht="14.25" customHeight="1" x14ac:dyDescent="0.3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spans="1:27" ht="14.25" customHeight="1" x14ac:dyDescent="0.3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spans="1:27" ht="14.25" customHeight="1" x14ac:dyDescent="0.3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spans="1:27" ht="14.25" customHeight="1" x14ac:dyDescent="0.3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spans="1:27" ht="14.25" customHeight="1" x14ac:dyDescent="0.3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spans="1:27" ht="14.25" customHeight="1" x14ac:dyDescent="0.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spans="1:27" ht="14.25" customHeight="1" x14ac:dyDescent="0.3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spans="1:27" ht="14.25" customHeight="1" x14ac:dyDescent="0.3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spans="1:27" ht="14.25" customHeight="1" x14ac:dyDescent="0.3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spans="1:27" ht="14.25" customHeight="1" x14ac:dyDescent="0.3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spans="1:27" ht="14.25" customHeight="1" x14ac:dyDescent="0.3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spans="1:27" ht="14.25" customHeight="1" x14ac:dyDescent="0.3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spans="1:27" ht="14.25" customHeight="1" x14ac:dyDescent="0.3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spans="1:27" ht="14.25" customHeight="1" x14ac:dyDescent="0.3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spans="1:27" ht="14.25" customHeight="1" x14ac:dyDescent="0.3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spans="1:27" ht="14.25" customHeight="1" x14ac:dyDescent="0.3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spans="1:27" ht="14.25" customHeight="1" x14ac:dyDescent="0.3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spans="1:27" ht="14.25" customHeight="1" x14ac:dyDescent="0.3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spans="1:27" ht="14.25" customHeight="1" x14ac:dyDescent="0.3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spans="1:27" ht="14.25" customHeight="1" x14ac:dyDescent="0.3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spans="1:27" ht="14.25" customHeight="1" x14ac:dyDescent="0.3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spans="1:27" ht="14.25" customHeight="1" x14ac:dyDescent="0.3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spans="1:27" ht="14.25" customHeight="1" x14ac:dyDescent="0.3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spans="1:27" ht="14.25" customHeight="1" x14ac:dyDescent="0.3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spans="1:27" ht="14.25" customHeight="1" x14ac:dyDescent="0.3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spans="1:27" ht="14.25" customHeight="1" x14ac:dyDescent="0.3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spans="1:27" ht="14.25" customHeight="1" x14ac:dyDescent="0.3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spans="1:27" ht="14.25" customHeight="1" x14ac:dyDescent="0.3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spans="1:27" ht="14.25" customHeight="1" x14ac:dyDescent="0.3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spans="1:27" ht="14.25" customHeight="1" x14ac:dyDescent="0.3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spans="1:27" ht="14.25" customHeight="1" x14ac:dyDescent="0.3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spans="1:27" ht="14.25" customHeight="1" x14ac:dyDescent="0.3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spans="1:27" ht="14.25" customHeight="1" x14ac:dyDescent="0.3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spans="1:27" ht="14.25" customHeight="1" x14ac:dyDescent="0.3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spans="1:27" ht="14.25" customHeight="1" x14ac:dyDescent="0.3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spans="1:27" ht="14.25" customHeight="1" x14ac:dyDescent="0.3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spans="1:27" ht="14.25" customHeight="1" x14ac:dyDescent="0.3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spans="1:27" ht="14.25" customHeight="1" x14ac:dyDescent="0.3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spans="1:27" ht="14.25" customHeight="1" x14ac:dyDescent="0.3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spans="1:27" ht="14.25" customHeight="1" x14ac:dyDescent="0.3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spans="1:27" ht="14.25" customHeight="1" x14ac:dyDescent="0.3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spans="1:27" ht="14.25" customHeight="1" x14ac:dyDescent="0.3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spans="1:27" ht="14.25" customHeight="1" x14ac:dyDescent="0.3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spans="1:27" ht="14.25" customHeight="1" x14ac:dyDescent="0.3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spans="1:27" ht="14.25" customHeight="1" x14ac:dyDescent="0.3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spans="1:27" ht="14.25" customHeight="1" x14ac:dyDescent="0.3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spans="1:27" ht="14.25" customHeight="1" x14ac:dyDescent="0.3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spans="1:27" ht="14.25" customHeight="1" x14ac:dyDescent="0.3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spans="1:27" ht="14.25" customHeight="1" x14ac:dyDescent="0.3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spans="1:27" ht="14.25" customHeight="1" x14ac:dyDescent="0.3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spans="1:27" ht="14.25" customHeight="1" x14ac:dyDescent="0.3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spans="1:27" ht="14.25" customHeight="1" x14ac:dyDescent="0.3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spans="1:27" ht="14.25" customHeight="1" x14ac:dyDescent="0.3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spans="1:27" ht="14.25" customHeight="1" x14ac:dyDescent="0.3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spans="1:27" ht="14.25" customHeight="1" x14ac:dyDescent="0.3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spans="1:27" ht="14.25" customHeight="1" x14ac:dyDescent="0.3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spans="1:27" ht="14.25" customHeight="1" x14ac:dyDescent="0.3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spans="1:27" ht="14.25" customHeight="1" x14ac:dyDescent="0.3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spans="1:27" ht="14.25" customHeight="1" x14ac:dyDescent="0.3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spans="1:27" ht="14.25" customHeight="1" x14ac:dyDescent="0.3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spans="1:27" ht="14.25" customHeight="1" x14ac:dyDescent="0.3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spans="1:27" ht="14.25" customHeight="1" x14ac:dyDescent="0.3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spans="1:27" ht="14.25" customHeight="1" x14ac:dyDescent="0.3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spans="1:27" ht="14.25" customHeight="1" x14ac:dyDescent="0.3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spans="1:27" ht="14.25" customHeight="1" x14ac:dyDescent="0.3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spans="1:27" ht="14.25" customHeight="1" x14ac:dyDescent="0.3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spans="1:27" ht="14.25" customHeight="1" x14ac:dyDescent="0.3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spans="1:27" ht="14.25" customHeight="1" x14ac:dyDescent="0.3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spans="1:27" ht="14.25" customHeight="1" x14ac:dyDescent="0.3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spans="1:27" ht="14.25" customHeight="1" x14ac:dyDescent="0.3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spans="1:27" ht="14.25" customHeight="1" x14ac:dyDescent="0.3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spans="1:27" ht="14.25" customHeight="1" x14ac:dyDescent="0.3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spans="1:27" ht="14.25" customHeight="1" x14ac:dyDescent="0.3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spans="1:27" ht="14.25" customHeight="1" x14ac:dyDescent="0.3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spans="1:27" ht="14.25" customHeight="1" x14ac:dyDescent="0.3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spans="1:27" ht="14.25" customHeight="1" x14ac:dyDescent="0.3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spans="1:27" ht="14.25" customHeight="1" x14ac:dyDescent="0.3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spans="1:27" ht="14.25" customHeight="1" x14ac:dyDescent="0.3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spans="1:27" ht="14.25" customHeight="1" x14ac:dyDescent="0.3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spans="1:27" ht="14.25" customHeight="1" x14ac:dyDescent="0.3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spans="1:27" ht="14.25" customHeight="1" x14ac:dyDescent="0.3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spans="1:27" ht="14.25" customHeight="1" x14ac:dyDescent="0.3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spans="1:27" ht="14.25" customHeight="1" x14ac:dyDescent="0.3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spans="1:27" ht="14.25" customHeight="1" x14ac:dyDescent="0.3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spans="1:27" ht="14.25" customHeight="1" x14ac:dyDescent="0.3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spans="1:27" ht="14.25" customHeight="1" x14ac:dyDescent="0.3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spans="1:27" ht="14.25" customHeight="1" x14ac:dyDescent="0.3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spans="1:27" ht="14.25" customHeight="1" x14ac:dyDescent="0.3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spans="1:27" ht="14.25" customHeight="1" x14ac:dyDescent="0.3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spans="1:27" ht="14.25" customHeight="1" x14ac:dyDescent="0.3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spans="1:27" ht="14.25" customHeight="1" x14ac:dyDescent="0.3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spans="1:27" ht="14.25" customHeight="1" x14ac:dyDescent="0.3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spans="1:27" ht="14.25" customHeight="1" x14ac:dyDescent="0.3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spans="1:27" ht="14.25" customHeight="1" x14ac:dyDescent="0.3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spans="1:27" ht="14.25" customHeight="1" x14ac:dyDescent="0.3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spans="1:27" ht="14.25" customHeight="1" x14ac:dyDescent="0.3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spans="1:27" ht="14.25" customHeight="1" x14ac:dyDescent="0.3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spans="1:27" ht="14.25" customHeight="1" x14ac:dyDescent="0.3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spans="1:27" ht="14.25" customHeight="1" x14ac:dyDescent="0.3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spans="1:27" ht="14.25" customHeight="1" x14ac:dyDescent="0.3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spans="1:27" ht="14.25" customHeight="1" x14ac:dyDescent="0.3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spans="1:27" ht="14.25" customHeight="1" x14ac:dyDescent="0.3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spans="1:27" ht="14.25" customHeight="1" x14ac:dyDescent="0.3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spans="1:27" ht="14.25" customHeight="1" x14ac:dyDescent="0.3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spans="1:27" ht="14.25" customHeight="1" x14ac:dyDescent="0.3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spans="1:27" ht="14.25" customHeight="1" x14ac:dyDescent="0.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spans="1:27" ht="14.25" customHeight="1" x14ac:dyDescent="0.3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spans="1:27" ht="14.25" customHeight="1" x14ac:dyDescent="0.3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spans="1:27" ht="14.25" customHeight="1" x14ac:dyDescent="0.3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spans="1:27" ht="14.25" customHeight="1" x14ac:dyDescent="0.3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spans="1:27" ht="14.25" customHeight="1" x14ac:dyDescent="0.3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spans="1:27" ht="14.25" customHeight="1" x14ac:dyDescent="0.3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spans="1:27" ht="14.25" customHeight="1" x14ac:dyDescent="0.3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spans="1:27" ht="14.25" customHeight="1" x14ac:dyDescent="0.3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spans="1:27" ht="14.25" customHeight="1" x14ac:dyDescent="0.3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spans="1:27" ht="14.25" customHeight="1" x14ac:dyDescent="0.3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spans="1:27" ht="14.25" customHeight="1" x14ac:dyDescent="0.3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spans="1:27" ht="14.25" customHeight="1" x14ac:dyDescent="0.3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spans="1:27" ht="14.25" customHeight="1" x14ac:dyDescent="0.3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spans="1:27" ht="14.25" customHeight="1" x14ac:dyDescent="0.3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spans="1:27" ht="14.25" customHeight="1" x14ac:dyDescent="0.3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spans="1:27" ht="14.25" customHeight="1" x14ac:dyDescent="0.3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spans="1:27" ht="14.25" customHeight="1" x14ac:dyDescent="0.3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spans="1:27" ht="14.25" customHeight="1" x14ac:dyDescent="0.3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spans="1:27" ht="14.25" customHeight="1" x14ac:dyDescent="0.3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spans="1:27" ht="14.25" customHeight="1" x14ac:dyDescent="0.3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spans="1:27" ht="14.25" customHeight="1" x14ac:dyDescent="0.3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spans="1:27" ht="14.25" customHeight="1" x14ac:dyDescent="0.3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spans="1:27" ht="14.25" customHeight="1" x14ac:dyDescent="0.3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spans="1:27" ht="14.25" customHeight="1" x14ac:dyDescent="0.3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spans="1:27" ht="14.25" customHeight="1" x14ac:dyDescent="0.3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spans="1:27" ht="14.25" customHeight="1" x14ac:dyDescent="0.3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spans="1:27" ht="14.25" customHeight="1" x14ac:dyDescent="0.3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spans="1:27" ht="14.25" customHeight="1" x14ac:dyDescent="0.3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spans="1:27" ht="14.25" customHeight="1" x14ac:dyDescent="0.3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spans="1:27" ht="14.25" customHeight="1" x14ac:dyDescent="0.3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spans="1:27" ht="14.25" customHeight="1" x14ac:dyDescent="0.3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spans="1:27" ht="14.25" customHeight="1" x14ac:dyDescent="0.3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spans="1:27" ht="14.25" customHeight="1" x14ac:dyDescent="0.3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spans="1:27" ht="14.25" customHeight="1" x14ac:dyDescent="0.3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spans="1:27" ht="14.25" customHeight="1" x14ac:dyDescent="0.3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spans="1:27" ht="14.25" customHeight="1" x14ac:dyDescent="0.3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spans="1:27" ht="14.25" customHeight="1" x14ac:dyDescent="0.3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spans="1:27" ht="14.25" customHeight="1" x14ac:dyDescent="0.3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spans="1:27" ht="14.25" customHeight="1" x14ac:dyDescent="0.3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spans="1:27" ht="14.25" customHeight="1" x14ac:dyDescent="0.3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spans="1:27" ht="14.25" customHeight="1" x14ac:dyDescent="0.3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spans="1:27" ht="14.25" customHeight="1" x14ac:dyDescent="0.3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spans="1:27" ht="14.25" customHeight="1" x14ac:dyDescent="0.3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spans="1:27" ht="14.25" customHeight="1" x14ac:dyDescent="0.3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spans="1:27" ht="14.25" customHeight="1" x14ac:dyDescent="0.3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spans="1:27" ht="14.25" customHeight="1" x14ac:dyDescent="0.3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spans="1:27" ht="14.25" customHeight="1" x14ac:dyDescent="0.3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spans="1:27" ht="14.25" customHeight="1" x14ac:dyDescent="0.3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spans="1:27" ht="14.25" customHeight="1" x14ac:dyDescent="0.3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spans="1:27" ht="14.25" customHeight="1" x14ac:dyDescent="0.3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spans="1:27" ht="14.25" customHeight="1" x14ac:dyDescent="0.3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spans="1:27" ht="14.25" customHeight="1" x14ac:dyDescent="0.3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spans="1:27" ht="14.25" customHeight="1" x14ac:dyDescent="0.3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spans="1:27" ht="14.25" customHeight="1" x14ac:dyDescent="0.3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spans="1:27" ht="14.25" customHeight="1" x14ac:dyDescent="0.3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spans="1:27" ht="14.25" customHeight="1" x14ac:dyDescent="0.3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spans="1:27" ht="14.25" customHeight="1" x14ac:dyDescent="0.3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spans="1:27" ht="14.25" customHeight="1" x14ac:dyDescent="0.3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spans="1:27" ht="14.25" customHeight="1" x14ac:dyDescent="0.3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spans="1:27" ht="14.25" customHeight="1" x14ac:dyDescent="0.3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spans="1:27" ht="14.25" customHeight="1" x14ac:dyDescent="0.3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spans="1:27" ht="14.25" customHeight="1" x14ac:dyDescent="0.3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spans="1:27" ht="14.25" customHeight="1" x14ac:dyDescent="0.3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spans="1:27" ht="14.25" customHeight="1" x14ac:dyDescent="0.3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spans="1:27" ht="14.25" customHeight="1" x14ac:dyDescent="0.3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spans="1:27" ht="14.25" customHeight="1" x14ac:dyDescent="0.3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spans="1:27" ht="14.25" customHeight="1" x14ac:dyDescent="0.3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spans="1:27" ht="14.25" customHeight="1" x14ac:dyDescent="0.3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spans="1:27" ht="14.25" customHeight="1" x14ac:dyDescent="0.3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spans="1:27" ht="14.25" customHeight="1" x14ac:dyDescent="0.3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spans="1:27" ht="14.25" customHeight="1" x14ac:dyDescent="0.3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spans="1:27" ht="14.25" customHeight="1" x14ac:dyDescent="0.3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spans="1:27" ht="14.25" customHeight="1" x14ac:dyDescent="0.3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spans="1:27" ht="14.25" customHeight="1" x14ac:dyDescent="0.3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spans="1:27" ht="14.25" customHeight="1" x14ac:dyDescent="0.3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spans="1:27" ht="14.25" customHeight="1" x14ac:dyDescent="0.3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spans="1:27" ht="14.25" customHeight="1" x14ac:dyDescent="0.3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spans="1:27" ht="14.25" customHeight="1" x14ac:dyDescent="0.3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spans="1:27" ht="14.25" customHeight="1" x14ac:dyDescent="0.3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spans="1:27" ht="14.25" customHeight="1" x14ac:dyDescent="0.3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spans="1:27" ht="14.25" customHeight="1" x14ac:dyDescent="0.3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spans="1:27" ht="14.25" customHeight="1" x14ac:dyDescent="0.3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spans="1:27" ht="14.25" customHeight="1" x14ac:dyDescent="0.3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spans="1:27" ht="14.25" customHeight="1" x14ac:dyDescent="0.3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spans="1:27" ht="14.25" customHeight="1" x14ac:dyDescent="0.3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spans="1:27" ht="14.25" customHeight="1" x14ac:dyDescent="0.3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spans="1:27" ht="14.25" customHeight="1" x14ac:dyDescent="0.3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spans="1:27" ht="14.25" customHeight="1" x14ac:dyDescent="0.3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spans="1:27" ht="14.25" customHeight="1" x14ac:dyDescent="0.3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spans="1:27" ht="14.25" customHeight="1" x14ac:dyDescent="0.3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spans="1:27" ht="14.25" customHeight="1" x14ac:dyDescent="0.3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spans="1:27" ht="14.25" customHeight="1" x14ac:dyDescent="0.3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spans="1:27" ht="14.25" customHeight="1" x14ac:dyDescent="0.3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spans="1:27" ht="14.25" customHeight="1" x14ac:dyDescent="0.3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spans="1:27" ht="14.25" customHeight="1" x14ac:dyDescent="0.3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spans="1:27" ht="14.25" customHeight="1" x14ac:dyDescent="0.3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spans="1:27" ht="14.25" customHeight="1" x14ac:dyDescent="0.3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spans="1:27" ht="14.25" customHeight="1" x14ac:dyDescent="0.3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spans="1:27" ht="14.25" customHeight="1" x14ac:dyDescent="0.3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spans="1:27" ht="14.25" customHeight="1" x14ac:dyDescent="0.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spans="1:27" ht="14.25" customHeight="1" x14ac:dyDescent="0.3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spans="1:27" ht="14.25" customHeight="1" x14ac:dyDescent="0.3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spans="1:27" ht="14.25" customHeight="1" x14ac:dyDescent="0.3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spans="1:27" ht="14.25" customHeight="1" x14ac:dyDescent="0.3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spans="1:27" ht="14.25" customHeight="1" x14ac:dyDescent="0.3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spans="1:27" ht="14.25" customHeight="1" x14ac:dyDescent="0.3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spans="1:27" ht="14.25" customHeight="1" x14ac:dyDescent="0.3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spans="1:27" ht="14.25" customHeight="1" x14ac:dyDescent="0.3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spans="1:27" ht="14.25" customHeight="1" x14ac:dyDescent="0.3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spans="1:27" ht="14.25" customHeight="1" x14ac:dyDescent="0.3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spans="1:27" ht="14.25" customHeight="1" x14ac:dyDescent="0.3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spans="1:27" ht="14.25" customHeight="1" x14ac:dyDescent="0.3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spans="1:27" ht="14.25" customHeight="1" x14ac:dyDescent="0.3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spans="1:27" ht="14.25" customHeight="1" x14ac:dyDescent="0.3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spans="1:27" ht="14.25" customHeight="1" x14ac:dyDescent="0.3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spans="1:27" ht="14.25" customHeight="1" x14ac:dyDescent="0.3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spans="1:27" ht="14.25" customHeight="1" x14ac:dyDescent="0.3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spans="1:27" ht="14.25" customHeight="1" x14ac:dyDescent="0.3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spans="1:27" ht="14.25" customHeight="1" x14ac:dyDescent="0.3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spans="1:27" ht="14.25" customHeight="1" x14ac:dyDescent="0.3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spans="1:27" ht="14.25" customHeight="1" x14ac:dyDescent="0.3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spans="1:27" ht="14.25" customHeight="1" x14ac:dyDescent="0.3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spans="1:27" ht="14.25" customHeight="1" x14ac:dyDescent="0.3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spans="1:27" ht="14.25" customHeight="1" x14ac:dyDescent="0.3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spans="1:27" ht="14.25" customHeight="1" x14ac:dyDescent="0.3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spans="1:27" ht="14.25" customHeight="1" x14ac:dyDescent="0.3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spans="1:27" ht="14.25" customHeight="1" x14ac:dyDescent="0.3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spans="1:27" ht="14.25" customHeight="1" x14ac:dyDescent="0.3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spans="1:27" ht="14.25" customHeight="1" x14ac:dyDescent="0.3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spans="1:27" ht="14.25" customHeight="1" x14ac:dyDescent="0.3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spans="1:27" ht="14.25" customHeight="1" x14ac:dyDescent="0.3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spans="1:27" ht="14.25" customHeight="1" x14ac:dyDescent="0.3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spans="1:27" ht="14.25" customHeight="1" x14ac:dyDescent="0.3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spans="1:27" ht="14.25" customHeight="1" x14ac:dyDescent="0.3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spans="1:27" ht="14.25" customHeight="1" x14ac:dyDescent="0.3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spans="1:27" ht="14.25" customHeight="1" x14ac:dyDescent="0.3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spans="1:27" ht="14.25" customHeight="1" x14ac:dyDescent="0.3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spans="1:27" ht="14.25" customHeight="1" x14ac:dyDescent="0.3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spans="1:27" ht="14.25" customHeight="1" x14ac:dyDescent="0.3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spans="1:27" ht="14.25" customHeight="1" x14ac:dyDescent="0.3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spans="1:27" ht="14.25" customHeight="1" x14ac:dyDescent="0.3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spans="1:27" ht="14.25" customHeight="1" x14ac:dyDescent="0.3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spans="1:27" ht="14.25" customHeight="1" x14ac:dyDescent="0.3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spans="1:27" ht="14.25" customHeight="1" x14ac:dyDescent="0.3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spans="1:27" ht="14.25" customHeight="1" x14ac:dyDescent="0.3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spans="1:27" ht="14.25" customHeight="1" x14ac:dyDescent="0.3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spans="1:27" ht="14.25" customHeight="1" x14ac:dyDescent="0.3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spans="1:27" ht="14.25" customHeight="1" x14ac:dyDescent="0.3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spans="1:27" ht="14.25" customHeight="1" x14ac:dyDescent="0.3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spans="1:27" ht="14.25" customHeight="1" x14ac:dyDescent="0.3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spans="1:27" ht="14.25" customHeight="1" x14ac:dyDescent="0.3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spans="1:27" ht="14.25" customHeight="1" x14ac:dyDescent="0.3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spans="1:27" ht="14.25" customHeight="1" x14ac:dyDescent="0.3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spans="1:27" ht="14.25" customHeight="1" x14ac:dyDescent="0.3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spans="1:27" ht="14.25" customHeight="1" x14ac:dyDescent="0.3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spans="1:27" ht="14.25" customHeight="1" x14ac:dyDescent="0.3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spans="1:27" ht="14.25" customHeight="1" x14ac:dyDescent="0.3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spans="1:27" ht="14.25" customHeight="1" x14ac:dyDescent="0.3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spans="1:27" ht="14.25" customHeight="1" x14ac:dyDescent="0.3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spans="1:27" ht="14.25" customHeight="1" x14ac:dyDescent="0.3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spans="1:27" ht="14.25" customHeight="1" x14ac:dyDescent="0.3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spans="1:27" ht="14.25" customHeight="1" x14ac:dyDescent="0.3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spans="1:27" ht="14.25" customHeight="1" x14ac:dyDescent="0.3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spans="1:27" ht="14.25" customHeight="1" x14ac:dyDescent="0.3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spans="1:27" ht="14.25" customHeight="1" x14ac:dyDescent="0.3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spans="1:27" ht="14.25" customHeight="1" x14ac:dyDescent="0.3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spans="1:27" ht="14.25" customHeight="1" x14ac:dyDescent="0.3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spans="1:27" ht="14.25" customHeight="1" x14ac:dyDescent="0.3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spans="1:27" ht="14.25" customHeight="1" x14ac:dyDescent="0.3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spans="1:27" ht="14.25" customHeight="1" x14ac:dyDescent="0.3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spans="1:27" ht="14.25" customHeight="1" x14ac:dyDescent="0.3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spans="1:27" ht="14.25" customHeight="1" x14ac:dyDescent="0.3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spans="1:27" ht="14.25" customHeight="1" x14ac:dyDescent="0.3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spans="1:27" ht="14.25" customHeight="1" x14ac:dyDescent="0.3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spans="1:27" ht="14.25" customHeight="1" x14ac:dyDescent="0.3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spans="1:27" ht="14.25" customHeight="1" x14ac:dyDescent="0.3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spans="1:27" ht="14.25" customHeight="1" x14ac:dyDescent="0.3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spans="1:27" ht="14.25" customHeight="1" x14ac:dyDescent="0.3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spans="1:27" ht="14.25" customHeight="1" x14ac:dyDescent="0.3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spans="1:27" ht="14.25" customHeight="1" x14ac:dyDescent="0.3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spans="1:27" ht="14.25" customHeight="1" x14ac:dyDescent="0.3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spans="1:27" ht="14.25" customHeight="1" x14ac:dyDescent="0.3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spans="1:27" ht="14.25" customHeight="1" x14ac:dyDescent="0.3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spans="1:27" ht="14.25" customHeight="1" x14ac:dyDescent="0.3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spans="1:27" ht="14.25" customHeight="1" x14ac:dyDescent="0.3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spans="1:27" ht="14.25" customHeight="1" x14ac:dyDescent="0.3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spans="1:27" ht="14.25" customHeight="1" x14ac:dyDescent="0.3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spans="1:27" ht="14.25" customHeight="1" x14ac:dyDescent="0.3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spans="1:27" ht="14.25" customHeight="1" x14ac:dyDescent="0.3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spans="1:27" ht="14.25" customHeight="1" x14ac:dyDescent="0.3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spans="1:27" ht="14.25" customHeight="1" x14ac:dyDescent="0.3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spans="1:27" ht="14.25" customHeight="1" x14ac:dyDescent="0.3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spans="1:27" ht="14.25" customHeight="1" x14ac:dyDescent="0.3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spans="1:27" ht="14.25" customHeight="1" x14ac:dyDescent="0.3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spans="1:27" ht="14.25" customHeight="1" x14ac:dyDescent="0.3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spans="1:27" ht="14.25" customHeight="1" x14ac:dyDescent="0.3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spans="1:27" ht="14.25" customHeight="1" x14ac:dyDescent="0.3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spans="1:27" ht="14.25" customHeight="1" x14ac:dyDescent="0.3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spans="1:27" ht="14.25" customHeight="1" x14ac:dyDescent="0.3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spans="1:27" ht="14.25" customHeight="1" x14ac:dyDescent="0.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spans="1:27" ht="14.25" customHeight="1" x14ac:dyDescent="0.3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spans="1:27" ht="14.25" customHeight="1" x14ac:dyDescent="0.3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spans="1:27" ht="14.25" customHeight="1" x14ac:dyDescent="0.3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spans="1:27" ht="14.25" customHeight="1" x14ac:dyDescent="0.3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spans="1:27" ht="14.25" customHeight="1" x14ac:dyDescent="0.3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spans="1:27" ht="14.25" customHeight="1" x14ac:dyDescent="0.3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spans="1:27" ht="14.25" customHeight="1" x14ac:dyDescent="0.3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spans="1:27" ht="14.25" customHeight="1" x14ac:dyDescent="0.3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spans="1:27" ht="14.25" customHeight="1" x14ac:dyDescent="0.3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spans="1:27" ht="14.25" customHeight="1" x14ac:dyDescent="0.3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spans="1:27" ht="14.25" customHeight="1" x14ac:dyDescent="0.3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spans="1:27" ht="14.25" customHeight="1" x14ac:dyDescent="0.3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spans="1:27" ht="14.25" customHeight="1" x14ac:dyDescent="0.3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spans="1:27" ht="14.25" customHeight="1" x14ac:dyDescent="0.3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spans="1:27" ht="14.25" customHeight="1" x14ac:dyDescent="0.3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spans="1:27" ht="14.25" customHeight="1" x14ac:dyDescent="0.3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spans="1:27" ht="14.25" customHeight="1" x14ac:dyDescent="0.3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spans="1:27" ht="14.25" customHeight="1" x14ac:dyDescent="0.3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spans="1:27" ht="14.25" customHeight="1" x14ac:dyDescent="0.3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spans="1:27" ht="14.25" customHeight="1" x14ac:dyDescent="0.3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spans="1:27" ht="14.25" customHeight="1" x14ac:dyDescent="0.3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spans="1:27" ht="14.25" customHeight="1" x14ac:dyDescent="0.3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spans="1:27" ht="14.25" customHeight="1" x14ac:dyDescent="0.3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spans="1:27" ht="14.25" customHeight="1" x14ac:dyDescent="0.3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spans="1:27" ht="14.25" customHeight="1" x14ac:dyDescent="0.3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spans="1:27" ht="14.25" customHeight="1" x14ac:dyDescent="0.3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spans="1:27" ht="14.25" customHeight="1" x14ac:dyDescent="0.3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spans="1:27" ht="14.25" customHeight="1" x14ac:dyDescent="0.3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spans="1:27" ht="14.25" customHeight="1" x14ac:dyDescent="0.3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spans="1:27" ht="14.25" customHeight="1" x14ac:dyDescent="0.3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spans="1:27" ht="14.25" customHeight="1" x14ac:dyDescent="0.3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spans="1:27" ht="14.25" customHeight="1" x14ac:dyDescent="0.3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spans="1:27" ht="14.25" customHeight="1" x14ac:dyDescent="0.3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spans="1:27" ht="14.25" customHeight="1" x14ac:dyDescent="0.3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spans="1:27" ht="14.25" customHeight="1" x14ac:dyDescent="0.3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spans="1:27" ht="14.25" customHeight="1" x14ac:dyDescent="0.3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spans="1:27" ht="14.25" customHeight="1" x14ac:dyDescent="0.3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spans="1:27" ht="14.25" customHeight="1" x14ac:dyDescent="0.3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spans="1:27" ht="14.25" customHeight="1" x14ac:dyDescent="0.3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spans="1:27" ht="14.25" customHeight="1" x14ac:dyDescent="0.3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spans="1:27" ht="14.25" customHeight="1" x14ac:dyDescent="0.3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spans="1:27" ht="14.25" customHeight="1" x14ac:dyDescent="0.3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spans="1:27" ht="14.25" customHeight="1" x14ac:dyDescent="0.3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spans="1:27" ht="14.25" customHeight="1" x14ac:dyDescent="0.3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spans="1:27" ht="14.25" customHeight="1" x14ac:dyDescent="0.3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spans="1:27" ht="14.25" customHeight="1" x14ac:dyDescent="0.3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spans="1:27" ht="14.25" customHeight="1" x14ac:dyDescent="0.3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spans="1:27" ht="14.25" customHeight="1" x14ac:dyDescent="0.3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spans="1:27" ht="14.25" customHeight="1" x14ac:dyDescent="0.3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spans="1:27" ht="14.25" customHeight="1" x14ac:dyDescent="0.3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spans="1:27" ht="14.25" customHeight="1" x14ac:dyDescent="0.3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spans="1:27" ht="14.25" customHeight="1" x14ac:dyDescent="0.3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spans="1:27" ht="14.25" customHeight="1" x14ac:dyDescent="0.3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spans="1:27" ht="14.25" customHeight="1" x14ac:dyDescent="0.3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spans="1:27" ht="14.25" customHeight="1" x14ac:dyDescent="0.3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spans="1:27" ht="14.25" customHeight="1" x14ac:dyDescent="0.3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spans="1:27" ht="14.25" customHeight="1" x14ac:dyDescent="0.3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spans="1:27" ht="14.25" customHeight="1" x14ac:dyDescent="0.3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spans="1:27" ht="14.25" customHeight="1" x14ac:dyDescent="0.3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spans="1:27" ht="14.25" customHeight="1" x14ac:dyDescent="0.3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spans="1:27" ht="14.25" customHeight="1" x14ac:dyDescent="0.3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spans="1:27" ht="14.25" customHeight="1" x14ac:dyDescent="0.3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spans="1:27" ht="14.25" customHeight="1" x14ac:dyDescent="0.3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spans="1:27" ht="14.25" customHeight="1" x14ac:dyDescent="0.3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spans="1:27" ht="14.25" customHeight="1" x14ac:dyDescent="0.3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spans="1:27" ht="14.25" customHeight="1" x14ac:dyDescent="0.3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spans="1:27" ht="14.25" customHeight="1" x14ac:dyDescent="0.3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spans="1:27" ht="14.25" customHeight="1" x14ac:dyDescent="0.3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spans="1:27" ht="14.25" customHeight="1" x14ac:dyDescent="0.3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spans="1:27" ht="14.25" customHeight="1" x14ac:dyDescent="0.3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spans="1:27" ht="14.25" customHeight="1" x14ac:dyDescent="0.3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spans="1:27" ht="14.25" customHeight="1" x14ac:dyDescent="0.3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spans="1:27" ht="14.25" customHeight="1" x14ac:dyDescent="0.3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spans="1:27" ht="14.25" customHeight="1" x14ac:dyDescent="0.3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spans="1:27" ht="14.25" customHeight="1" x14ac:dyDescent="0.3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spans="1:27" ht="14.25" customHeight="1" x14ac:dyDescent="0.3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spans="1:27" ht="14.25" customHeight="1" x14ac:dyDescent="0.3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spans="1:27" ht="14.25" customHeight="1" x14ac:dyDescent="0.3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spans="1:27" ht="14.25" customHeight="1" x14ac:dyDescent="0.3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spans="1:27" ht="14.25" customHeight="1" x14ac:dyDescent="0.3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spans="1:27" ht="14.25" customHeight="1" x14ac:dyDescent="0.3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spans="1:27" ht="14.25" customHeight="1" x14ac:dyDescent="0.3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spans="1:27" ht="14.25" customHeight="1" x14ac:dyDescent="0.3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spans="1:27" ht="14.25" customHeight="1" x14ac:dyDescent="0.3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spans="1:27" ht="14.25" customHeight="1" x14ac:dyDescent="0.3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spans="1:27" ht="14.25" customHeight="1" x14ac:dyDescent="0.3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spans="1:27" ht="14.25" customHeight="1" x14ac:dyDescent="0.3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spans="1:27" ht="14.25" customHeight="1" x14ac:dyDescent="0.3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spans="1:27" ht="14.25" customHeight="1" x14ac:dyDescent="0.3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spans="1:27" ht="14.25" customHeight="1" x14ac:dyDescent="0.3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spans="1:27" ht="14.25" customHeight="1" x14ac:dyDescent="0.3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spans="1:27" ht="14.25" customHeight="1" x14ac:dyDescent="0.3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spans="1:27" ht="14.25" customHeight="1" x14ac:dyDescent="0.3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spans="1:27" ht="14.25" customHeight="1" x14ac:dyDescent="0.3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spans="1:27" ht="14.25" customHeight="1" x14ac:dyDescent="0.3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spans="1:27" ht="14.25" customHeight="1" x14ac:dyDescent="0.3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spans="1:27" ht="14.25" customHeight="1" x14ac:dyDescent="0.3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spans="1:27" ht="14.25" customHeight="1" x14ac:dyDescent="0.3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spans="1:27" ht="14.25" customHeight="1" x14ac:dyDescent="0.3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spans="1:27" ht="14.25" customHeight="1" x14ac:dyDescent="0.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spans="1:27" ht="14.25" customHeight="1" x14ac:dyDescent="0.3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spans="1:27" ht="14.25" customHeight="1" x14ac:dyDescent="0.3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spans="1:27" ht="14.25" customHeight="1" x14ac:dyDescent="0.3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spans="1:27" ht="14.25" customHeight="1" x14ac:dyDescent="0.3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spans="1:27" ht="14.25" customHeight="1" x14ac:dyDescent="0.3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spans="1:27" ht="14.25" customHeight="1" x14ac:dyDescent="0.3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spans="1:27" ht="14.25" customHeight="1" x14ac:dyDescent="0.3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spans="1:27" ht="14.25" customHeight="1" x14ac:dyDescent="0.3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spans="1:27" ht="14.25" customHeight="1" x14ac:dyDescent="0.3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spans="1:27" ht="14.25" customHeight="1" x14ac:dyDescent="0.3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spans="1:27" ht="14.25" customHeight="1" x14ac:dyDescent="0.3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spans="1:27" ht="14.25" customHeight="1" x14ac:dyDescent="0.3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spans="1:27" ht="14.25" customHeight="1" x14ac:dyDescent="0.3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spans="1:27" ht="14.25" customHeight="1" x14ac:dyDescent="0.3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spans="1:27" ht="14.25" customHeight="1" x14ac:dyDescent="0.3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spans="1:27" ht="14.25" customHeight="1" x14ac:dyDescent="0.3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spans="1:27" ht="14.25" customHeight="1" x14ac:dyDescent="0.3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spans="1:27" ht="14.25" customHeight="1" x14ac:dyDescent="0.3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spans="1:27" ht="14.25" customHeight="1" x14ac:dyDescent="0.3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spans="1:27" ht="14.25" customHeight="1" x14ac:dyDescent="0.3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spans="1:27" ht="14.25" customHeight="1" x14ac:dyDescent="0.3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spans="1:27" ht="14.25" customHeight="1" x14ac:dyDescent="0.3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spans="1:27" ht="14.25" customHeight="1" x14ac:dyDescent="0.3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spans="1:27" ht="14.25" customHeight="1" x14ac:dyDescent="0.3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spans="1:27" ht="14.25" customHeight="1" x14ac:dyDescent="0.3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spans="1:27" ht="14.25" customHeight="1" x14ac:dyDescent="0.3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spans="1:27" ht="14.25" customHeight="1" x14ac:dyDescent="0.3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spans="1:27" ht="14.25" customHeight="1" x14ac:dyDescent="0.3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spans="1:27" ht="14.25" customHeight="1" x14ac:dyDescent="0.3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spans="1:27" ht="14.25" customHeight="1" x14ac:dyDescent="0.3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spans="1:27" ht="14.25" customHeight="1" x14ac:dyDescent="0.3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spans="1:27" ht="14.25" customHeight="1" x14ac:dyDescent="0.3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spans="1:27" ht="14.25" customHeight="1" x14ac:dyDescent="0.3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spans="1:27" ht="14.25" customHeight="1" x14ac:dyDescent="0.3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spans="1:27" ht="14.25" customHeight="1" x14ac:dyDescent="0.3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spans="1:27" ht="14.25" customHeight="1" x14ac:dyDescent="0.3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spans="1:27" ht="14.25" customHeight="1" x14ac:dyDescent="0.3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spans="1:27" ht="14.25" customHeight="1" x14ac:dyDescent="0.3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spans="1:27" ht="14.25" customHeight="1" x14ac:dyDescent="0.3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spans="1:27" ht="14.25" customHeight="1" x14ac:dyDescent="0.3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spans="1:27" ht="14.25" customHeight="1" x14ac:dyDescent="0.3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spans="1:27" ht="14.25" customHeight="1" x14ac:dyDescent="0.3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spans="1:27" ht="14.25" customHeight="1" x14ac:dyDescent="0.3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spans="1:27" ht="14.25" customHeight="1" x14ac:dyDescent="0.3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spans="1:27" ht="14.25" customHeight="1" x14ac:dyDescent="0.3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spans="1:27" ht="14.25" customHeight="1" x14ac:dyDescent="0.3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spans="1:27" ht="14.25" customHeight="1" x14ac:dyDescent="0.3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spans="1:27" ht="14.25" customHeight="1" x14ac:dyDescent="0.3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spans="1:27" ht="14.25" customHeight="1" x14ac:dyDescent="0.3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spans="1:27" ht="14.25" customHeight="1" x14ac:dyDescent="0.3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spans="1:27" ht="14.25" customHeight="1" x14ac:dyDescent="0.3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spans="1:27" ht="14.25" customHeight="1" x14ac:dyDescent="0.3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spans="1:27" ht="14.25" customHeight="1" x14ac:dyDescent="0.3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spans="1:27" ht="14.25" customHeight="1" x14ac:dyDescent="0.3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spans="1:27" ht="14.25" customHeight="1" x14ac:dyDescent="0.3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spans="1:27" ht="14.25" customHeight="1" x14ac:dyDescent="0.3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spans="1:27" ht="14.25" customHeight="1" x14ac:dyDescent="0.3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spans="1:27" ht="14.25" customHeight="1" x14ac:dyDescent="0.3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spans="1:27" ht="14.25" customHeight="1" x14ac:dyDescent="0.3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spans="1:27" ht="14.25" customHeight="1" x14ac:dyDescent="0.3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spans="1:27" ht="14.25" customHeight="1" x14ac:dyDescent="0.3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spans="1:27" ht="14.25" customHeight="1" x14ac:dyDescent="0.3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spans="1:27" ht="14.25" customHeight="1" x14ac:dyDescent="0.3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spans="1:27" ht="14.25" customHeight="1" x14ac:dyDescent="0.3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spans="1:27" ht="14.25" customHeight="1" x14ac:dyDescent="0.3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spans="1:27" ht="14.25" customHeight="1" x14ac:dyDescent="0.3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spans="1:27" ht="14.25" customHeight="1" x14ac:dyDescent="0.3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spans="1:27" ht="14.25" customHeight="1" x14ac:dyDescent="0.3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spans="1:27" ht="14.25" customHeight="1" x14ac:dyDescent="0.3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spans="1:27" ht="14.25" customHeight="1" x14ac:dyDescent="0.3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spans="1:27" ht="14.25" customHeight="1" x14ac:dyDescent="0.3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spans="1:27" ht="14.25" customHeight="1" x14ac:dyDescent="0.3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spans="1:27" ht="14.25" customHeight="1" x14ac:dyDescent="0.3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spans="1:27" ht="14.25" customHeight="1" x14ac:dyDescent="0.3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spans="1:27" ht="14.25" customHeight="1" x14ac:dyDescent="0.3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spans="1:27" ht="14.25" customHeight="1" x14ac:dyDescent="0.3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spans="1:27" ht="14.25" customHeight="1" x14ac:dyDescent="0.3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spans="1:27" ht="14.25" customHeight="1" x14ac:dyDescent="0.3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spans="1:27" ht="14.25" customHeight="1" x14ac:dyDescent="0.3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spans="1:27" ht="14.25" customHeight="1" x14ac:dyDescent="0.3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spans="1:27" ht="14.25" customHeight="1" x14ac:dyDescent="0.3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spans="1:27" ht="14.25" customHeight="1" x14ac:dyDescent="0.3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spans="1:27" ht="14.25" customHeight="1" x14ac:dyDescent="0.3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spans="1:27" ht="14.25" customHeight="1" x14ac:dyDescent="0.3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spans="1:27" ht="14.25" customHeight="1" x14ac:dyDescent="0.3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spans="1:27" ht="14.25" customHeight="1" x14ac:dyDescent="0.3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spans="1:27" ht="14.25" customHeight="1" x14ac:dyDescent="0.3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spans="1:27" ht="14.25" customHeight="1" x14ac:dyDescent="0.3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spans="1:27" ht="14.25" customHeight="1" x14ac:dyDescent="0.3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spans="1:27" ht="14.25" customHeight="1" x14ac:dyDescent="0.3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spans="1:27" ht="14.25" customHeight="1" x14ac:dyDescent="0.3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spans="1:27" ht="14.25" customHeight="1" x14ac:dyDescent="0.3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spans="1:27" ht="14.25" customHeight="1" x14ac:dyDescent="0.3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spans="1:27" ht="14.25" customHeight="1" x14ac:dyDescent="0.3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spans="1:27" ht="14.25" customHeight="1" x14ac:dyDescent="0.3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spans="1:27" ht="14.25" customHeight="1" x14ac:dyDescent="0.3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spans="1:27" ht="14.25" customHeight="1" x14ac:dyDescent="0.3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spans="1:27" ht="14.25" customHeight="1" x14ac:dyDescent="0.3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spans="1:27" ht="14.25" customHeight="1" x14ac:dyDescent="0.3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spans="1:27" ht="14.25" customHeight="1" x14ac:dyDescent="0.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spans="1:27" ht="14.25" customHeight="1" x14ac:dyDescent="0.3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spans="1:27" ht="14.25" customHeight="1" x14ac:dyDescent="0.3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spans="1:27" ht="14.25" customHeight="1" x14ac:dyDescent="0.3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spans="1:27" ht="14.25" customHeight="1" x14ac:dyDescent="0.3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spans="1:27" ht="14.25" customHeight="1" x14ac:dyDescent="0.3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spans="1:27" ht="14.25" customHeight="1" x14ac:dyDescent="0.3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spans="1:27" ht="14.25" customHeight="1" x14ac:dyDescent="0.3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spans="1:27" ht="14.25" customHeight="1" x14ac:dyDescent="0.3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spans="1:27" ht="14.25" customHeight="1" x14ac:dyDescent="0.3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spans="1:27" ht="14.25" customHeight="1" x14ac:dyDescent="0.3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spans="1:27" ht="14.25" customHeight="1" x14ac:dyDescent="0.3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spans="1:27" ht="14.25" customHeight="1" x14ac:dyDescent="0.3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spans="1:27" ht="14.25" customHeight="1" x14ac:dyDescent="0.3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spans="1:27" ht="14.25" customHeight="1" x14ac:dyDescent="0.3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spans="1:27" ht="14.25" customHeight="1" x14ac:dyDescent="0.3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spans="1:27" ht="14.25" customHeight="1" x14ac:dyDescent="0.3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spans="1:27" ht="14.25" customHeight="1" x14ac:dyDescent="0.3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spans="1:27" ht="14.25" customHeight="1" x14ac:dyDescent="0.3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spans="1:27" ht="14.25" customHeight="1" x14ac:dyDescent="0.3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spans="1:27" ht="14.25" customHeight="1" x14ac:dyDescent="0.3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spans="1:27" ht="14.25" customHeight="1" x14ac:dyDescent="0.3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spans="1:27" ht="14.25" customHeight="1" x14ac:dyDescent="0.3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spans="1:27" ht="14.25" customHeight="1" x14ac:dyDescent="0.3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spans="1:27" ht="14.25" customHeight="1" x14ac:dyDescent="0.3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spans="1:27" ht="14.25" customHeight="1" x14ac:dyDescent="0.3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spans="1:27" ht="14.25" customHeight="1" x14ac:dyDescent="0.3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spans="1:27" ht="14.25" customHeight="1" x14ac:dyDescent="0.3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spans="1:27" ht="14.25" customHeight="1" x14ac:dyDescent="0.3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spans="1:27" ht="14.25" customHeight="1" x14ac:dyDescent="0.3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spans="1:27" ht="14.25" customHeight="1" x14ac:dyDescent="0.3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spans="1:27" ht="14.25" customHeight="1" x14ac:dyDescent="0.3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spans="1:27" ht="14.25" customHeight="1" x14ac:dyDescent="0.3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spans="1:27" ht="14.25" customHeight="1" x14ac:dyDescent="0.3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spans="1:27" ht="14.25" customHeight="1" x14ac:dyDescent="0.3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spans="1:27" ht="14.25" customHeight="1" x14ac:dyDescent="0.3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spans="1:27" ht="14.25" customHeight="1" x14ac:dyDescent="0.3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spans="1:27" ht="14.25" customHeight="1" x14ac:dyDescent="0.3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spans="1:27" ht="14.25" customHeight="1" x14ac:dyDescent="0.3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spans="1:27" ht="14.25" customHeight="1" x14ac:dyDescent="0.3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spans="1:27" ht="14.25" customHeight="1" x14ac:dyDescent="0.3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spans="1:27" ht="14.25" customHeight="1" x14ac:dyDescent="0.3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spans="1:27" ht="14.25" customHeight="1" x14ac:dyDescent="0.3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spans="1:27" ht="14.25" customHeight="1" x14ac:dyDescent="0.3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spans="1:27" ht="14.25" customHeight="1" x14ac:dyDescent="0.3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spans="1:27" ht="14.25" customHeight="1" x14ac:dyDescent="0.3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spans="1:27" ht="14.25" customHeight="1" x14ac:dyDescent="0.3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spans="1:27" ht="14.25" customHeight="1" x14ac:dyDescent="0.3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spans="1:27" ht="14.25" customHeight="1" x14ac:dyDescent="0.3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spans="1:27" ht="14.25" customHeight="1" x14ac:dyDescent="0.3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spans="1:27" ht="14.25" customHeight="1" x14ac:dyDescent="0.3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spans="1:27" ht="14.25" customHeight="1" x14ac:dyDescent="0.3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spans="1:27" ht="14.25" customHeight="1" x14ac:dyDescent="0.3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spans="1:27" ht="14.25" customHeight="1" x14ac:dyDescent="0.3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spans="1:27" ht="14.25" customHeight="1" x14ac:dyDescent="0.3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spans="1:27" ht="14.25" customHeight="1" x14ac:dyDescent="0.3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spans="1:27" ht="14.25" customHeight="1" x14ac:dyDescent="0.3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spans="1:27" ht="14.25" customHeight="1" x14ac:dyDescent="0.3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spans="1:27" ht="14.25" customHeight="1" x14ac:dyDescent="0.3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spans="1:27" ht="14.25" customHeight="1" x14ac:dyDescent="0.3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spans="1:27" ht="14.25" customHeight="1" x14ac:dyDescent="0.3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spans="1:27" ht="14.25" customHeight="1" x14ac:dyDescent="0.3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spans="1:27" ht="14.25" customHeight="1" x14ac:dyDescent="0.3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spans="1:27" ht="14.25" customHeight="1" x14ac:dyDescent="0.3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spans="1:27" ht="14.25" customHeight="1" x14ac:dyDescent="0.3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spans="1:27" ht="14.25" customHeight="1" x14ac:dyDescent="0.3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spans="1:27" ht="14.25" customHeight="1" x14ac:dyDescent="0.3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spans="1:27" ht="14.25" customHeight="1" x14ac:dyDescent="0.3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spans="1:27" ht="14.25" customHeight="1" x14ac:dyDescent="0.3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spans="1:27" ht="14.25" customHeight="1" x14ac:dyDescent="0.3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spans="1:27" ht="14.25" customHeight="1" x14ac:dyDescent="0.3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spans="1:27" ht="14.25" customHeight="1" x14ac:dyDescent="0.3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spans="1:27" ht="14.25" customHeight="1" x14ac:dyDescent="0.3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spans="1:27" ht="14.25" customHeight="1" x14ac:dyDescent="0.3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spans="1:27" ht="14.25" customHeight="1" x14ac:dyDescent="0.3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spans="1:27" ht="14.25" customHeight="1" x14ac:dyDescent="0.3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spans="1:27" ht="14.25" customHeight="1" x14ac:dyDescent="0.3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spans="1:27" ht="14.25" customHeight="1" x14ac:dyDescent="0.3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spans="1:27" ht="14.25" customHeight="1" x14ac:dyDescent="0.3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spans="1:27" ht="14.25" customHeight="1" x14ac:dyDescent="0.3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spans="1:27" ht="14.25" customHeight="1" x14ac:dyDescent="0.3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spans="1:27" ht="14.25" customHeight="1" x14ac:dyDescent="0.3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spans="1:27" ht="14.25" customHeight="1" x14ac:dyDescent="0.3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spans="1:27" ht="14.25" customHeight="1" x14ac:dyDescent="0.3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spans="1:27" ht="14.25" customHeight="1" x14ac:dyDescent="0.3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spans="1:27" ht="14.25" customHeight="1" x14ac:dyDescent="0.3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spans="1:27" ht="14.25" customHeight="1" x14ac:dyDescent="0.3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spans="1:27" ht="14.25" customHeight="1" x14ac:dyDescent="0.3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spans="1:27" ht="14.25" customHeight="1" x14ac:dyDescent="0.3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spans="1:27" ht="14.25" customHeight="1" x14ac:dyDescent="0.3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spans="1:27" ht="14.25" customHeight="1" x14ac:dyDescent="0.3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spans="1:27" ht="14.25" customHeight="1" x14ac:dyDescent="0.3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spans="1:27" ht="14.25" customHeight="1" x14ac:dyDescent="0.3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spans="1:27" ht="14.25" customHeight="1" x14ac:dyDescent="0.3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spans="1:27" ht="14.25" customHeight="1" x14ac:dyDescent="0.3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spans="1:27" ht="14.25" customHeight="1" x14ac:dyDescent="0.3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spans="1:27" ht="14.25" customHeight="1" x14ac:dyDescent="0.3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spans="1:27" ht="14.25" customHeight="1" x14ac:dyDescent="0.3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spans="1:27" ht="14.25" customHeight="1" x14ac:dyDescent="0.3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spans="1:27" ht="14.25" customHeight="1" x14ac:dyDescent="0.3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spans="1:27" ht="14.25" customHeight="1" x14ac:dyDescent="0.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spans="1:27" ht="14.25" customHeight="1" x14ac:dyDescent="0.3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spans="1:27" ht="14.25" customHeight="1" x14ac:dyDescent="0.3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spans="1:27" ht="14.25" customHeight="1" x14ac:dyDescent="0.3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spans="1:27" ht="14.25" customHeight="1" x14ac:dyDescent="0.3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spans="1:27" ht="14.25" customHeight="1" x14ac:dyDescent="0.3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spans="1:27" ht="14.25" customHeight="1" x14ac:dyDescent="0.3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spans="1:27" ht="14.25" customHeight="1" x14ac:dyDescent="0.3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spans="1:27" ht="14.25" customHeight="1" x14ac:dyDescent="0.3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spans="1:27" ht="14.25" customHeight="1" x14ac:dyDescent="0.3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spans="1:27" ht="14.25" customHeight="1" x14ac:dyDescent="0.3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spans="1:27" ht="14.25" customHeight="1" x14ac:dyDescent="0.3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spans="1:27" ht="14.25" customHeight="1" x14ac:dyDescent="0.3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spans="1:27" ht="14.25" customHeight="1" x14ac:dyDescent="0.3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spans="1:27" ht="14.25" customHeight="1" x14ac:dyDescent="0.3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spans="1:27" ht="14.25" customHeight="1" x14ac:dyDescent="0.3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spans="1:27" ht="14.25" customHeight="1" x14ac:dyDescent="0.3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spans="1:27" ht="14.25" customHeight="1" x14ac:dyDescent="0.3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spans="1:27" ht="14.25" customHeight="1" x14ac:dyDescent="0.3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spans="1:27" ht="14.25" customHeight="1" x14ac:dyDescent="0.3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spans="1:27" ht="14.25" customHeight="1" x14ac:dyDescent="0.3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spans="1:27" ht="14.25" customHeight="1" x14ac:dyDescent="0.3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spans="1:27" ht="14.25" customHeight="1" x14ac:dyDescent="0.3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spans="1:27" ht="14.25" customHeight="1" x14ac:dyDescent="0.3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spans="1:27" ht="14.25" customHeight="1" x14ac:dyDescent="0.3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spans="1:27" ht="14.25" customHeight="1" x14ac:dyDescent="0.3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spans="1:27" ht="14.25" customHeight="1" x14ac:dyDescent="0.3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spans="1:27" ht="14.25" customHeight="1" x14ac:dyDescent="0.3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spans="1:27" ht="14.25" customHeight="1" x14ac:dyDescent="0.3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spans="1:27" ht="14.25" customHeight="1" x14ac:dyDescent="0.3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spans="1:27" ht="14.25" customHeight="1" x14ac:dyDescent="0.3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spans="1:27" ht="14.25" customHeight="1" x14ac:dyDescent="0.3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spans="1:27" ht="14.25" customHeight="1" x14ac:dyDescent="0.3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spans="1:27" ht="14.25" customHeight="1" x14ac:dyDescent="0.3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spans="1:27" ht="14.25" customHeight="1" x14ac:dyDescent="0.3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spans="1:27" ht="14.25" customHeight="1" x14ac:dyDescent="0.3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spans="1:27" ht="14.25" customHeight="1" x14ac:dyDescent="0.3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spans="1:27" ht="14.25" customHeight="1" x14ac:dyDescent="0.3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spans="1:27" ht="14.25" customHeight="1" x14ac:dyDescent="0.3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spans="1:27" ht="14.25" customHeight="1" x14ac:dyDescent="0.3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spans="1:27" ht="14.25" customHeight="1" x14ac:dyDescent="0.3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spans="1:27" ht="14.25" customHeight="1" x14ac:dyDescent="0.3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spans="1:27" ht="14.25" customHeight="1" x14ac:dyDescent="0.3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spans="1:27" ht="14.25" customHeight="1" x14ac:dyDescent="0.3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sheetData>
  <mergeCells count="100">
    <mergeCell ref="B59:F59"/>
    <mergeCell ref="G59:H59"/>
    <mergeCell ref="I59:L59"/>
    <mergeCell ref="M59:T59"/>
    <mergeCell ref="U59:Z59"/>
    <mergeCell ref="B60:F60"/>
    <mergeCell ref="M60:T60"/>
    <mergeCell ref="U60:Z60"/>
    <mergeCell ref="U54:Z56"/>
    <mergeCell ref="B57:F57"/>
    <mergeCell ref="G57:H57"/>
    <mergeCell ref="I57:L57"/>
    <mergeCell ref="M57:T57"/>
    <mergeCell ref="U57:Z57"/>
    <mergeCell ref="B58:F58"/>
    <mergeCell ref="G58:H58"/>
    <mergeCell ref="I58:L58"/>
    <mergeCell ref="M58:T58"/>
    <mergeCell ref="U58:Z58"/>
    <mergeCell ref="G60:H60"/>
    <mergeCell ref="I60:L60"/>
    <mergeCell ref="J39:Z39"/>
    <mergeCell ref="J40:Z40"/>
    <mergeCell ref="B36:F36"/>
    <mergeCell ref="B37:F37"/>
    <mergeCell ref="B38:F38"/>
    <mergeCell ref="B39:F39"/>
    <mergeCell ref="B40:F40"/>
    <mergeCell ref="J36:Z36"/>
    <mergeCell ref="J37:Z37"/>
    <mergeCell ref="J38:Z38"/>
    <mergeCell ref="B43:Z44"/>
    <mergeCell ref="B45:Z51"/>
    <mergeCell ref="B54:F56"/>
    <mergeCell ref="G54:H56"/>
    <mergeCell ref="I54:L56"/>
    <mergeCell ref="M54:T56"/>
    <mergeCell ref="B33:Z33"/>
    <mergeCell ref="B34:F35"/>
    <mergeCell ref="G34:G35"/>
    <mergeCell ref="H34:H35"/>
    <mergeCell ref="I34:I35"/>
    <mergeCell ref="J34:Z35"/>
    <mergeCell ref="Y31:Z31"/>
    <mergeCell ref="B29:I31"/>
    <mergeCell ref="J29:Q29"/>
    <mergeCell ref="R29:V29"/>
    <mergeCell ref="W29:Z29"/>
    <mergeCell ref="J30:M30"/>
    <mergeCell ref="N30:Q30"/>
    <mergeCell ref="R30:S30"/>
    <mergeCell ref="T30:V30"/>
    <mergeCell ref="W30:X30"/>
    <mergeCell ref="Y30:Z30"/>
    <mergeCell ref="J31:M31"/>
    <mergeCell ref="N31:Q31"/>
    <mergeCell ref="R31:S31"/>
    <mergeCell ref="T31:V31"/>
    <mergeCell ref="W31:X31"/>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9:G10"/>
    <mergeCell ref="H9:P10"/>
    <mergeCell ref="Q9:T9"/>
    <mergeCell ref="U9:Z9"/>
    <mergeCell ref="Q10:T10"/>
    <mergeCell ref="U10:Z10"/>
    <mergeCell ref="B6:G7"/>
    <mergeCell ref="H6:Z7"/>
    <mergeCell ref="A1:F3"/>
    <mergeCell ref="G1:AA1"/>
    <mergeCell ref="G2:N2"/>
    <mergeCell ref="O2:AA2"/>
    <mergeCell ref="G3:AA3"/>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A31" workbookViewId="0">
      <selection activeCell="J36" sqref="J36"/>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5" width="3.7265625" style="1"/>
    <col min="36" max="36" width="5.54296875" style="1" bestFit="1" customWidth="1"/>
    <col min="37" max="37" width="4.54296875" style="1" bestFit="1" customWidth="1"/>
    <col min="38" max="16384" width="3.7265625" style="1"/>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8.5" customHeight="1" thickBot="1" x14ac:dyDescent="0.4">
      <c r="B6" s="10"/>
      <c r="C6" s="11"/>
      <c r="D6" s="11"/>
      <c r="E6" s="11"/>
      <c r="F6" s="11"/>
      <c r="G6" s="11"/>
      <c r="H6" s="11"/>
      <c r="I6" s="119"/>
      <c r="J6" s="119"/>
      <c r="K6" s="119"/>
      <c r="L6" s="119"/>
      <c r="M6" s="119"/>
      <c r="N6" s="119"/>
      <c r="O6" s="119"/>
      <c r="P6" s="119"/>
      <c r="Q6" s="119"/>
      <c r="R6" s="119"/>
      <c r="S6" s="119"/>
      <c r="T6" s="119"/>
      <c r="U6" s="119"/>
      <c r="V6" s="119"/>
      <c r="W6" s="11"/>
      <c r="X6" s="11"/>
      <c r="Y6" s="11"/>
      <c r="Z6" s="11"/>
      <c r="AA6" s="11"/>
      <c r="AB6" s="12"/>
    </row>
    <row r="7" spans="2:28" ht="15" customHeight="1" x14ac:dyDescent="0.35">
      <c r="B7" s="13"/>
      <c r="C7" s="1123" t="s">
        <v>4</v>
      </c>
      <c r="D7" s="1124"/>
      <c r="E7" s="1124"/>
      <c r="F7" s="1124"/>
      <c r="G7" s="1124"/>
      <c r="H7" s="1125"/>
      <c r="I7" s="1178" t="s">
        <v>60</v>
      </c>
      <c r="J7" s="1179"/>
      <c r="K7" s="1179"/>
      <c r="L7" s="1179"/>
      <c r="M7" s="1179"/>
      <c r="N7" s="1179"/>
      <c r="O7" s="1179"/>
      <c r="P7" s="1179"/>
      <c r="Q7" s="1179"/>
      <c r="R7" s="1179"/>
      <c r="S7" s="1179"/>
      <c r="T7" s="1179"/>
      <c r="U7" s="1179"/>
      <c r="V7" s="1179"/>
      <c r="W7" s="1179"/>
      <c r="X7" s="1179"/>
      <c r="Y7" s="1179"/>
      <c r="Z7" s="1179"/>
      <c r="AA7" s="1179"/>
      <c r="AB7" s="14"/>
    </row>
    <row r="8" spans="2:28" ht="5.5" customHeight="1" x14ac:dyDescent="0.35">
      <c r="B8" s="13"/>
      <c r="C8" s="1138"/>
      <c r="D8" s="1139"/>
      <c r="E8" s="1139"/>
      <c r="F8" s="1139"/>
      <c r="G8" s="1139"/>
      <c r="H8" s="1146"/>
      <c r="I8" s="1180"/>
      <c r="J8" s="1181"/>
      <c r="K8" s="1181"/>
      <c r="L8" s="1181"/>
      <c r="M8" s="1181"/>
      <c r="N8" s="1181"/>
      <c r="O8" s="1181"/>
      <c r="P8" s="1181"/>
      <c r="Q8" s="1181"/>
      <c r="R8" s="1181"/>
      <c r="S8" s="1181"/>
      <c r="T8" s="1181"/>
      <c r="U8" s="1181"/>
      <c r="V8" s="1181"/>
      <c r="W8" s="1181"/>
      <c r="X8" s="1181"/>
      <c r="Y8" s="1181"/>
      <c r="Z8" s="1181"/>
      <c r="AA8" s="1181"/>
      <c r="AB8" s="14"/>
    </row>
    <row r="9" spans="2:28" ht="9" customHeight="1" thickBot="1" x14ac:dyDescent="0.4">
      <c r="B9" s="13"/>
      <c r="C9" s="5"/>
      <c r="D9" s="5"/>
      <c r="E9" s="5"/>
      <c r="F9" s="5"/>
      <c r="G9" s="5"/>
      <c r="H9" s="5"/>
      <c r="I9" s="109"/>
      <c r="J9" s="109"/>
      <c r="K9" s="109"/>
      <c r="L9" s="109"/>
      <c r="M9" s="109"/>
      <c r="N9" s="109"/>
      <c r="O9" s="109"/>
      <c r="P9" s="109"/>
      <c r="Q9" s="109"/>
      <c r="R9" s="109"/>
      <c r="S9" s="109"/>
      <c r="T9" s="109"/>
      <c r="U9" s="109"/>
      <c r="V9" s="109"/>
      <c r="W9" s="5"/>
      <c r="X9" s="5"/>
      <c r="Y9" s="5"/>
      <c r="Z9" s="5"/>
      <c r="AA9" s="5"/>
      <c r="AB9" s="14"/>
    </row>
    <row r="10" spans="2:28" ht="22.5" customHeight="1" x14ac:dyDescent="0.35">
      <c r="B10" s="13"/>
      <c r="C10" s="1123" t="s">
        <v>6</v>
      </c>
      <c r="D10" s="1124"/>
      <c r="E10" s="1124"/>
      <c r="F10" s="1124"/>
      <c r="G10" s="1124"/>
      <c r="H10" s="1125"/>
      <c r="I10" s="1129" t="s">
        <v>61</v>
      </c>
      <c r="J10" s="1130"/>
      <c r="K10" s="1130"/>
      <c r="L10" s="1130"/>
      <c r="M10" s="1130"/>
      <c r="N10" s="1130"/>
      <c r="O10" s="1130"/>
      <c r="P10" s="1130"/>
      <c r="Q10" s="1131"/>
      <c r="R10" s="1113" t="s">
        <v>8</v>
      </c>
      <c r="S10" s="1114"/>
      <c r="T10" s="1114"/>
      <c r="U10" s="1115"/>
      <c r="V10" s="1113" t="s">
        <v>9</v>
      </c>
      <c r="W10" s="1114"/>
      <c r="X10" s="1114"/>
      <c r="Y10" s="1114"/>
      <c r="Z10" s="1114"/>
      <c r="AA10" s="1114"/>
      <c r="AB10" s="14"/>
    </row>
    <row r="11" spans="2:28" ht="22.5" customHeight="1" thickBot="1" x14ac:dyDescent="0.4">
      <c r="B11" s="13"/>
      <c r="C11" s="1138"/>
      <c r="D11" s="1139"/>
      <c r="E11" s="1139"/>
      <c r="F11" s="1139"/>
      <c r="G11" s="1139"/>
      <c r="H11" s="1146"/>
      <c r="I11" s="1132"/>
      <c r="J11" s="1133"/>
      <c r="K11" s="1133"/>
      <c r="L11" s="1133"/>
      <c r="M11" s="1133"/>
      <c r="N11" s="1133"/>
      <c r="O11" s="1133"/>
      <c r="P11" s="1133"/>
      <c r="Q11" s="1134"/>
      <c r="R11" s="1116" t="s">
        <v>62</v>
      </c>
      <c r="S11" s="1117"/>
      <c r="T11" s="1117"/>
      <c r="U11" s="1119"/>
      <c r="V11" s="1182">
        <v>1</v>
      </c>
      <c r="W11" s="1117"/>
      <c r="X11" s="1117"/>
      <c r="Y11" s="1117"/>
      <c r="Z11" s="1117"/>
      <c r="AA11" s="1117"/>
      <c r="AB11" s="14"/>
    </row>
    <row r="12" spans="2:28" ht="7.9" customHeight="1" thickBot="1" x14ac:dyDescent="0.4">
      <c r="B12" s="15"/>
      <c r="C12" s="6"/>
      <c r="D12" s="6"/>
      <c r="E12" s="6"/>
      <c r="F12" s="6"/>
      <c r="G12" s="6"/>
      <c r="H12" s="6"/>
      <c r="I12" s="6"/>
      <c r="J12" s="6"/>
      <c r="K12" s="6"/>
      <c r="L12" s="6"/>
      <c r="M12" s="6"/>
      <c r="N12" s="6"/>
      <c r="O12" s="6"/>
      <c r="P12" s="6"/>
      <c r="Q12" s="6"/>
      <c r="R12" s="6"/>
      <c r="S12" s="6"/>
      <c r="T12" s="6"/>
      <c r="U12" s="6"/>
      <c r="V12" s="6"/>
      <c r="W12" s="6"/>
      <c r="X12" s="6"/>
      <c r="Y12" s="6"/>
      <c r="Z12" s="6"/>
      <c r="AA12" s="6"/>
      <c r="AB12" s="114"/>
    </row>
    <row r="13" spans="2:28" s="817" customFormat="1" ht="24" customHeight="1" x14ac:dyDescent="0.35">
      <c r="B13" s="880"/>
      <c r="C13" s="1220" t="s">
        <v>11</v>
      </c>
      <c r="D13" s="1221"/>
      <c r="E13" s="1221"/>
      <c r="F13" s="1221"/>
      <c r="G13" s="1221"/>
      <c r="H13" s="1222"/>
      <c r="I13" s="1226" t="s">
        <v>63</v>
      </c>
      <c r="J13" s="1227"/>
      <c r="K13" s="1227"/>
      <c r="L13" s="1227"/>
      <c r="M13" s="1227"/>
      <c r="N13" s="1227"/>
      <c r="O13" s="1227"/>
      <c r="P13" s="1227"/>
      <c r="Q13" s="1227"/>
      <c r="R13" s="1227"/>
      <c r="S13" s="1228"/>
      <c r="T13" s="1220" t="s">
        <v>13</v>
      </c>
      <c r="U13" s="1221"/>
      <c r="V13" s="1221"/>
      <c r="W13" s="1221"/>
      <c r="X13" s="1221"/>
      <c r="Y13" s="1221"/>
      <c r="Z13" s="1221"/>
      <c r="AA13" s="1222"/>
      <c r="AB13" s="882"/>
    </row>
    <row r="14" spans="2:28" s="817" customFormat="1" ht="24" customHeight="1" thickBot="1" x14ac:dyDescent="0.4">
      <c r="B14" s="880"/>
      <c r="C14" s="1223"/>
      <c r="D14" s="1224"/>
      <c r="E14" s="1224"/>
      <c r="F14" s="1224"/>
      <c r="G14" s="1224"/>
      <c r="H14" s="1225"/>
      <c r="I14" s="1229"/>
      <c r="J14" s="1230"/>
      <c r="K14" s="1230"/>
      <c r="L14" s="1230"/>
      <c r="M14" s="1230"/>
      <c r="N14" s="1230"/>
      <c r="O14" s="1230"/>
      <c r="P14" s="1230"/>
      <c r="Q14" s="1230"/>
      <c r="R14" s="1230"/>
      <c r="S14" s="1231"/>
      <c r="T14" s="1232" t="s">
        <v>64</v>
      </c>
      <c r="U14" s="1233"/>
      <c r="V14" s="1233"/>
      <c r="W14" s="1233"/>
      <c r="X14" s="1233"/>
      <c r="Y14" s="1233"/>
      <c r="Z14" s="1233"/>
      <c r="AA14" s="1234"/>
      <c r="AB14" s="882"/>
    </row>
    <row r="15" spans="2:28" s="817" customFormat="1" ht="9.5" customHeight="1" thickBot="1" x14ac:dyDescent="0.4">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2"/>
    </row>
    <row r="16" spans="2:28" s="817" customFormat="1" ht="36.75" customHeight="1" thickBot="1" x14ac:dyDescent="0.4">
      <c r="B16" s="880"/>
      <c r="C16" s="1195" t="s">
        <v>15</v>
      </c>
      <c r="D16" s="1196"/>
      <c r="E16" s="1196"/>
      <c r="F16" s="1196"/>
      <c r="G16" s="1196"/>
      <c r="H16" s="1197"/>
      <c r="I16" s="1198" t="s">
        <v>65</v>
      </c>
      <c r="J16" s="1199"/>
      <c r="K16" s="1199"/>
      <c r="L16" s="1199"/>
      <c r="M16" s="1199"/>
      <c r="N16" s="1199"/>
      <c r="O16" s="1199"/>
      <c r="P16" s="1199"/>
      <c r="Q16" s="1199"/>
      <c r="R16" s="1199"/>
      <c r="S16" s="1199"/>
      <c r="T16" s="1199"/>
      <c r="U16" s="1199"/>
      <c r="V16" s="1199"/>
      <c r="W16" s="1199"/>
      <c r="X16" s="1199"/>
      <c r="Y16" s="1199"/>
      <c r="Z16" s="1199"/>
      <c r="AA16" s="1200"/>
      <c r="AB16" s="882"/>
    </row>
    <row r="17" spans="2:28" s="817" customFormat="1" ht="11" customHeight="1" thickBot="1" x14ac:dyDescent="0.4">
      <c r="B17" s="880"/>
      <c r="C17" s="879"/>
      <c r="D17" s="879"/>
      <c r="E17" s="879"/>
      <c r="F17" s="879"/>
      <c r="G17" s="879"/>
      <c r="H17" s="879"/>
      <c r="I17" s="883"/>
      <c r="J17" s="883"/>
      <c r="K17" s="883"/>
      <c r="L17" s="883"/>
      <c r="M17" s="883"/>
      <c r="N17" s="883"/>
      <c r="O17" s="883"/>
      <c r="P17" s="883"/>
      <c r="Q17" s="883"/>
      <c r="R17" s="883"/>
      <c r="S17" s="883"/>
      <c r="T17" s="883"/>
      <c r="U17" s="883"/>
      <c r="V17" s="883"/>
      <c r="W17" s="883"/>
      <c r="X17" s="883"/>
      <c r="Y17" s="883"/>
      <c r="Z17" s="883"/>
      <c r="AA17" s="883"/>
      <c r="AB17" s="882"/>
    </row>
    <row r="18" spans="2:28" s="817" customFormat="1" ht="50.25" customHeight="1" thickBot="1" x14ac:dyDescent="0.4">
      <c r="B18" s="880"/>
      <c r="C18" s="1195" t="s">
        <v>66</v>
      </c>
      <c r="D18" s="1196"/>
      <c r="E18" s="1196"/>
      <c r="F18" s="1196"/>
      <c r="G18" s="1196"/>
      <c r="H18" s="1197"/>
      <c r="I18" s="1198" t="s">
        <v>67</v>
      </c>
      <c r="J18" s="1199"/>
      <c r="K18" s="1199"/>
      <c r="L18" s="1199"/>
      <c r="M18" s="1199"/>
      <c r="N18" s="1199"/>
      <c r="O18" s="1199"/>
      <c r="P18" s="1199"/>
      <c r="Q18" s="1199"/>
      <c r="R18" s="1199"/>
      <c r="S18" s="1199"/>
      <c r="T18" s="1199"/>
      <c r="U18" s="1199"/>
      <c r="V18" s="1199"/>
      <c r="W18" s="1199"/>
      <c r="X18" s="1199"/>
      <c r="Y18" s="1199"/>
      <c r="Z18" s="1199"/>
      <c r="AA18" s="1200"/>
      <c r="AB18" s="882"/>
    </row>
    <row r="19" spans="2:28" s="817" customFormat="1" ht="8.5" customHeight="1" thickBot="1" x14ac:dyDescent="0.4">
      <c r="B19" s="880"/>
      <c r="C19" s="879"/>
      <c r="D19" s="879"/>
      <c r="E19" s="879"/>
      <c r="F19" s="879"/>
      <c r="G19" s="879"/>
      <c r="H19" s="879"/>
      <c r="I19" s="883"/>
      <c r="J19" s="883"/>
      <c r="K19" s="883"/>
      <c r="L19" s="883"/>
      <c r="M19" s="883"/>
      <c r="N19" s="883"/>
      <c r="O19" s="883"/>
      <c r="P19" s="883"/>
      <c r="Q19" s="883"/>
      <c r="R19" s="883"/>
      <c r="S19" s="883"/>
      <c r="T19" s="883"/>
      <c r="U19" s="883"/>
      <c r="V19" s="883"/>
      <c r="W19" s="883"/>
      <c r="X19" s="883"/>
      <c r="Y19" s="883"/>
      <c r="Z19" s="883"/>
      <c r="AA19" s="883"/>
      <c r="AB19" s="882"/>
    </row>
    <row r="20" spans="2:28" s="817" customFormat="1" ht="17.5" customHeight="1" x14ac:dyDescent="0.35">
      <c r="B20" s="880"/>
      <c r="C20" s="1201" t="s">
        <v>19</v>
      </c>
      <c r="D20" s="1202"/>
      <c r="E20" s="1202"/>
      <c r="F20" s="1202"/>
      <c r="G20" s="1202"/>
      <c r="H20" s="1203"/>
      <c r="I20" s="1207" t="s">
        <v>1095</v>
      </c>
      <c r="J20" s="1208"/>
      <c r="K20" s="1208"/>
      <c r="L20" s="1209"/>
      <c r="M20" s="1213" t="s">
        <v>21</v>
      </c>
      <c r="N20" s="1214"/>
      <c r="O20" s="1214"/>
      <c r="P20" s="1214"/>
      <c r="Q20" s="1214"/>
      <c r="R20" s="1214"/>
      <c r="S20" s="1215"/>
      <c r="T20" s="1213" t="s">
        <v>22</v>
      </c>
      <c r="U20" s="1214"/>
      <c r="V20" s="1214"/>
      <c r="W20" s="1214"/>
      <c r="X20" s="1214"/>
      <c r="Y20" s="1214"/>
      <c r="Z20" s="1214"/>
      <c r="AA20" s="1215"/>
      <c r="AB20" s="882"/>
    </row>
    <row r="21" spans="2:28" s="817" customFormat="1" ht="17.25" customHeight="1" thickBot="1" x14ac:dyDescent="0.4">
      <c r="B21" s="880"/>
      <c r="C21" s="1204"/>
      <c r="D21" s="1205"/>
      <c r="E21" s="1205"/>
      <c r="F21" s="1205"/>
      <c r="G21" s="1205"/>
      <c r="H21" s="1206"/>
      <c r="I21" s="1210"/>
      <c r="J21" s="1211"/>
      <c r="K21" s="1211"/>
      <c r="L21" s="1212"/>
      <c r="M21" s="1216" t="s">
        <v>68</v>
      </c>
      <c r="N21" s="1217"/>
      <c r="O21" s="1217"/>
      <c r="P21" s="1217"/>
      <c r="Q21" s="1217"/>
      <c r="R21" s="1217"/>
      <c r="S21" s="1218"/>
      <c r="T21" s="1219" t="s">
        <v>69</v>
      </c>
      <c r="U21" s="1217"/>
      <c r="V21" s="1217"/>
      <c r="W21" s="1217"/>
      <c r="X21" s="1217"/>
      <c r="Y21" s="1217"/>
      <c r="Z21" s="1217"/>
      <c r="AA21" s="1218"/>
      <c r="AB21" s="882"/>
    </row>
    <row r="22" spans="2:28" s="817" customFormat="1" ht="9.5" customHeight="1" thickBot="1" x14ac:dyDescent="0.4">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2"/>
    </row>
    <row r="23" spans="2:28" s="817" customFormat="1" ht="30.75" customHeight="1" x14ac:dyDescent="0.35">
      <c r="B23" s="88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82"/>
    </row>
    <row r="24" spans="2:28" s="817" customFormat="1" ht="40.25" customHeight="1" thickBot="1" x14ac:dyDescent="0.4">
      <c r="B24" s="880"/>
      <c r="C24" s="1245" t="s">
        <v>70</v>
      </c>
      <c r="D24" s="1246"/>
      <c r="E24" s="1246"/>
      <c r="F24" s="1246"/>
      <c r="G24" s="1246"/>
      <c r="H24" s="1246"/>
      <c r="I24" s="1247"/>
      <c r="J24" s="1245" t="s">
        <v>60</v>
      </c>
      <c r="K24" s="1246"/>
      <c r="L24" s="1246"/>
      <c r="M24" s="1246"/>
      <c r="N24" s="1246"/>
      <c r="O24" s="1246"/>
      <c r="P24" s="1247"/>
      <c r="Q24" s="1248" t="s">
        <v>71</v>
      </c>
      <c r="R24" s="1249"/>
      <c r="S24" s="1249"/>
      <c r="T24" s="1249"/>
      <c r="U24" s="1249"/>
      <c r="V24" s="1249"/>
      <c r="W24" s="1249"/>
      <c r="X24" s="1249"/>
      <c r="Y24" s="1249"/>
      <c r="Z24" s="1249"/>
      <c r="AA24" s="1250"/>
      <c r="AB24" s="882"/>
    </row>
    <row r="25" spans="2:28" s="817" customFormat="1" ht="15" thickBot="1" x14ac:dyDescent="0.4">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2"/>
    </row>
    <row r="26" spans="2:28" s="817" customFormat="1" ht="33" customHeight="1" thickBot="1" x14ac:dyDescent="0.4">
      <c r="B26" s="880"/>
      <c r="C26" s="1195" t="s">
        <v>31</v>
      </c>
      <c r="D26" s="1196"/>
      <c r="E26" s="1196"/>
      <c r="F26" s="1196"/>
      <c r="G26" s="1196"/>
      <c r="H26" s="1197"/>
      <c r="I26" s="1198" t="s">
        <v>72</v>
      </c>
      <c r="J26" s="1199"/>
      <c r="K26" s="1199"/>
      <c r="L26" s="1199"/>
      <c r="M26" s="1199"/>
      <c r="N26" s="1199"/>
      <c r="O26" s="1199"/>
      <c r="P26" s="1199"/>
      <c r="Q26" s="1199"/>
      <c r="R26" s="1199"/>
      <c r="S26" s="1199"/>
      <c r="T26" s="1199"/>
      <c r="U26" s="1199"/>
      <c r="V26" s="1199"/>
      <c r="W26" s="1199"/>
      <c r="X26" s="1199"/>
      <c r="Y26" s="1199"/>
      <c r="Z26" s="1199"/>
      <c r="AA26" s="1200"/>
      <c r="AB26" s="882"/>
    </row>
    <row r="27" spans="2:28" s="817" customFormat="1" ht="9" customHeight="1" thickBot="1" x14ac:dyDescent="0.4">
      <c r="B27" s="880"/>
      <c r="C27" s="879"/>
      <c r="D27" s="879"/>
      <c r="E27" s="879"/>
      <c r="F27" s="879"/>
      <c r="G27" s="879"/>
      <c r="H27" s="879"/>
      <c r="I27" s="883"/>
      <c r="J27" s="883"/>
      <c r="K27" s="883"/>
      <c r="L27" s="883"/>
      <c r="M27" s="883"/>
      <c r="N27" s="883"/>
      <c r="O27" s="883"/>
      <c r="P27" s="883"/>
      <c r="Q27" s="883"/>
      <c r="R27" s="883"/>
      <c r="S27" s="883"/>
      <c r="T27" s="883"/>
      <c r="U27" s="883"/>
      <c r="V27" s="883"/>
      <c r="W27" s="883"/>
      <c r="X27" s="883"/>
      <c r="Y27" s="883"/>
      <c r="Z27" s="883"/>
      <c r="AA27" s="883"/>
      <c r="AB27" s="882"/>
    </row>
    <row r="28" spans="2:28" s="817" customFormat="1" ht="43.25" customHeight="1" thickBot="1" x14ac:dyDescent="0.4">
      <c r="B28" s="880"/>
      <c r="C28" s="1195" t="s">
        <v>33</v>
      </c>
      <c r="D28" s="1196"/>
      <c r="E28" s="1196"/>
      <c r="F28" s="1196"/>
      <c r="G28" s="1196"/>
      <c r="H28" s="1197"/>
      <c r="I28" s="1235">
        <v>0.8</v>
      </c>
      <c r="J28" s="1198"/>
      <c r="K28" s="1236" t="s">
        <v>34</v>
      </c>
      <c r="L28" s="1237"/>
      <c r="M28" s="1237"/>
      <c r="N28" s="1238"/>
      <c r="O28" s="1239" t="s">
        <v>35</v>
      </c>
      <c r="P28" s="1240"/>
      <c r="Q28" s="1240"/>
      <c r="R28" s="1241"/>
      <c r="S28" s="137" t="s">
        <v>37</v>
      </c>
      <c r="T28" s="1240" t="s">
        <v>73</v>
      </c>
      <c r="U28" s="1240"/>
      <c r="V28" s="1241"/>
      <c r="W28" s="897"/>
      <c r="X28" s="1242" t="s">
        <v>38</v>
      </c>
      <c r="Y28" s="1243"/>
      <c r="Z28" s="1244"/>
      <c r="AA28" s="896"/>
      <c r="AB28" s="882"/>
    </row>
    <row r="29" spans="2:28" s="817" customFormat="1" ht="8" customHeight="1" thickBot="1" x14ac:dyDescent="0.4">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2"/>
    </row>
    <row r="30" spans="2:28" s="817" customFormat="1" ht="13.25" customHeight="1" x14ac:dyDescent="0.35">
      <c r="B30" s="88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82"/>
    </row>
    <row r="31" spans="2:28" s="817" customFormat="1" ht="15" customHeight="1" x14ac:dyDescent="0.35">
      <c r="B31" s="88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82"/>
    </row>
    <row r="32" spans="2:28" s="817" customFormat="1" ht="15" customHeight="1" thickBot="1" x14ac:dyDescent="0.4">
      <c r="B32" s="880"/>
      <c r="C32" s="1273"/>
      <c r="D32" s="1274"/>
      <c r="E32" s="1274"/>
      <c r="F32" s="1274"/>
      <c r="G32" s="1274"/>
      <c r="H32" s="1274"/>
      <c r="I32" s="1274"/>
      <c r="J32" s="1275"/>
      <c r="K32" s="1263">
        <v>0</v>
      </c>
      <c r="L32" s="1264"/>
      <c r="M32" s="1264"/>
      <c r="N32" s="1264"/>
      <c r="O32" s="1265">
        <v>0.69</v>
      </c>
      <c r="P32" s="1264"/>
      <c r="Q32" s="1264"/>
      <c r="R32" s="1264"/>
      <c r="S32" s="1265">
        <v>0.7</v>
      </c>
      <c r="T32" s="1264"/>
      <c r="U32" s="1265">
        <v>0.79</v>
      </c>
      <c r="V32" s="1264"/>
      <c r="W32" s="1264"/>
      <c r="X32" s="1265">
        <v>0.8</v>
      </c>
      <c r="Y32" s="1264"/>
      <c r="Z32" s="1265">
        <v>1</v>
      </c>
      <c r="AA32" s="1266"/>
      <c r="AB32" s="882"/>
    </row>
    <row r="33" spans="2:28" s="817" customFormat="1" ht="8.5" customHeight="1" thickBot="1" x14ac:dyDescent="0.4">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2"/>
    </row>
    <row r="34" spans="2:28" s="118" customFormat="1" ht="12.5" thickBot="1" x14ac:dyDescent="0.35">
      <c r="B34" s="751"/>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754"/>
    </row>
    <row r="35" spans="2:28" s="118" customFormat="1" ht="38.25" customHeight="1" thickBot="1" x14ac:dyDescent="0.35">
      <c r="B35" s="751"/>
      <c r="C35" s="1257" t="s">
        <v>46</v>
      </c>
      <c r="D35" s="1258"/>
      <c r="E35" s="1258"/>
      <c r="F35" s="1258"/>
      <c r="G35" s="1259"/>
      <c r="H35" s="899" t="s">
        <v>74</v>
      </c>
      <c r="I35" s="899" t="s">
        <v>75</v>
      </c>
      <c r="J35" s="899" t="s">
        <v>49</v>
      </c>
      <c r="K35" s="1260" t="s">
        <v>50</v>
      </c>
      <c r="L35" s="1261"/>
      <c r="M35" s="1261"/>
      <c r="N35" s="1261"/>
      <c r="O35" s="1261"/>
      <c r="P35" s="1261"/>
      <c r="Q35" s="1261"/>
      <c r="R35" s="1261"/>
      <c r="S35" s="1261"/>
      <c r="T35" s="1261"/>
      <c r="U35" s="1261"/>
      <c r="V35" s="1261"/>
      <c r="W35" s="1261"/>
      <c r="X35" s="1261"/>
      <c r="Y35" s="1261"/>
      <c r="Z35" s="1261"/>
      <c r="AA35" s="1262"/>
      <c r="AB35" s="754"/>
    </row>
    <row r="36" spans="2:28" s="118" customFormat="1" ht="64.5" customHeight="1" thickBot="1" x14ac:dyDescent="0.35">
      <c r="B36" s="751"/>
      <c r="C36" s="1251" t="s">
        <v>161</v>
      </c>
      <c r="D36" s="1252"/>
      <c r="E36" s="1252"/>
      <c r="F36" s="1252"/>
      <c r="G36" s="1253"/>
      <c r="H36" s="206">
        <v>99</v>
      </c>
      <c r="I36" s="206">
        <v>100</v>
      </c>
      <c r="J36" s="230">
        <f>H36/I36</f>
        <v>0.99</v>
      </c>
      <c r="K36" s="1254" t="s">
        <v>1036</v>
      </c>
      <c r="L36" s="1255"/>
      <c r="M36" s="1255"/>
      <c r="N36" s="1255"/>
      <c r="O36" s="1255"/>
      <c r="P36" s="1255"/>
      <c r="Q36" s="1255"/>
      <c r="R36" s="1255"/>
      <c r="S36" s="1255"/>
      <c r="T36" s="1255"/>
      <c r="U36" s="1255"/>
      <c r="V36" s="1255"/>
      <c r="W36" s="1255"/>
      <c r="X36" s="1255"/>
      <c r="Y36" s="1255"/>
      <c r="Z36" s="1255"/>
      <c r="AA36" s="1256"/>
      <c r="AB36" s="754"/>
    </row>
    <row r="37" spans="2:28" s="118" customFormat="1" ht="80.25" customHeight="1" thickBot="1" x14ac:dyDescent="0.35">
      <c r="B37" s="751"/>
      <c r="C37" s="1251" t="s">
        <v>1037</v>
      </c>
      <c r="D37" s="1252"/>
      <c r="E37" s="1252"/>
      <c r="F37" s="1252"/>
      <c r="G37" s="1253"/>
      <c r="H37" s="900">
        <v>0</v>
      </c>
      <c r="I37" s="206">
        <v>0</v>
      </c>
      <c r="J37" s="230" t="e">
        <f>H37/I37</f>
        <v>#DIV/0!</v>
      </c>
      <c r="K37" s="1254"/>
      <c r="L37" s="1255"/>
      <c r="M37" s="1255"/>
      <c r="N37" s="1255"/>
      <c r="O37" s="1255"/>
      <c r="P37" s="1255"/>
      <c r="Q37" s="1255"/>
      <c r="R37" s="1255"/>
      <c r="S37" s="1255"/>
      <c r="T37" s="1255"/>
      <c r="U37" s="1255"/>
      <c r="V37" s="1255"/>
      <c r="W37" s="1255"/>
      <c r="X37" s="1255"/>
      <c r="Y37" s="1255"/>
      <c r="Z37" s="1255"/>
      <c r="AA37" s="1256"/>
      <c r="AB37" s="754"/>
    </row>
    <row r="38" spans="2:28" s="118" customFormat="1" ht="15.75" customHeight="1" thickBot="1" x14ac:dyDescent="0.35">
      <c r="B38" s="751"/>
      <c r="C38" s="1284" t="s">
        <v>54</v>
      </c>
      <c r="D38" s="1285"/>
      <c r="E38" s="1285"/>
      <c r="F38" s="1285"/>
      <c r="G38" s="1286"/>
      <c r="H38" s="210">
        <v>99</v>
      </c>
      <c r="I38" s="210">
        <v>100</v>
      </c>
      <c r="J38" s="918">
        <v>0.99</v>
      </c>
      <c r="K38" s="1287"/>
      <c r="L38" s="1288"/>
      <c r="M38" s="1288"/>
      <c r="N38" s="1288"/>
      <c r="O38" s="1288"/>
      <c r="P38" s="1288"/>
      <c r="Q38" s="1288"/>
      <c r="R38" s="1288"/>
      <c r="S38" s="1288"/>
      <c r="T38" s="1288"/>
      <c r="U38" s="1288"/>
      <c r="V38" s="1288"/>
      <c r="W38" s="1288"/>
      <c r="X38" s="1288"/>
      <c r="Y38" s="1288"/>
      <c r="Z38" s="1288"/>
      <c r="AA38" s="1289"/>
      <c r="AB38" s="754"/>
    </row>
    <row r="39" spans="2:28" s="118" customFormat="1" ht="5.25" customHeight="1" x14ac:dyDescent="0.3">
      <c r="B39" s="751"/>
      <c r="C39" s="902"/>
      <c r="D39" s="902"/>
      <c r="E39" s="902"/>
      <c r="F39" s="902"/>
      <c r="G39" s="902"/>
      <c r="H39" s="903"/>
      <c r="I39" s="903"/>
      <c r="J39" s="70"/>
      <c r="K39" s="902"/>
      <c r="L39" s="902"/>
      <c r="M39" s="902"/>
      <c r="N39" s="902"/>
      <c r="O39" s="902"/>
      <c r="P39" s="902"/>
      <c r="Q39" s="902"/>
      <c r="R39" s="902"/>
      <c r="S39" s="902"/>
      <c r="T39" s="902"/>
      <c r="U39" s="902"/>
      <c r="V39" s="902"/>
      <c r="W39" s="902"/>
      <c r="X39" s="902"/>
      <c r="Y39" s="902"/>
      <c r="Z39" s="902"/>
      <c r="AA39" s="902"/>
      <c r="AB39" s="754"/>
    </row>
    <row r="40" spans="2:28" s="118" customFormat="1" ht="12.5" thickBot="1" x14ac:dyDescent="0.35">
      <c r="B40" s="751"/>
      <c r="C40" s="902"/>
      <c r="D40" s="902"/>
      <c r="E40" s="902"/>
      <c r="F40" s="902"/>
      <c r="G40" s="902"/>
      <c r="H40" s="903"/>
      <c r="I40" s="903"/>
      <c r="J40" s="70"/>
      <c r="K40" s="902"/>
      <c r="L40" s="902"/>
      <c r="M40" s="902"/>
      <c r="N40" s="902"/>
      <c r="O40" s="902"/>
      <c r="P40" s="902"/>
      <c r="Q40" s="902"/>
      <c r="R40" s="902"/>
      <c r="S40" s="902"/>
      <c r="T40" s="902"/>
      <c r="U40" s="902"/>
      <c r="V40" s="902"/>
      <c r="W40" s="902"/>
      <c r="X40" s="902"/>
      <c r="Y40" s="902"/>
      <c r="Z40" s="902"/>
      <c r="AA40" s="902"/>
      <c r="AB40" s="754"/>
    </row>
    <row r="41" spans="2:28" s="118" customFormat="1" ht="12" x14ac:dyDescent="0.3">
      <c r="B41" s="751"/>
      <c r="C41" s="1290" t="s">
        <v>55</v>
      </c>
      <c r="D41" s="1291"/>
      <c r="E41" s="1291"/>
      <c r="F41" s="1291"/>
      <c r="G41" s="1291"/>
      <c r="H41" s="1291"/>
      <c r="I41" s="1291"/>
      <c r="J41" s="1291"/>
      <c r="K41" s="1291"/>
      <c r="L41" s="1291"/>
      <c r="M41" s="1291"/>
      <c r="N41" s="1291"/>
      <c r="O41" s="1291"/>
      <c r="P41" s="1291"/>
      <c r="Q41" s="1291"/>
      <c r="R41" s="1291"/>
      <c r="S41" s="1291"/>
      <c r="T41" s="1291"/>
      <c r="U41" s="1291"/>
      <c r="V41" s="1291"/>
      <c r="W41" s="1291"/>
      <c r="X41" s="1291"/>
      <c r="Y41" s="1291"/>
      <c r="Z41" s="1291"/>
      <c r="AA41" s="1292"/>
      <c r="AB41" s="754"/>
    </row>
    <row r="42" spans="2:28" s="916" customFormat="1" ht="12.5" thickBot="1" x14ac:dyDescent="0.35">
      <c r="B42" s="173"/>
      <c r="C42" s="1293"/>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5"/>
      <c r="AB42" s="754"/>
    </row>
    <row r="43" spans="2:28" s="916" customFormat="1" ht="12" x14ac:dyDescent="0.3">
      <c r="B43" s="173"/>
      <c r="C43" s="1296"/>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8"/>
      <c r="AB43" s="754"/>
    </row>
    <row r="44" spans="2:28" s="916" customFormat="1" ht="12" x14ac:dyDescent="0.3">
      <c r="B44" s="173"/>
      <c r="C44" s="1299"/>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1"/>
      <c r="AB44" s="754"/>
    </row>
    <row r="45" spans="2:28" s="916" customFormat="1" ht="12" x14ac:dyDescent="0.3">
      <c r="B45" s="173"/>
      <c r="C45" s="1299"/>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1"/>
      <c r="AB45" s="754"/>
    </row>
    <row r="46" spans="2:28" s="916" customFormat="1" ht="12" x14ac:dyDescent="0.3">
      <c r="B46" s="173"/>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754"/>
    </row>
    <row r="47" spans="2:28" s="916" customFormat="1" ht="12" x14ac:dyDescent="0.3">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754"/>
    </row>
    <row r="48" spans="2:28" s="916" customFormat="1" ht="12" x14ac:dyDescent="0.3">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754"/>
    </row>
    <row r="49" spans="2:28" s="916" customFormat="1" ht="156.75" customHeight="1" thickBot="1" x14ac:dyDescent="0.35">
      <c r="B49" s="173"/>
      <c r="C49" s="1302"/>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4"/>
      <c r="AB49" s="754"/>
    </row>
    <row r="50" spans="2:28" s="916" customFormat="1" ht="12" x14ac:dyDescent="0.3">
      <c r="B50" s="177"/>
      <c r="C50" s="905"/>
      <c r="D50" s="905"/>
      <c r="E50" s="905"/>
      <c r="F50" s="905"/>
      <c r="G50" s="905"/>
      <c r="H50" s="905"/>
      <c r="I50" s="905"/>
      <c r="J50" s="905"/>
      <c r="K50" s="905"/>
      <c r="L50" s="905"/>
      <c r="M50" s="905"/>
      <c r="N50" s="905"/>
      <c r="O50" s="905"/>
      <c r="P50" s="905"/>
      <c r="Q50" s="905"/>
      <c r="R50" s="905"/>
      <c r="S50" s="905"/>
      <c r="T50" s="905"/>
      <c r="U50" s="905"/>
      <c r="V50" s="905"/>
      <c r="W50" s="905"/>
      <c r="X50" s="905"/>
      <c r="Y50" s="905"/>
      <c r="Z50" s="905"/>
      <c r="AA50" s="905"/>
      <c r="AB50" s="179"/>
    </row>
    <row r="51" spans="2:28" s="916" customFormat="1" ht="12.5" thickBot="1" x14ac:dyDescent="0.35">
      <c r="B51" s="180"/>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182"/>
    </row>
    <row r="52" spans="2:28" s="916" customFormat="1" ht="12" x14ac:dyDescent="0.3">
      <c r="B52" s="183"/>
      <c r="C52" s="1305" t="s">
        <v>46</v>
      </c>
      <c r="D52" s="1306"/>
      <c r="E52" s="1306"/>
      <c r="F52" s="1306"/>
      <c r="G52" s="1307"/>
      <c r="H52" s="1305" t="s">
        <v>76</v>
      </c>
      <c r="I52" s="1307"/>
      <c r="J52" s="1305" t="s">
        <v>56</v>
      </c>
      <c r="K52" s="1306"/>
      <c r="L52" s="1306"/>
      <c r="M52" s="1307"/>
      <c r="N52" s="1305" t="s">
        <v>57</v>
      </c>
      <c r="O52" s="1306"/>
      <c r="P52" s="1306"/>
      <c r="Q52" s="1306"/>
      <c r="R52" s="1306"/>
      <c r="S52" s="1306"/>
      <c r="T52" s="1306"/>
      <c r="U52" s="1307"/>
      <c r="V52" s="1314" t="s">
        <v>58</v>
      </c>
      <c r="W52" s="1314"/>
      <c r="X52" s="1314"/>
      <c r="Y52" s="1314"/>
      <c r="Z52" s="1314"/>
      <c r="AA52" s="1315"/>
      <c r="AB52" s="184"/>
    </row>
    <row r="53" spans="2:28" s="916" customFormat="1" ht="12" x14ac:dyDescent="0.3">
      <c r="B53" s="185"/>
      <c r="C53" s="1308"/>
      <c r="D53" s="1309"/>
      <c r="E53" s="1309"/>
      <c r="F53" s="1309"/>
      <c r="G53" s="1310"/>
      <c r="H53" s="1308"/>
      <c r="I53" s="1310"/>
      <c r="J53" s="1308"/>
      <c r="K53" s="1309"/>
      <c r="L53" s="1309"/>
      <c r="M53" s="1310"/>
      <c r="N53" s="1308"/>
      <c r="O53" s="1309"/>
      <c r="P53" s="1309"/>
      <c r="Q53" s="1309"/>
      <c r="R53" s="1309"/>
      <c r="S53" s="1309"/>
      <c r="T53" s="1309"/>
      <c r="U53" s="1310"/>
      <c r="V53" s="1316"/>
      <c r="W53" s="1316"/>
      <c r="X53" s="1316"/>
      <c r="Y53" s="1316"/>
      <c r="Z53" s="1316"/>
      <c r="AA53" s="1317"/>
      <c r="AB53" s="184"/>
    </row>
    <row r="54" spans="2:28" s="916" customFormat="1" ht="12.5" thickBot="1" x14ac:dyDescent="0.35">
      <c r="B54" s="185"/>
      <c r="C54" s="1308"/>
      <c r="D54" s="1309"/>
      <c r="E54" s="1309"/>
      <c r="F54" s="1309"/>
      <c r="G54" s="1310"/>
      <c r="H54" s="1308"/>
      <c r="I54" s="1310"/>
      <c r="J54" s="1308"/>
      <c r="K54" s="1309"/>
      <c r="L54" s="1309"/>
      <c r="M54" s="1310"/>
      <c r="N54" s="1311"/>
      <c r="O54" s="1312"/>
      <c r="P54" s="1312"/>
      <c r="Q54" s="1312"/>
      <c r="R54" s="1312"/>
      <c r="S54" s="1312"/>
      <c r="T54" s="1312"/>
      <c r="U54" s="1313"/>
      <c r="V54" s="1318"/>
      <c r="W54" s="1318"/>
      <c r="X54" s="1318"/>
      <c r="Y54" s="1318"/>
      <c r="Z54" s="1318"/>
      <c r="AA54" s="1319"/>
      <c r="AB54" s="184"/>
    </row>
    <row r="55" spans="2:28" s="916" customFormat="1" ht="62" customHeight="1" x14ac:dyDescent="0.3">
      <c r="B55" s="183"/>
      <c r="C55" s="1323" t="s">
        <v>1096</v>
      </c>
      <c r="D55" s="1321"/>
      <c r="E55" s="1321"/>
      <c r="F55" s="1321"/>
      <c r="G55" s="1321"/>
      <c r="H55" s="1320">
        <v>0.97</v>
      </c>
      <c r="I55" s="1321"/>
      <c r="J55" s="1320">
        <v>0.99</v>
      </c>
      <c r="K55" s="1321"/>
      <c r="L55" s="1321"/>
      <c r="M55" s="1321"/>
      <c r="N55" s="1324" t="s">
        <v>1097</v>
      </c>
      <c r="O55" s="1325"/>
      <c r="P55" s="1325"/>
      <c r="Q55" s="1325"/>
      <c r="R55" s="1325"/>
      <c r="S55" s="1325"/>
      <c r="T55" s="1325"/>
      <c r="U55" s="1326"/>
      <c r="V55" s="1324" t="s">
        <v>59</v>
      </c>
      <c r="W55" s="1325"/>
      <c r="X55" s="1325"/>
      <c r="Y55" s="1325"/>
      <c r="Z55" s="1325"/>
      <c r="AA55" s="1327"/>
      <c r="AB55" s="186"/>
    </row>
    <row r="56" spans="2:28" s="916" customFormat="1" ht="15.75" customHeight="1" thickBot="1" x14ac:dyDescent="0.35">
      <c r="B56" s="183"/>
      <c r="C56" s="1328"/>
      <c r="D56" s="1322"/>
      <c r="E56" s="1322"/>
      <c r="F56" s="1322"/>
      <c r="G56" s="1322"/>
      <c r="H56" s="1322"/>
      <c r="I56" s="1322"/>
      <c r="J56" s="1322"/>
      <c r="K56" s="1322"/>
      <c r="L56" s="1322"/>
      <c r="M56" s="1322"/>
      <c r="N56" s="1329"/>
      <c r="O56" s="1330"/>
      <c r="P56" s="1330"/>
      <c r="Q56" s="1330"/>
      <c r="R56" s="1330"/>
      <c r="S56" s="1330"/>
      <c r="T56" s="1330"/>
      <c r="U56" s="1331"/>
      <c r="V56" s="1329"/>
      <c r="W56" s="1330"/>
      <c r="X56" s="1330"/>
      <c r="Y56" s="1330"/>
      <c r="Z56" s="1330"/>
      <c r="AA56" s="1332"/>
      <c r="AB56" s="186"/>
    </row>
    <row r="57" spans="2:28" s="916" customFormat="1" ht="12" x14ac:dyDescent="0.3">
      <c r="B57" s="187"/>
      <c r="C57" s="905"/>
      <c r="D57" s="905"/>
      <c r="E57" s="905"/>
      <c r="F57" s="905"/>
      <c r="G57" s="905"/>
      <c r="H57" s="905"/>
      <c r="I57" s="905"/>
      <c r="J57" s="905"/>
      <c r="K57" s="905"/>
      <c r="L57" s="905"/>
      <c r="M57" s="905"/>
      <c r="N57" s="905"/>
      <c r="O57" s="905"/>
      <c r="P57" s="905"/>
      <c r="Q57" s="905"/>
      <c r="R57" s="905"/>
      <c r="S57" s="905"/>
      <c r="T57" s="905"/>
      <c r="U57" s="905"/>
      <c r="V57" s="905"/>
      <c r="W57" s="905"/>
      <c r="X57" s="905"/>
      <c r="Y57" s="905"/>
      <c r="Z57" s="905"/>
      <c r="AA57" s="905"/>
      <c r="AB57" s="188"/>
    </row>
    <row r="58" spans="2:28" s="916" customFormat="1" ht="12" x14ac:dyDescent="0.3"/>
    <row r="59" spans="2:28" s="916" customFormat="1" ht="12" x14ac:dyDescent="0.3"/>
    <row r="60" spans="2:28" s="916" customFormat="1" ht="12" x14ac:dyDescent="0.3"/>
    <row r="61" spans="2:28" s="916" customFormat="1" ht="12" x14ac:dyDescent="0.3"/>
    <row r="62" spans="2:28" s="916" customFormat="1" ht="12" x14ac:dyDescent="0.3"/>
    <row r="63" spans="2:28" s="916" customFormat="1" ht="12" x14ac:dyDescent="0.3"/>
    <row r="64" spans="2:28" s="916" customFormat="1" ht="12" x14ac:dyDescent="0.3"/>
    <row r="65" s="916" customFormat="1" ht="12" x14ac:dyDescent="0.3"/>
    <row r="66" s="916" customFormat="1" ht="12" x14ac:dyDescent="0.3"/>
    <row r="67" s="916" customFormat="1" ht="12" x14ac:dyDescent="0.3"/>
    <row r="68" s="817" customFormat="1" x14ac:dyDescent="0.35"/>
    <row r="69" s="817" customFormat="1" x14ac:dyDescent="0.35"/>
    <row r="70" s="817" customFormat="1" x14ac:dyDescent="0.35"/>
    <row r="71" s="817" customFormat="1" x14ac:dyDescent="0.35"/>
    <row r="72" s="817" customFormat="1" x14ac:dyDescent="0.35"/>
    <row r="73" s="817" customFormat="1" x14ac:dyDescent="0.35"/>
    <row r="74" s="817" customFormat="1" x14ac:dyDescent="0.35"/>
    <row r="75" s="817" customFormat="1" x14ac:dyDescent="0.35"/>
    <row r="76" s="817" customFormat="1" x14ac:dyDescent="0.35"/>
    <row r="77" s="817" customFormat="1" x14ac:dyDescent="0.35"/>
    <row r="78" s="817" customFormat="1" x14ac:dyDescent="0.35"/>
    <row r="79" s="817" customFormat="1" x14ac:dyDescent="0.35"/>
    <row r="80" s="817" customFormat="1" x14ac:dyDescent="0.35"/>
    <row r="81" s="817" customFormat="1" x14ac:dyDescent="0.35"/>
    <row r="82" s="817" customFormat="1" x14ac:dyDescent="0.35"/>
    <row r="83" s="817" customFormat="1" x14ac:dyDescent="0.35"/>
    <row r="102" ht="6" customHeight="1" x14ac:dyDescent="0.35"/>
  </sheetData>
  <mergeCells count="83">
    <mergeCell ref="N55:U55"/>
    <mergeCell ref="V55:AA55"/>
    <mergeCell ref="C56:G56"/>
    <mergeCell ref="N56:U56"/>
    <mergeCell ref="V56:AA56"/>
    <mergeCell ref="H55:I55"/>
    <mergeCell ref="H56:I56"/>
    <mergeCell ref="J55:M55"/>
    <mergeCell ref="J56:M56"/>
    <mergeCell ref="C55:G55"/>
    <mergeCell ref="C38:G38"/>
    <mergeCell ref="K38:AA38"/>
    <mergeCell ref="C41:AA42"/>
    <mergeCell ref="C43:AA49"/>
    <mergeCell ref="C52:G54"/>
    <mergeCell ref="H52:I54"/>
    <mergeCell ref="J52:M54"/>
    <mergeCell ref="N52:U54"/>
    <mergeCell ref="V52:AA54"/>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7:G37"/>
    <mergeCell ref="K37:AA37"/>
    <mergeCell ref="C36:G36"/>
    <mergeCell ref="K36:AA36"/>
    <mergeCell ref="C34:AA34"/>
    <mergeCell ref="C35:G35"/>
    <mergeCell ref="K35:AA35"/>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984"/>
  <sheetViews>
    <sheetView topLeftCell="A36" zoomScale="55" zoomScaleNormal="55" workbookViewId="0">
      <selection activeCell="AC56" sqref="AC56"/>
    </sheetView>
  </sheetViews>
  <sheetFormatPr baseColWidth="10" defaultColWidth="13.7265625" defaultRowHeight="15" customHeight="1" x14ac:dyDescent="0.35"/>
  <cols>
    <col min="1" max="1" width="3.54296875" customWidth="1"/>
    <col min="2" max="2" width="2.7265625" customWidth="1"/>
    <col min="3" max="6" width="2.54296875" customWidth="1"/>
    <col min="7" max="7" width="6.26953125" customWidth="1"/>
    <col min="8" max="8" width="28.08984375" customWidth="1"/>
    <col min="9" max="10" width="14.26953125" customWidth="1"/>
    <col min="11" max="12" width="3.26953125" customWidth="1"/>
    <col min="13" max="13" width="12.08984375" customWidth="1"/>
    <col min="14" max="14" width="2.54296875" customWidth="1"/>
    <col min="15" max="15" width="10.1796875" customWidth="1"/>
    <col min="16" max="16" width="4.08984375" customWidth="1"/>
    <col min="17" max="17" width="3.90625" customWidth="1"/>
    <col min="18" max="18" width="3.54296875" customWidth="1"/>
    <col min="19" max="19" width="7.7265625" customWidth="1"/>
    <col min="20" max="20" width="9.08984375" customWidth="1"/>
    <col min="21" max="21" width="7.36328125" customWidth="1"/>
    <col min="22" max="22" width="3.54296875" customWidth="1"/>
    <col min="23" max="24" width="4.7265625" customWidth="1"/>
    <col min="25" max="25" width="22.90625" customWidth="1"/>
    <col min="26" max="26" width="6.36328125" customWidth="1"/>
    <col min="27" max="27" width="27.26953125" customWidth="1"/>
    <col min="28" max="28" width="1.90625" customWidth="1"/>
  </cols>
  <sheetData>
    <row r="1" spans="1:28" ht="14.25" customHeight="1" thickBot="1" x14ac:dyDescent="0.4">
      <c r="A1" s="73"/>
      <c r="B1" s="74"/>
      <c r="C1" s="74"/>
      <c r="D1" s="74"/>
      <c r="E1" s="74"/>
      <c r="F1" s="74"/>
      <c r="G1" s="73"/>
      <c r="H1" s="73"/>
      <c r="I1" s="73"/>
      <c r="J1" s="73"/>
      <c r="K1" s="73"/>
      <c r="L1" s="73"/>
      <c r="M1" s="73"/>
      <c r="N1" s="73"/>
      <c r="O1" s="73"/>
      <c r="P1" s="73"/>
      <c r="Q1" s="73"/>
      <c r="R1" s="73"/>
      <c r="S1" s="73"/>
      <c r="T1" s="73"/>
      <c r="U1" s="73"/>
      <c r="V1" s="73"/>
      <c r="W1" s="73"/>
      <c r="X1" s="73"/>
      <c r="Y1" s="73"/>
      <c r="Z1" s="73"/>
      <c r="AA1" s="73"/>
      <c r="AB1" s="73"/>
    </row>
    <row r="2" spans="1:28" ht="45.75" customHeight="1" x14ac:dyDescent="0.35">
      <c r="A2" s="73"/>
      <c r="B2" s="2173"/>
      <c r="C2" s="2162"/>
      <c r="D2" s="2162"/>
      <c r="E2" s="2162"/>
      <c r="F2" s="2162"/>
      <c r="G2" s="2174"/>
      <c r="H2" s="2386" t="s">
        <v>0</v>
      </c>
      <c r="I2" s="2199"/>
      <c r="J2" s="2199"/>
      <c r="K2" s="2199"/>
      <c r="L2" s="2199"/>
      <c r="M2" s="2199"/>
      <c r="N2" s="2199"/>
      <c r="O2" s="2199"/>
      <c r="P2" s="2199"/>
      <c r="Q2" s="2199"/>
      <c r="R2" s="2199"/>
      <c r="S2" s="2199"/>
      <c r="T2" s="2199"/>
      <c r="U2" s="2199"/>
      <c r="V2" s="2199"/>
      <c r="W2" s="2199"/>
      <c r="X2" s="2199"/>
      <c r="Y2" s="2199"/>
      <c r="Z2" s="2199"/>
      <c r="AA2" s="2199"/>
      <c r="AB2" s="2200"/>
    </row>
    <row r="3" spans="1:28" ht="14.25" customHeight="1" x14ac:dyDescent="0.35">
      <c r="A3" s="73"/>
      <c r="B3" s="2175"/>
      <c r="C3" s="2176"/>
      <c r="D3" s="2176"/>
      <c r="E3" s="2176"/>
      <c r="F3" s="2176"/>
      <c r="G3" s="2177"/>
      <c r="H3" s="2182" t="s">
        <v>1</v>
      </c>
      <c r="I3" s="2183"/>
      <c r="J3" s="2183"/>
      <c r="K3" s="2183"/>
      <c r="L3" s="2183"/>
      <c r="M3" s="2183"/>
      <c r="N3" s="2183"/>
      <c r="O3" s="2184"/>
      <c r="P3" s="2182" t="s">
        <v>2</v>
      </c>
      <c r="Q3" s="2183"/>
      <c r="R3" s="2183"/>
      <c r="S3" s="2183"/>
      <c r="T3" s="2183"/>
      <c r="U3" s="2183"/>
      <c r="V3" s="2183"/>
      <c r="W3" s="2183"/>
      <c r="X3" s="2183"/>
      <c r="Y3" s="2183"/>
      <c r="Z3" s="2183"/>
      <c r="AA3" s="2183"/>
      <c r="AB3" s="2185"/>
    </row>
    <row r="4" spans="1:28" ht="20.25" customHeight="1" thickBot="1" x14ac:dyDescent="0.4">
      <c r="A4" s="73"/>
      <c r="B4" s="2164"/>
      <c r="C4" s="2165"/>
      <c r="D4" s="2165"/>
      <c r="E4" s="2165"/>
      <c r="F4" s="2165"/>
      <c r="G4" s="2178"/>
      <c r="H4" s="2186" t="s">
        <v>3</v>
      </c>
      <c r="I4" s="2187"/>
      <c r="J4" s="2187"/>
      <c r="K4" s="2187"/>
      <c r="L4" s="2187"/>
      <c r="M4" s="2187"/>
      <c r="N4" s="2187"/>
      <c r="O4" s="2187"/>
      <c r="P4" s="2187"/>
      <c r="Q4" s="2187"/>
      <c r="R4" s="2187"/>
      <c r="S4" s="2187"/>
      <c r="T4" s="2187"/>
      <c r="U4" s="2187"/>
      <c r="V4" s="2187"/>
      <c r="W4" s="2187"/>
      <c r="X4" s="2187"/>
      <c r="Y4" s="2187"/>
      <c r="Z4" s="2187"/>
      <c r="AA4" s="2187"/>
      <c r="AB4" s="2188"/>
    </row>
    <row r="5" spans="1:28" ht="14.25" customHeight="1" x14ac:dyDescent="0.35">
      <c r="A5" s="73"/>
      <c r="B5" s="73"/>
      <c r="C5" s="73"/>
      <c r="D5" s="73"/>
      <c r="E5" s="73"/>
      <c r="F5" s="73"/>
      <c r="G5" s="73"/>
      <c r="H5" s="75"/>
      <c r="I5" s="75"/>
      <c r="J5" s="75"/>
      <c r="K5" s="75"/>
      <c r="L5" s="75"/>
      <c r="M5" s="75"/>
      <c r="N5" s="75"/>
      <c r="O5" s="75"/>
      <c r="P5" s="75"/>
      <c r="Q5" s="75"/>
      <c r="R5" s="75"/>
      <c r="S5" s="75"/>
      <c r="T5" s="75"/>
      <c r="U5" s="75"/>
      <c r="V5" s="75"/>
      <c r="W5" s="75"/>
      <c r="X5" s="75"/>
      <c r="Y5" s="75"/>
      <c r="Z5" s="75"/>
      <c r="AA5" s="75"/>
      <c r="AB5" s="75"/>
    </row>
    <row r="6" spans="1:28" ht="14.25" customHeight="1" thickBot="1" x14ac:dyDescent="0.4">
      <c r="A6" s="73"/>
      <c r="B6" s="76"/>
      <c r="C6" s="77"/>
      <c r="D6" s="77"/>
      <c r="E6" s="77"/>
      <c r="F6" s="77"/>
      <c r="G6" s="77"/>
      <c r="H6" s="77"/>
      <c r="I6" s="78"/>
      <c r="J6" s="78"/>
      <c r="K6" s="78"/>
      <c r="L6" s="78"/>
      <c r="M6" s="78"/>
      <c r="N6" s="78"/>
      <c r="O6" s="78"/>
      <c r="P6" s="78"/>
      <c r="Q6" s="78"/>
      <c r="R6" s="78"/>
      <c r="S6" s="78"/>
      <c r="T6" s="78"/>
      <c r="U6" s="78"/>
      <c r="V6" s="78"/>
      <c r="W6" s="77"/>
      <c r="X6" s="77"/>
      <c r="Y6" s="77"/>
      <c r="Z6" s="77"/>
      <c r="AA6" s="77"/>
      <c r="AB6" s="79"/>
    </row>
    <row r="7" spans="1:28" ht="15" customHeight="1" x14ac:dyDescent="0.35">
      <c r="A7" s="73"/>
      <c r="B7" s="80"/>
      <c r="C7" s="2161" t="s">
        <v>4</v>
      </c>
      <c r="D7" s="2162"/>
      <c r="E7" s="2162"/>
      <c r="F7" s="2162"/>
      <c r="G7" s="2162"/>
      <c r="H7" s="2163"/>
      <c r="I7" s="2387" t="s">
        <v>372</v>
      </c>
      <c r="J7" s="2162"/>
      <c r="K7" s="2162"/>
      <c r="L7" s="2162"/>
      <c r="M7" s="2162"/>
      <c r="N7" s="2162"/>
      <c r="O7" s="2162"/>
      <c r="P7" s="2162"/>
      <c r="Q7" s="2162"/>
      <c r="R7" s="2162"/>
      <c r="S7" s="2162"/>
      <c r="T7" s="2162"/>
      <c r="U7" s="2162"/>
      <c r="V7" s="2162"/>
      <c r="W7" s="2162"/>
      <c r="X7" s="2162"/>
      <c r="Y7" s="2162"/>
      <c r="Z7" s="2162"/>
      <c r="AA7" s="2163"/>
      <c r="AB7" s="81"/>
    </row>
    <row r="8" spans="1:28" ht="10.9" customHeight="1" thickBot="1" x14ac:dyDescent="0.4">
      <c r="A8" s="73"/>
      <c r="B8" s="80"/>
      <c r="C8" s="2164"/>
      <c r="D8" s="2165"/>
      <c r="E8" s="2165"/>
      <c r="F8" s="2165"/>
      <c r="G8" s="2165"/>
      <c r="H8" s="2166"/>
      <c r="I8" s="2164"/>
      <c r="J8" s="2165"/>
      <c r="K8" s="2165"/>
      <c r="L8" s="2165"/>
      <c r="M8" s="2165"/>
      <c r="N8" s="2165"/>
      <c r="O8" s="2165"/>
      <c r="P8" s="2165"/>
      <c r="Q8" s="2165"/>
      <c r="R8" s="2165"/>
      <c r="S8" s="2165"/>
      <c r="T8" s="2165"/>
      <c r="U8" s="2165"/>
      <c r="V8" s="2165"/>
      <c r="W8" s="2165"/>
      <c r="X8" s="2165"/>
      <c r="Y8" s="2165"/>
      <c r="Z8" s="2165"/>
      <c r="AA8" s="2166"/>
      <c r="AB8" s="81"/>
    </row>
    <row r="9" spans="1:28" ht="14.25" customHeight="1" thickBot="1" x14ac:dyDescent="0.4">
      <c r="A9" s="73"/>
      <c r="B9" s="80"/>
      <c r="C9" s="82"/>
      <c r="D9" s="82"/>
      <c r="E9" s="82"/>
      <c r="F9" s="82"/>
      <c r="G9" s="82"/>
      <c r="H9" s="82"/>
      <c r="I9" s="83"/>
      <c r="J9" s="83"/>
      <c r="K9" s="83"/>
      <c r="L9" s="83"/>
      <c r="M9" s="83"/>
      <c r="N9" s="83"/>
      <c r="O9" s="83"/>
      <c r="P9" s="83"/>
      <c r="Q9" s="83"/>
      <c r="R9" s="83"/>
      <c r="S9" s="83"/>
      <c r="T9" s="83"/>
      <c r="U9" s="83"/>
      <c r="V9" s="83"/>
      <c r="W9" s="82"/>
      <c r="X9" s="82"/>
      <c r="Y9" s="82"/>
      <c r="Z9" s="82"/>
      <c r="AA9" s="82"/>
      <c r="AB9" s="81"/>
    </row>
    <row r="10" spans="1:28" ht="15" customHeight="1" thickBot="1" x14ac:dyDescent="0.4">
      <c r="A10" s="73"/>
      <c r="B10" s="80"/>
      <c r="C10" s="2161" t="s">
        <v>6</v>
      </c>
      <c r="D10" s="2162"/>
      <c r="E10" s="2162"/>
      <c r="F10" s="2162"/>
      <c r="G10" s="2162"/>
      <c r="H10" s="2163"/>
      <c r="I10" s="2396" t="s">
        <v>391</v>
      </c>
      <c r="J10" s="2389"/>
      <c r="K10" s="2389"/>
      <c r="L10" s="2389"/>
      <c r="M10" s="2389"/>
      <c r="N10" s="2389"/>
      <c r="O10" s="2389"/>
      <c r="P10" s="2389"/>
      <c r="Q10" s="2397"/>
      <c r="R10" s="2400" t="s">
        <v>8</v>
      </c>
      <c r="S10" s="2196"/>
      <c r="T10" s="2196"/>
      <c r="U10" s="2197"/>
      <c r="V10" s="2198" t="s">
        <v>9</v>
      </c>
      <c r="W10" s="2199"/>
      <c r="X10" s="2199"/>
      <c r="Y10" s="2199"/>
      <c r="Z10" s="2199"/>
      <c r="AA10" s="2200"/>
      <c r="AB10" s="81"/>
    </row>
    <row r="11" spans="1:28" ht="45" customHeight="1" thickBot="1" x14ac:dyDescent="0.4">
      <c r="A11" s="73"/>
      <c r="B11" s="80"/>
      <c r="C11" s="2164"/>
      <c r="D11" s="2165"/>
      <c r="E11" s="2165"/>
      <c r="F11" s="2165"/>
      <c r="G11" s="2165"/>
      <c r="H11" s="2166"/>
      <c r="I11" s="2398"/>
      <c r="J11" s="2391"/>
      <c r="K11" s="2391"/>
      <c r="L11" s="2391"/>
      <c r="M11" s="2391"/>
      <c r="N11" s="2391"/>
      <c r="O11" s="2391"/>
      <c r="P11" s="2391"/>
      <c r="Q11" s="2399"/>
      <c r="R11" s="2401" t="s">
        <v>392</v>
      </c>
      <c r="S11" s="2196"/>
      <c r="T11" s="2196"/>
      <c r="U11" s="2197"/>
      <c r="V11" s="2202" t="s">
        <v>393</v>
      </c>
      <c r="W11" s="2187"/>
      <c r="X11" s="2187"/>
      <c r="Y11" s="2187"/>
      <c r="Z11" s="2187"/>
      <c r="AA11" s="2188"/>
      <c r="AB11" s="81"/>
    </row>
    <row r="12" spans="1:28" ht="14.25" customHeight="1" thickBot="1" x14ac:dyDescent="0.4">
      <c r="A12" s="73"/>
      <c r="B12" s="72"/>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84"/>
    </row>
    <row r="13" spans="1:28" ht="15" customHeight="1" x14ac:dyDescent="0.35">
      <c r="A13" s="73"/>
      <c r="B13" s="72"/>
      <c r="C13" s="2161" t="s">
        <v>11</v>
      </c>
      <c r="D13" s="2162"/>
      <c r="E13" s="2162"/>
      <c r="F13" s="2162"/>
      <c r="G13" s="2162"/>
      <c r="H13" s="2163"/>
      <c r="I13" s="2388" t="s">
        <v>394</v>
      </c>
      <c r="J13" s="2389"/>
      <c r="K13" s="2389"/>
      <c r="L13" s="2389"/>
      <c r="M13" s="2389"/>
      <c r="N13" s="2389"/>
      <c r="O13" s="2389"/>
      <c r="P13" s="2389"/>
      <c r="Q13" s="2389"/>
      <c r="R13" s="2389"/>
      <c r="S13" s="2390"/>
      <c r="T13" s="2198" t="s">
        <v>13</v>
      </c>
      <c r="U13" s="2199"/>
      <c r="V13" s="2199"/>
      <c r="W13" s="2199"/>
      <c r="X13" s="2199"/>
      <c r="Y13" s="2199"/>
      <c r="Z13" s="2199"/>
      <c r="AA13" s="2200"/>
      <c r="AB13" s="84"/>
    </row>
    <row r="14" spans="1:28" ht="25.9" customHeight="1" thickBot="1" x14ac:dyDescent="0.4">
      <c r="A14" s="73"/>
      <c r="B14" s="72"/>
      <c r="C14" s="2164"/>
      <c r="D14" s="2165"/>
      <c r="E14" s="2165"/>
      <c r="F14" s="2165"/>
      <c r="G14" s="2165"/>
      <c r="H14" s="2166"/>
      <c r="I14" s="2391"/>
      <c r="J14" s="2391"/>
      <c r="K14" s="2391"/>
      <c r="L14" s="2391"/>
      <c r="M14" s="2391"/>
      <c r="N14" s="2391"/>
      <c r="O14" s="2391"/>
      <c r="P14" s="2391"/>
      <c r="Q14" s="2391"/>
      <c r="R14" s="2391"/>
      <c r="S14" s="2392"/>
      <c r="T14" s="2393" t="s">
        <v>376</v>
      </c>
      <c r="U14" s="2394"/>
      <c r="V14" s="2394"/>
      <c r="W14" s="2394"/>
      <c r="X14" s="2394"/>
      <c r="Y14" s="2394"/>
      <c r="Z14" s="2394"/>
      <c r="AA14" s="2395"/>
      <c r="AB14" s="84"/>
    </row>
    <row r="15" spans="1:28" ht="14.25" customHeight="1" thickBot="1" x14ac:dyDescent="0.4">
      <c r="A15" s="73"/>
      <c r="B15" s="72"/>
      <c r="C15" s="569"/>
      <c r="D15" s="569"/>
      <c r="E15" s="569"/>
      <c r="F15" s="569"/>
      <c r="G15" s="569"/>
      <c r="H15" s="569"/>
      <c r="I15" s="569"/>
      <c r="J15" s="569"/>
      <c r="K15" s="569"/>
      <c r="L15" s="569"/>
      <c r="M15" s="569"/>
      <c r="N15" s="569"/>
      <c r="O15" s="569"/>
      <c r="P15" s="569"/>
      <c r="Q15" s="569"/>
      <c r="R15" s="569"/>
      <c r="S15" s="569"/>
      <c r="T15" s="569"/>
      <c r="U15" s="569"/>
      <c r="V15" s="569"/>
      <c r="W15" s="569"/>
      <c r="X15" s="569"/>
      <c r="Y15" s="569"/>
      <c r="Z15" s="569"/>
      <c r="AA15" s="569"/>
      <c r="AB15" s="84"/>
    </row>
    <row r="16" spans="1:28" ht="40.9" customHeight="1" thickBot="1" x14ac:dyDescent="0.4">
      <c r="A16" s="73"/>
      <c r="B16" s="72"/>
      <c r="C16" s="2204" t="s">
        <v>15</v>
      </c>
      <c r="D16" s="2196"/>
      <c r="E16" s="2196"/>
      <c r="F16" s="2196"/>
      <c r="G16" s="2196"/>
      <c r="H16" s="2197"/>
      <c r="I16" s="2318" t="s">
        <v>395</v>
      </c>
      <c r="J16" s="2319"/>
      <c r="K16" s="2319"/>
      <c r="L16" s="2319"/>
      <c r="M16" s="2319"/>
      <c r="N16" s="2319"/>
      <c r="O16" s="2319"/>
      <c r="P16" s="2319"/>
      <c r="Q16" s="2319"/>
      <c r="R16" s="2319"/>
      <c r="S16" s="2319"/>
      <c r="T16" s="2319"/>
      <c r="U16" s="2319"/>
      <c r="V16" s="2319"/>
      <c r="W16" s="2319"/>
      <c r="X16" s="2319"/>
      <c r="Y16" s="2319"/>
      <c r="Z16" s="2319"/>
      <c r="AA16" s="2320"/>
      <c r="AB16" s="84"/>
    </row>
    <row r="17" spans="1:28" ht="16.5" customHeight="1" thickBot="1" x14ac:dyDescent="0.4">
      <c r="A17" s="73"/>
      <c r="B17" s="72"/>
      <c r="C17" s="83"/>
      <c r="D17" s="83"/>
      <c r="E17" s="83"/>
      <c r="F17" s="83"/>
      <c r="G17" s="83"/>
      <c r="H17" s="83"/>
      <c r="I17" s="568"/>
      <c r="J17" s="568"/>
      <c r="K17" s="568"/>
      <c r="L17" s="568"/>
      <c r="M17" s="568"/>
      <c r="N17" s="568"/>
      <c r="O17" s="568"/>
      <c r="P17" s="568"/>
      <c r="Q17" s="568"/>
      <c r="R17" s="568"/>
      <c r="S17" s="568"/>
      <c r="T17" s="568"/>
      <c r="U17" s="568"/>
      <c r="V17" s="568"/>
      <c r="W17" s="568"/>
      <c r="X17" s="568"/>
      <c r="Y17" s="568"/>
      <c r="Z17" s="568"/>
      <c r="AA17" s="568"/>
      <c r="AB17" s="84"/>
    </row>
    <row r="18" spans="1:28" ht="52.5" customHeight="1" thickBot="1" x14ac:dyDescent="0.4">
      <c r="A18" s="73"/>
      <c r="B18" s="72"/>
      <c r="C18" s="2204" t="s">
        <v>84</v>
      </c>
      <c r="D18" s="2196"/>
      <c r="E18" s="2196"/>
      <c r="F18" s="2196"/>
      <c r="G18" s="2196"/>
      <c r="H18" s="2197"/>
      <c r="I18" s="2318" t="s">
        <v>396</v>
      </c>
      <c r="J18" s="2319"/>
      <c r="K18" s="2319"/>
      <c r="L18" s="2319"/>
      <c r="M18" s="2319"/>
      <c r="N18" s="2319"/>
      <c r="O18" s="2319"/>
      <c r="P18" s="2319"/>
      <c r="Q18" s="2319"/>
      <c r="R18" s="2319"/>
      <c r="S18" s="2319"/>
      <c r="T18" s="2319"/>
      <c r="U18" s="2319"/>
      <c r="V18" s="2319"/>
      <c r="W18" s="2319"/>
      <c r="X18" s="2319"/>
      <c r="Y18" s="2319"/>
      <c r="Z18" s="2319"/>
      <c r="AA18" s="2320"/>
      <c r="AB18" s="84"/>
    </row>
    <row r="19" spans="1:28" ht="16.5" customHeight="1" thickBot="1" x14ac:dyDescent="0.4">
      <c r="A19" s="73"/>
      <c r="B19" s="72"/>
      <c r="C19" s="83"/>
      <c r="D19" s="83"/>
      <c r="E19" s="83"/>
      <c r="F19" s="83"/>
      <c r="G19" s="83"/>
      <c r="H19" s="83"/>
      <c r="I19" s="568"/>
      <c r="J19" s="568"/>
      <c r="K19" s="568"/>
      <c r="L19" s="568"/>
      <c r="M19" s="568"/>
      <c r="N19" s="568"/>
      <c r="O19" s="568"/>
      <c r="P19" s="568"/>
      <c r="Q19" s="568"/>
      <c r="R19" s="568"/>
      <c r="S19" s="568"/>
      <c r="T19" s="568"/>
      <c r="U19" s="568"/>
      <c r="V19" s="568"/>
      <c r="W19" s="568"/>
      <c r="X19" s="568"/>
      <c r="Y19" s="568"/>
      <c r="Z19" s="568"/>
      <c r="AA19" s="568"/>
      <c r="AB19" s="84"/>
    </row>
    <row r="20" spans="1:28" ht="16.149999999999999" customHeight="1" x14ac:dyDescent="0.35">
      <c r="A20" s="73"/>
      <c r="B20" s="72"/>
      <c r="C20" s="2206" t="s">
        <v>19</v>
      </c>
      <c r="D20" s="2162"/>
      <c r="E20" s="2162"/>
      <c r="F20" s="2162"/>
      <c r="G20" s="2162"/>
      <c r="H20" s="2163"/>
      <c r="I20" s="2207" t="s">
        <v>379</v>
      </c>
      <c r="J20" s="2162"/>
      <c r="K20" s="2162"/>
      <c r="L20" s="2163"/>
      <c r="M20" s="2198" t="s">
        <v>21</v>
      </c>
      <c r="N20" s="2199"/>
      <c r="O20" s="2199"/>
      <c r="P20" s="2199"/>
      <c r="Q20" s="2199"/>
      <c r="R20" s="2199"/>
      <c r="S20" s="2200"/>
      <c r="T20" s="2198" t="s">
        <v>22</v>
      </c>
      <c r="U20" s="2199"/>
      <c r="V20" s="2199"/>
      <c r="W20" s="2199"/>
      <c r="X20" s="2199"/>
      <c r="Y20" s="2199"/>
      <c r="Z20" s="2199"/>
      <c r="AA20" s="2200"/>
      <c r="AB20" s="84"/>
    </row>
    <row r="21" spans="1:28" ht="13.9" customHeight="1" thickBot="1" x14ac:dyDescent="0.4">
      <c r="A21" s="73"/>
      <c r="B21" s="72"/>
      <c r="C21" s="2164"/>
      <c r="D21" s="2165"/>
      <c r="E21" s="2165"/>
      <c r="F21" s="2165"/>
      <c r="G21" s="2165"/>
      <c r="H21" s="2166"/>
      <c r="I21" s="2164"/>
      <c r="J21" s="2165"/>
      <c r="K21" s="2165"/>
      <c r="L21" s="2166"/>
      <c r="M21" s="2208" t="s">
        <v>222</v>
      </c>
      <c r="N21" s="2187"/>
      <c r="O21" s="2187"/>
      <c r="P21" s="2187"/>
      <c r="Q21" s="2187"/>
      <c r="R21" s="2187"/>
      <c r="S21" s="2188"/>
      <c r="T21" s="2208" t="s">
        <v>69</v>
      </c>
      <c r="U21" s="2187"/>
      <c r="V21" s="2187"/>
      <c r="W21" s="2187"/>
      <c r="X21" s="2187"/>
      <c r="Y21" s="2187"/>
      <c r="Z21" s="2187"/>
      <c r="AA21" s="2187"/>
      <c r="AB21" s="84"/>
    </row>
    <row r="22" spans="1:28" ht="14.25" customHeight="1" thickBot="1" x14ac:dyDescent="0.4">
      <c r="A22" s="73"/>
      <c r="B22" s="72"/>
      <c r="C22" s="569"/>
      <c r="D22" s="569"/>
      <c r="E22" s="569"/>
      <c r="F22" s="569"/>
      <c r="G22" s="569"/>
      <c r="H22" s="569"/>
      <c r="I22" s="569"/>
      <c r="J22" s="569"/>
      <c r="K22" s="569"/>
      <c r="L22" s="569"/>
      <c r="M22" s="569"/>
      <c r="N22" s="569"/>
      <c r="O22" s="569"/>
      <c r="P22" s="569"/>
      <c r="Q22" s="569"/>
      <c r="R22" s="569"/>
      <c r="S22" s="569"/>
      <c r="T22" s="569"/>
      <c r="U22" s="569"/>
      <c r="V22" s="569"/>
      <c r="W22" s="569"/>
      <c r="X22" s="569"/>
      <c r="Y22" s="569"/>
      <c r="Z22" s="569"/>
      <c r="AA22" s="569"/>
      <c r="AB22" s="84"/>
    </row>
    <row r="23" spans="1:28" ht="31.5" customHeight="1" x14ac:dyDescent="0.35">
      <c r="A23" s="73"/>
      <c r="B23" s="72"/>
      <c r="C23" s="2198" t="s">
        <v>25</v>
      </c>
      <c r="D23" s="2199"/>
      <c r="E23" s="2199"/>
      <c r="F23" s="2199"/>
      <c r="G23" s="2199"/>
      <c r="H23" s="2199"/>
      <c r="I23" s="2200"/>
      <c r="J23" s="2198" t="s">
        <v>26</v>
      </c>
      <c r="K23" s="2199"/>
      <c r="L23" s="2199"/>
      <c r="M23" s="2199"/>
      <c r="N23" s="2199"/>
      <c r="O23" s="2199"/>
      <c r="P23" s="2200"/>
      <c r="Q23" s="2198" t="s">
        <v>27</v>
      </c>
      <c r="R23" s="2199"/>
      <c r="S23" s="2199"/>
      <c r="T23" s="2199"/>
      <c r="U23" s="2199"/>
      <c r="V23" s="2199"/>
      <c r="W23" s="2199"/>
      <c r="X23" s="2199"/>
      <c r="Y23" s="2199"/>
      <c r="Z23" s="2199"/>
      <c r="AA23" s="2200"/>
      <c r="AB23" s="84"/>
    </row>
    <row r="24" spans="1:28" ht="22.15" customHeight="1" thickBot="1" x14ac:dyDescent="0.4">
      <c r="A24" s="73"/>
      <c r="B24" s="72"/>
      <c r="C24" s="2202" t="s">
        <v>397</v>
      </c>
      <c r="D24" s="2187"/>
      <c r="E24" s="2187"/>
      <c r="F24" s="2187"/>
      <c r="G24" s="2187"/>
      <c r="H24" s="2187"/>
      <c r="I24" s="2188"/>
      <c r="J24" s="2210" t="s">
        <v>382</v>
      </c>
      <c r="K24" s="2187"/>
      <c r="L24" s="2187"/>
      <c r="M24" s="2187"/>
      <c r="N24" s="2187"/>
      <c r="O24" s="2187"/>
      <c r="P24" s="2188"/>
      <c r="Q24" s="2211" t="s">
        <v>383</v>
      </c>
      <c r="R24" s="2187"/>
      <c r="S24" s="2187"/>
      <c r="T24" s="2187"/>
      <c r="U24" s="2187"/>
      <c r="V24" s="2187"/>
      <c r="W24" s="2187"/>
      <c r="X24" s="2187"/>
      <c r="Y24" s="2187"/>
      <c r="Z24" s="2187"/>
      <c r="AA24" s="2188"/>
      <c r="AB24" s="84"/>
    </row>
    <row r="25" spans="1:28" ht="14.25" customHeight="1" thickBot="1" x14ac:dyDescent="0.4">
      <c r="A25" s="73"/>
      <c r="B25" s="72"/>
      <c r="C25" s="569"/>
      <c r="D25" s="569"/>
      <c r="E25" s="569"/>
      <c r="F25" s="569"/>
      <c r="G25" s="569"/>
      <c r="H25" s="569"/>
      <c r="I25" s="569"/>
      <c r="J25" s="569"/>
      <c r="K25" s="569"/>
      <c r="L25" s="569"/>
      <c r="M25" s="569"/>
      <c r="N25" s="569"/>
      <c r="O25" s="569"/>
      <c r="P25" s="569"/>
      <c r="Q25" s="569"/>
      <c r="R25" s="569"/>
      <c r="S25" s="569"/>
      <c r="T25" s="569"/>
      <c r="U25" s="569"/>
      <c r="V25" s="569"/>
      <c r="W25" s="569"/>
      <c r="X25" s="569"/>
      <c r="Y25" s="569"/>
      <c r="Z25" s="569"/>
      <c r="AA25" s="569"/>
      <c r="AB25" s="84"/>
    </row>
    <row r="26" spans="1:28" ht="70.900000000000006" customHeight="1" thickBot="1" x14ac:dyDescent="0.4">
      <c r="A26" s="73"/>
      <c r="B26" s="72"/>
      <c r="C26" s="2204" t="s">
        <v>31</v>
      </c>
      <c r="D26" s="2196"/>
      <c r="E26" s="2196"/>
      <c r="F26" s="2196"/>
      <c r="G26" s="2196"/>
      <c r="H26" s="2197"/>
      <c r="I26" s="2402" t="s">
        <v>398</v>
      </c>
      <c r="J26" s="2319"/>
      <c r="K26" s="2319"/>
      <c r="L26" s="2319"/>
      <c r="M26" s="2319"/>
      <c r="N26" s="2319"/>
      <c r="O26" s="2319"/>
      <c r="P26" s="2319"/>
      <c r="Q26" s="2319"/>
      <c r="R26" s="2319"/>
      <c r="S26" s="2319"/>
      <c r="T26" s="2319"/>
      <c r="U26" s="2319"/>
      <c r="V26" s="2319"/>
      <c r="W26" s="2319"/>
      <c r="X26" s="2319"/>
      <c r="Y26" s="2319"/>
      <c r="Z26" s="2319"/>
      <c r="AA26" s="2320"/>
      <c r="AB26" s="84"/>
    </row>
    <row r="27" spans="1:28" ht="14.25" customHeight="1" thickBot="1" x14ac:dyDescent="0.4">
      <c r="A27" s="73"/>
      <c r="B27" s="72"/>
      <c r="C27" s="83"/>
      <c r="D27" s="83"/>
      <c r="E27" s="83"/>
      <c r="F27" s="83"/>
      <c r="G27" s="83"/>
      <c r="H27" s="83"/>
      <c r="I27" s="568"/>
      <c r="J27" s="568"/>
      <c r="K27" s="568"/>
      <c r="L27" s="568"/>
      <c r="M27" s="568"/>
      <c r="N27" s="568"/>
      <c r="O27" s="568"/>
      <c r="P27" s="568"/>
      <c r="Q27" s="568"/>
      <c r="R27" s="568"/>
      <c r="S27" s="568"/>
      <c r="T27" s="568"/>
      <c r="U27" s="568"/>
      <c r="V27" s="568"/>
      <c r="W27" s="568"/>
      <c r="X27" s="568"/>
      <c r="Y27" s="568"/>
      <c r="Z27" s="568"/>
      <c r="AA27" s="568"/>
      <c r="AB27" s="84"/>
    </row>
    <row r="28" spans="1:28" ht="39" customHeight="1" thickBot="1" x14ac:dyDescent="0.4">
      <c r="A28" s="73"/>
      <c r="B28" s="72"/>
      <c r="C28" s="2342" t="s">
        <v>33</v>
      </c>
      <c r="D28" s="2196"/>
      <c r="E28" s="2196"/>
      <c r="F28" s="2196"/>
      <c r="G28" s="2196"/>
      <c r="H28" s="2197"/>
      <c r="I28" s="2343">
        <v>85.5</v>
      </c>
      <c r="J28" s="2213"/>
      <c r="K28" s="2214" t="s">
        <v>34</v>
      </c>
      <c r="L28" s="2196"/>
      <c r="M28" s="2196"/>
      <c r="N28" s="2197"/>
      <c r="O28" s="2215" t="s">
        <v>35</v>
      </c>
      <c r="P28" s="2196"/>
      <c r="Q28" s="2196"/>
      <c r="R28" s="2197"/>
      <c r="S28" s="85"/>
      <c r="T28" s="2216" t="s">
        <v>36</v>
      </c>
      <c r="U28" s="2196"/>
      <c r="V28" s="2197"/>
      <c r="W28" s="413" t="s">
        <v>115</v>
      </c>
      <c r="X28" s="2217" t="s">
        <v>38</v>
      </c>
      <c r="Y28" s="2196"/>
      <c r="Z28" s="2197"/>
      <c r="AA28" s="87"/>
      <c r="AB28" s="84"/>
    </row>
    <row r="29" spans="1:28" ht="14.25" customHeight="1" thickBot="1" x14ac:dyDescent="0.4">
      <c r="A29" s="73"/>
      <c r="B29" s="72"/>
      <c r="C29" s="569"/>
      <c r="D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84"/>
    </row>
    <row r="30" spans="1:28" ht="15" customHeight="1" x14ac:dyDescent="0.35">
      <c r="A30" s="73"/>
      <c r="B30" s="72"/>
      <c r="C30" s="2219" t="s">
        <v>39</v>
      </c>
      <c r="D30" s="2162"/>
      <c r="E30" s="2162"/>
      <c r="F30" s="2162"/>
      <c r="G30" s="2162"/>
      <c r="H30" s="2162"/>
      <c r="I30" s="2162"/>
      <c r="J30" s="2163"/>
      <c r="K30" s="2221" t="s">
        <v>40</v>
      </c>
      <c r="L30" s="2199"/>
      <c r="M30" s="2199"/>
      <c r="N30" s="2199"/>
      <c r="O30" s="2199"/>
      <c r="P30" s="2199"/>
      <c r="Q30" s="2199"/>
      <c r="R30" s="2222"/>
      <c r="S30" s="2403" t="s">
        <v>41</v>
      </c>
      <c r="T30" s="2199"/>
      <c r="U30" s="2199"/>
      <c r="V30" s="2199"/>
      <c r="W30" s="2222"/>
      <c r="X30" s="2224" t="s">
        <v>42</v>
      </c>
      <c r="Y30" s="2199"/>
      <c r="Z30" s="2199"/>
      <c r="AA30" s="2200"/>
      <c r="AB30" s="84"/>
    </row>
    <row r="31" spans="1:28" ht="14.25" customHeight="1" x14ac:dyDescent="0.35">
      <c r="A31" s="73"/>
      <c r="B31" s="72"/>
      <c r="C31" s="2175"/>
      <c r="D31" s="2176"/>
      <c r="E31" s="2176"/>
      <c r="F31" s="2176"/>
      <c r="G31" s="2176"/>
      <c r="H31" s="2176"/>
      <c r="I31" s="2176"/>
      <c r="J31" s="2220"/>
      <c r="K31" s="2225" t="s">
        <v>43</v>
      </c>
      <c r="L31" s="2183"/>
      <c r="M31" s="2183"/>
      <c r="N31" s="2184"/>
      <c r="O31" s="2226" t="s">
        <v>44</v>
      </c>
      <c r="P31" s="2183"/>
      <c r="Q31" s="2183"/>
      <c r="R31" s="2184"/>
      <c r="S31" s="2226" t="s">
        <v>43</v>
      </c>
      <c r="T31" s="2184"/>
      <c r="U31" s="2226" t="s">
        <v>44</v>
      </c>
      <c r="V31" s="2183"/>
      <c r="W31" s="2184"/>
      <c r="X31" s="2226" t="s">
        <v>43</v>
      </c>
      <c r="Y31" s="2184"/>
      <c r="Z31" s="2226" t="s">
        <v>44</v>
      </c>
      <c r="AA31" s="2185"/>
      <c r="AB31" s="84"/>
    </row>
    <row r="32" spans="1:28" ht="15.65" customHeight="1" thickBot="1" x14ac:dyDescent="0.4">
      <c r="A32" s="73"/>
      <c r="B32" s="72"/>
      <c r="C32" s="2164"/>
      <c r="D32" s="2165"/>
      <c r="E32" s="2165"/>
      <c r="F32" s="2165"/>
      <c r="G32" s="2165"/>
      <c r="H32" s="2165"/>
      <c r="I32" s="2165"/>
      <c r="J32" s="2166"/>
      <c r="K32" s="2227">
        <v>0</v>
      </c>
      <c r="L32" s="2187"/>
      <c r="M32" s="2187"/>
      <c r="N32" s="2228"/>
      <c r="O32" s="2218">
        <v>0.69</v>
      </c>
      <c r="P32" s="2187"/>
      <c r="Q32" s="2187"/>
      <c r="R32" s="2228"/>
      <c r="S32" s="2218">
        <v>0.7</v>
      </c>
      <c r="T32" s="2228"/>
      <c r="U32" s="2218">
        <v>0.79</v>
      </c>
      <c r="V32" s="2187"/>
      <c r="W32" s="2228"/>
      <c r="X32" s="2218">
        <v>0.8</v>
      </c>
      <c r="Y32" s="2228"/>
      <c r="Z32" s="2218">
        <v>1</v>
      </c>
      <c r="AA32" s="2188"/>
      <c r="AB32" s="84"/>
    </row>
    <row r="33" spans="1:28" ht="14.25" customHeight="1" thickBot="1" x14ac:dyDescent="0.4">
      <c r="A33" s="73"/>
      <c r="B33" s="72"/>
      <c r="C33" s="569"/>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84"/>
    </row>
    <row r="34" spans="1:28" ht="14.25" customHeight="1" thickBot="1" x14ac:dyDescent="0.4">
      <c r="A34" s="74"/>
      <c r="B34" s="71"/>
      <c r="C34" s="2229" t="s">
        <v>45</v>
      </c>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1"/>
      <c r="AB34" s="84"/>
    </row>
    <row r="35" spans="1:28" ht="14.5" x14ac:dyDescent="0.35">
      <c r="A35" s="74"/>
      <c r="B35" s="71"/>
      <c r="C35" s="2232" t="s">
        <v>46</v>
      </c>
      <c r="D35" s="2233"/>
      <c r="E35" s="2233"/>
      <c r="F35" s="2233"/>
      <c r="G35" s="2234"/>
      <c r="H35" s="2240" t="s">
        <v>399</v>
      </c>
      <c r="I35" s="2240" t="s">
        <v>400</v>
      </c>
      <c r="J35" s="2240" t="s">
        <v>49</v>
      </c>
      <c r="K35" s="2232" t="s">
        <v>50</v>
      </c>
      <c r="L35" s="2233"/>
      <c r="M35" s="2233"/>
      <c r="N35" s="2233"/>
      <c r="O35" s="2233"/>
      <c r="P35" s="2233"/>
      <c r="Q35" s="2233"/>
      <c r="R35" s="2233"/>
      <c r="S35" s="2233"/>
      <c r="T35" s="2233"/>
      <c r="U35" s="2233"/>
      <c r="V35" s="2233"/>
      <c r="W35" s="2233"/>
      <c r="X35" s="2233"/>
      <c r="Y35" s="2233"/>
      <c r="Z35" s="2233"/>
      <c r="AA35" s="2234"/>
      <c r="AB35" s="84"/>
    </row>
    <row r="36" spans="1:28" ht="27.75" customHeight="1" thickBot="1" x14ac:dyDescent="0.4">
      <c r="A36" s="74"/>
      <c r="B36" s="71"/>
      <c r="C36" s="2235"/>
      <c r="D36" s="2236"/>
      <c r="E36" s="2236"/>
      <c r="F36" s="2236"/>
      <c r="G36" s="2237"/>
      <c r="H36" s="2239"/>
      <c r="I36" s="2335"/>
      <c r="J36" s="2335"/>
      <c r="K36" s="2235"/>
      <c r="L36" s="2236"/>
      <c r="M36" s="2236"/>
      <c r="N36" s="2236"/>
      <c r="O36" s="2236"/>
      <c r="P36" s="2236"/>
      <c r="Q36" s="2236"/>
      <c r="R36" s="2236"/>
      <c r="S36" s="2236"/>
      <c r="T36" s="2236"/>
      <c r="U36" s="2236"/>
      <c r="V36" s="2236"/>
      <c r="W36" s="2236"/>
      <c r="X36" s="2236"/>
      <c r="Y36" s="2236"/>
      <c r="Z36" s="2236"/>
      <c r="AA36" s="2237"/>
      <c r="AB36" s="84"/>
    </row>
    <row r="37" spans="1:28" ht="21.75" customHeight="1" x14ac:dyDescent="0.35">
      <c r="A37" s="74"/>
      <c r="B37" s="71"/>
      <c r="C37" s="2345" t="s">
        <v>401</v>
      </c>
      <c r="D37" s="2346"/>
      <c r="E37" s="2346"/>
      <c r="F37" s="2346"/>
      <c r="G37" s="2347"/>
      <c r="H37" s="2351">
        <v>89</v>
      </c>
      <c r="I37" s="2352">
        <v>100</v>
      </c>
      <c r="J37" s="2353">
        <v>0.89</v>
      </c>
      <c r="K37" s="2321" t="s">
        <v>402</v>
      </c>
      <c r="L37" s="2322"/>
      <c r="M37" s="2322"/>
      <c r="N37" s="2322"/>
      <c r="O37" s="2322"/>
      <c r="P37" s="2322"/>
      <c r="Q37" s="2322"/>
      <c r="R37" s="2322"/>
      <c r="S37" s="2322"/>
      <c r="T37" s="2322"/>
      <c r="U37" s="2322"/>
      <c r="V37" s="2322"/>
      <c r="W37" s="2322"/>
      <c r="X37" s="2322"/>
      <c r="Y37" s="2322"/>
      <c r="Z37" s="2322"/>
      <c r="AA37" s="2323"/>
      <c r="AB37" s="84"/>
    </row>
    <row r="38" spans="1:28" ht="107.25" customHeight="1" thickBot="1" x14ac:dyDescent="0.4">
      <c r="A38" s="74"/>
      <c r="B38" s="71"/>
      <c r="C38" s="2348"/>
      <c r="D38" s="2349"/>
      <c r="E38" s="2349"/>
      <c r="F38" s="2349"/>
      <c r="G38" s="2350"/>
      <c r="H38" s="2333"/>
      <c r="I38" s="2334"/>
      <c r="J38" s="2340"/>
      <c r="K38" s="2324"/>
      <c r="L38" s="2324"/>
      <c r="M38" s="2324"/>
      <c r="N38" s="2324"/>
      <c r="O38" s="2324"/>
      <c r="P38" s="2324"/>
      <c r="Q38" s="2324"/>
      <c r="R38" s="2324"/>
      <c r="S38" s="2324"/>
      <c r="T38" s="2324"/>
      <c r="U38" s="2324"/>
      <c r="V38" s="2324"/>
      <c r="W38" s="2324"/>
      <c r="X38" s="2324"/>
      <c r="Y38" s="2324"/>
      <c r="Z38" s="2324"/>
      <c r="AA38" s="2325"/>
      <c r="AB38" s="84"/>
    </row>
    <row r="39" spans="1:28" ht="14.25" customHeight="1" x14ac:dyDescent="0.35">
      <c r="A39" s="74"/>
      <c r="B39" s="71"/>
      <c r="C39" s="2326" t="s">
        <v>276</v>
      </c>
      <c r="D39" s="2327"/>
      <c r="E39" s="2327"/>
      <c r="F39" s="2327"/>
      <c r="G39" s="2328"/>
      <c r="H39" s="2332">
        <v>80.8</v>
      </c>
      <c r="I39" s="2334">
        <v>100</v>
      </c>
      <c r="J39" s="2344">
        <v>0.80800000000000005</v>
      </c>
      <c r="K39" s="2322" t="s">
        <v>1007</v>
      </c>
      <c r="L39" s="2322"/>
      <c r="M39" s="2322"/>
      <c r="N39" s="2322"/>
      <c r="O39" s="2322"/>
      <c r="P39" s="2322"/>
      <c r="Q39" s="2322"/>
      <c r="R39" s="2322"/>
      <c r="S39" s="2322"/>
      <c r="T39" s="2322"/>
      <c r="U39" s="2322"/>
      <c r="V39" s="2322"/>
      <c r="W39" s="2322"/>
      <c r="X39" s="2322"/>
      <c r="Y39" s="2322"/>
      <c r="Z39" s="2322"/>
      <c r="AA39" s="2323"/>
      <c r="AB39" s="84"/>
    </row>
    <row r="40" spans="1:28" ht="317.25" customHeight="1" thickBot="1" x14ac:dyDescent="0.4">
      <c r="A40" s="74"/>
      <c r="B40" s="71"/>
      <c r="C40" s="2329"/>
      <c r="D40" s="2330"/>
      <c r="E40" s="2330"/>
      <c r="F40" s="2330"/>
      <c r="G40" s="2331"/>
      <c r="H40" s="2333"/>
      <c r="I40" s="2334"/>
      <c r="J40" s="2344"/>
      <c r="K40" s="2324"/>
      <c r="L40" s="2324"/>
      <c r="M40" s="2324"/>
      <c r="N40" s="2324"/>
      <c r="O40" s="2324"/>
      <c r="P40" s="2324"/>
      <c r="Q40" s="2324"/>
      <c r="R40" s="2324"/>
      <c r="S40" s="2324"/>
      <c r="T40" s="2324"/>
      <c r="U40" s="2324"/>
      <c r="V40" s="2324"/>
      <c r="W40" s="2324"/>
      <c r="X40" s="2324"/>
      <c r="Y40" s="2324"/>
      <c r="Z40" s="2324"/>
      <c r="AA40" s="2325"/>
      <c r="AB40" s="84"/>
    </row>
    <row r="41" spans="1:28" ht="14.25" customHeight="1" x14ac:dyDescent="0.35">
      <c r="A41" s="74"/>
      <c r="B41" s="71"/>
      <c r="C41" s="2326" t="s">
        <v>277</v>
      </c>
      <c r="D41" s="2327"/>
      <c r="E41" s="2327"/>
      <c r="F41" s="2327"/>
      <c r="G41" s="2328"/>
      <c r="H41" s="2332"/>
      <c r="I41" s="2334">
        <v>100</v>
      </c>
      <c r="J41" s="2340">
        <f>+H41</f>
        <v>0</v>
      </c>
      <c r="K41" s="2322"/>
      <c r="L41" s="2322"/>
      <c r="M41" s="2322"/>
      <c r="N41" s="2322"/>
      <c r="O41" s="2322"/>
      <c r="P41" s="2322"/>
      <c r="Q41" s="2322"/>
      <c r="R41" s="2322"/>
      <c r="S41" s="2322"/>
      <c r="T41" s="2322"/>
      <c r="U41" s="2322"/>
      <c r="V41" s="2322"/>
      <c r="W41" s="2322"/>
      <c r="X41" s="2322"/>
      <c r="Y41" s="2322"/>
      <c r="Z41" s="2322"/>
      <c r="AA41" s="2323"/>
      <c r="AB41" s="84"/>
    </row>
    <row r="42" spans="1:28" ht="20.25" customHeight="1" thickBot="1" x14ac:dyDescent="0.4">
      <c r="A42" s="74"/>
      <c r="B42" s="71"/>
      <c r="C42" s="2329"/>
      <c r="D42" s="2330"/>
      <c r="E42" s="2330"/>
      <c r="F42" s="2330"/>
      <c r="G42" s="2331"/>
      <c r="H42" s="2333"/>
      <c r="I42" s="2334"/>
      <c r="J42" s="2340"/>
      <c r="K42" s="2324"/>
      <c r="L42" s="2324"/>
      <c r="M42" s="2324"/>
      <c r="N42" s="2324"/>
      <c r="O42" s="2324"/>
      <c r="P42" s="2324"/>
      <c r="Q42" s="2324"/>
      <c r="R42" s="2324"/>
      <c r="S42" s="2324"/>
      <c r="T42" s="2324"/>
      <c r="U42" s="2324"/>
      <c r="V42" s="2324"/>
      <c r="W42" s="2324"/>
      <c r="X42" s="2324"/>
      <c r="Y42" s="2324"/>
      <c r="Z42" s="2324"/>
      <c r="AA42" s="2325"/>
      <c r="AB42" s="84"/>
    </row>
    <row r="43" spans="1:28" ht="26.25" customHeight="1" x14ac:dyDescent="0.35">
      <c r="A43" s="74"/>
      <c r="B43" s="71"/>
      <c r="C43" s="2326" t="s">
        <v>278</v>
      </c>
      <c r="D43" s="2327"/>
      <c r="E43" s="2327"/>
      <c r="F43" s="2327"/>
      <c r="G43" s="2328"/>
      <c r="H43" s="2332"/>
      <c r="I43" s="2334">
        <v>100</v>
      </c>
      <c r="J43" s="2340">
        <f>+H43</f>
        <v>0</v>
      </c>
      <c r="K43" s="2322"/>
      <c r="L43" s="2322"/>
      <c r="M43" s="2322"/>
      <c r="N43" s="2322"/>
      <c r="O43" s="2322"/>
      <c r="P43" s="2322"/>
      <c r="Q43" s="2322"/>
      <c r="R43" s="2322"/>
      <c r="S43" s="2322"/>
      <c r="T43" s="2322"/>
      <c r="U43" s="2322"/>
      <c r="V43" s="2322"/>
      <c r="W43" s="2322"/>
      <c r="X43" s="2322"/>
      <c r="Y43" s="2322"/>
      <c r="Z43" s="2322"/>
      <c r="AA43" s="2323"/>
      <c r="AB43" s="84"/>
    </row>
    <row r="44" spans="1:28" ht="15" customHeight="1" thickBot="1" x14ac:dyDescent="0.4">
      <c r="A44" s="74"/>
      <c r="B44" s="71"/>
      <c r="C44" s="2336"/>
      <c r="D44" s="2337"/>
      <c r="E44" s="2337"/>
      <c r="F44" s="2337"/>
      <c r="G44" s="2338"/>
      <c r="H44" s="2333"/>
      <c r="I44" s="2339"/>
      <c r="J44" s="2341"/>
      <c r="K44" s="2324"/>
      <c r="L44" s="2324"/>
      <c r="M44" s="2324"/>
      <c r="N44" s="2324"/>
      <c r="O44" s="2324"/>
      <c r="P44" s="2324"/>
      <c r="Q44" s="2324"/>
      <c r="R44" s="2324"/>
      <c r="S44" s="2324"/>
      <c r="T44" s="2324"/>
      <c r="U44" s="2324"/>
      <c r="V44" s="2324"/>
      <c r="W44" s="2324"/>
      <c r="X44" s="2324"/>
      <c r="Y44" s="2324"/>
      <c r="Z44" s="2324"/>
      <c r="AA44" s="2325"/>
      <c r="AB44" s="84"/>
    </row>
    <row r="45" spans="1:28" ht="26.25" customHeight="1" thickBot="1" x14ac:dyDescent="0.4">
      <c r="A45" s="74"/>
      <c r="B45" s="71"/>
      <c r="C45" s="2315" t="s">
        <v>54</v>
      </c>
      <c r="D45" s="2316"/>
      <c r="E45" s="2316"/>
      <c r="F45" s="2316"/>
      <c r="G45" s="2317"/>
      <c r="H45" s="595"/>
      <c r="I45" s="596"/>
      <c r="J45" s="597"/>
      <c r="K45" s="2259"/>
      <c r="L45" s="2260"/>
      <c r="M45" s="2260"/>
      <c r="N45" s="2260"/>
      <c r="O45" s="2260"/>
      <c r="P45" s="2260"/>
      <c r="Q45" s="2260"/>
      <c r="R45" s="2260"/>
      <c r="S45" s="2260"/>
      <c r="T45" s="2260"/>
      <c r="U45" s="2260"/>
      <c r="V45" s="2260"/>
      <c r="W45" s="2260"/>
      <c r="X45" s="2260"/>
      <c r="Y45" s="2260"/>
      <c r="Z45" s="2260"/>
      <c r="AA45" s="2261"/>
      <c r="AB45" s="84"/>
    </row>
    <row r="46" spans="1:28" ht="15.75" customHeight="1" x14ac:dyDescent="0.35">
      <c r="A46" s="74"/>
      <c r="B46" s="71"/>
      <c r="C46" s="93"/>
      <c r="D46" s="93"/>
      <c r="E46" s="93"/>
      <c r="F46" s="93"/>
      <c r="G46" s="93"/>
      <c r="H46" s="94"/>
      <c r="I46" s="94"/>
      <c r="J46" s="95"/>
      <c r="K46" s="93"/>
      <c r="L46" s="93"/>
      <c r="M46" s="93"/>
      <c r="N46" s="93"/>
      <c r="O46" s="93"/>
      <c r="P46" s="93"/>
      <c r="Q46" s="93"/>
      <c r="R46" s="93"/>
      <c r="S46" s="93"/>
      <c r="T46" s="93"/>
      <c r="U46" s="93"/>
      <c r="V46" s="93"/>
      <c r="W46" s="93"/>
      <c r="X46" s="93"/>
      <c r="Y46" s="93"/>
      <c r="Z46" s="93"/>
      <c r="AA46" s="93"/>
      <c r="AB46" s="84"/>
    </row>
    <row r="47" spans="1:28" ht="14.25" customHeight="1" thickBot="1" x14ac:dyDescent="0.4">
      <c r="A47" s="74"/>
      <c r="B47" s="71"/>
      <c r="C47" s="93"/>
      <c r="D47" s="93"/>
      <c r="E47" s="93"/>
      <c r="F47" s="93"/>
      <c r="G47" s="93"/>
      <c r="H47" s="94"/>
      <c r="I47" s="94"/>
      <c r="J47" s="95"/>
      <c r="K47" s="93"/>
      <c r="L47" s="93"/>
      <c r="M47" s="93"/>
      <c r="N47" s="93"/>
      <c r="O47" s="93"/>
      <c r="P47" s="93"/>
      <c r="Q47" s="93"/>
      <c r="R47" s="93"/>
      <c r="S47" s="93"/>
      <c r="T47" s="93"/>
      <c r="U47" s="93"/>
      <c r="V47" s="93"/>
      <c r="W47" s="93"/>
      <c r="X47" s="93"/>
      <c r="Y47" s="93"/>
      <c r="Z47" s="93"/>
      <c r="AA47" s="93"/>
      <c r="AB47" s="84"/>
    </row>
    <row r="48" spans="1:28" ht="14.25" customHeight="1" x14ac:dyDescent="0.35">
      <c r="A48" s="74"/>
      <c r="B48" s="71"/>
      <c r="C48" s="2232" t="s">
        <v>55</v>
      </c>
      <c r="D48" s="2233"/>
      <c r="E48" s="2233"/>
      <c r="F48" s="2233"/>
      <c r="G48" s="2233"/>
      <c r="H48" s="2233"/>
      <c r="I48" s="2233"/>
      <c r="J48" s="2233"/>
      <c r="K48" s="2233"/>
      <c r="L48" s="2233"/>
      <c r="M48" s="2233"/>
      <c r="N48" s="2233"/>
      <c r="O48" s="2233"/>
      <c r="P48" s="2233"/>
      <c r="Q48" s="2233"/>
      <c r="R48" s="2233"/>
      <c r="S48" s="2233"/>
      <c r="T48" s="2233"/>
      <c r="U48" s="2233"/>
      <c r="V48" s="2233"/>
      <c r="W48" s="2233"/>
      <c r="X48" s="2233"/>
      <c r="Y48" s="2233"/>
      <c r="Z48" s="2233"/>
      <c r="AA48" s="2234"/>
      <c r="AB48" s="84"/>
    </row>
    <row r="49" spans="1:28" ht="3" customHeight="1" thickBot="1" x14ac:dyDescent="0.4">
      <c r="A49" s="73"/>
      <c r="B49" s="72"/>
      <c r="C49" s="2241"/>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3"/>
      <c r="AB49" s="84"/>
    </row>
    <row r="50" spans="1:28" ht="20.149999999999999" customHeight="1" x14ac:dyDescent="0.35">
      <c r="A50" s="73"/>
      <c r="B50" s="72"/>
      <c r="C50" s="2314"/>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4"/>
      <c r="AB50" s="84"/>
    </row>
    <row r="51" spans="1:28" ht="20.149999999999999" customHeight="1" x14ac:dyDescent="0.35">
      <c r="A51" s="73"/>
      <c r="B51" s="72"/>
      <c r="C51" s="2241"/>
      <c r="D51" s="2250"/>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2243"/>
      <c r="AB51" s="84"/>
    </row>
    <row r="52" spans="1:28" ht="20.149999999999999" customHeight="1" x14ac:dyDescent="0.35">
      <c r="A52" s="73"/>
      <c r="B52" s="72"/>
      <c r="C52" s="2241"/>
      <c r="D52" s="2250"/>
      <c r="E52" s="2250"/>
      <c r="F52" s="2250"/>
      <c r="G52" s="2250"/>
      <c r="H52" s="2250"/>
      <c r="I52" s="2250"/>
      <c r="J52" s="2250"/>
      <c r="K52" s="2250"/>
      <c r="L52" s="2250"/>
      <c r="M52" s="2250"/>
      <c r="N52" s="2250"/>
      <c r="O52" s="2250"/>
      <c r="P52" s="2250"/>
      <c r="Q52" s="2250"/>
      <c r="R52" s="2250"/>
      <c r="S52" s="2250"/>
      <c r="T52" s="2250"/>
      <c r="U52" s="2250"/>
      <c r="V52" s="2250"/>
      <c r="W52" s="2250"/>
      <c r="X52" s="2250"/>
      <c r="Y52" s="2250"/>
      <c r="Z52" s="2250"/>
      <c r="AA52" s="2243"/>
      <c r="AB52" s="84"/>
    </row>
    <row r="53" spans="1:28" ht="20.149999999999999" customHeight="1" x14ac:dyDescent="0.35">
      <c r="A53" s="73"/>
      <c r="B53" s="72"/>
      <c r="C53" s="2241"/>
      <c r="D53" s="2250"/>
      <c r="E53" s="2250"/>
      <c r="F53" s="2250"/>
      <c r="G53" s="2250"/>
      <c r="H53" s="2250"/>
      <c r="I53" s="2250"/>
      <c r="J53" s="2250"/>
      <c r="K53" s="2250"/>
      <c r="L53" s="2250"/>
      <c r="M53" s="2250"/>
      <c r="N53" s="2250"/>
      <c r="O53" s="2250"/>
      <c r="P53" s="2250"/>
      <c r="Q53" s="2250"/>
      <c r="R53" s="2250"/>
      <c r="S53" s="2250"/>
      <c r="T53" s="2250"/>
      <c r="U53" s="2250"/>
      <c r="V53" s="2250"/>
      <c r="W53" s="2250"/>
      <c r="X53" s="2250"/>
      <c r="Y53" s="2250"/>
      <c r="Z53" s="2250"/>
      <c r="AA53" s="2243"/>
      <c r="AB53" s="84"/>
    </row>
    <row r="54" spans="1:28" ht="20.149999999999999" customHeight="1" x14ac:dyDescent="0.35">
      <c r="A54" s="73"/>
      <c r="B54" s="72"/>
      <c r="C54" s="2241"/>
      <c r="D54" s="2250"/>
      <c r="E54" s="2250"/>
      <c r="F54" s="2250"/>
      <c r="G54" s="2250"/>
      <c r="H54" s="2250"/>
      <c r="I54" s="2250"/>
      <c r="J54" s="2250"/>
      <c r="K54" s="2250"/>
      <c r="L54" s="2250"/>
      <c r="M54" s="2250"/>
      <c r="N54" s="2250"/>
      <c r="O54" s="2250"/>
      <c r="P54" s="2250"/>
      <c r="Q54" s="2250"/>
      <c r="R54" s="2250"/>
      <c r="S54" s="2250"/>
      <c r="T54" s="2250"/>
      <c r="U54" s="2250"/>
      <c r="V54" s="2250"/>
      <c r="W54" s="2250"/>
      <c r="X54" s="2250"/>
      <c r="Y54" s="2250"/>
      <c r="Z54" s="2250"/>
      <c r="AA54" s="2243"/>
      <c r="AB54" s="84"/>
    </row>
    <row r="55" spans="1:28" ht="20.149999999999999" customHeight="1" x14ac:dyDescent="0.35">
      <c r="A55" s="73"/>
      <c r="B55" s="72"/>
      <c r="C55" s="2241"/>
      <c r="D55" s="2250"/>
      <c r="E55" s="2250"/>
      <c r="F55" s="2250"/>
      <c r="G55" s="2250"/>
      <c r="H55" s="2250"/>
      <c r="I55" s="2250"/>
      <c r="J55" s="2250"/>
      <c r="K55" s="2250"/>
      <c r="L55" s="2250"/>
      <c r="M55" s="2250"/>
      <c r="N55" s="2250"/>
      <c r="O55" s="2250"/>
      <c r="P55" s="2250"/>
      <c r="Q55" s="2250"/>
      <c r="R55" s="2250"/>
      <c r="S55" s="2250"/>
      <c r="T55" s="2250"/>
      <c r="U55" s="2250"/>
      <c r="V55" s="2250"/>
      <c r="W55" s="2250"/>
      <c r="X55" s="2250"/>
      <c r="Y55" s="2250"/>
      <c r="Z55" s="2250"/>
      <c r="AA55" s="2243"/>
      <c r="AB55" s="84"/>
    </row>
    <row r="56" spans="1:28" ht="20.149999999999999" customHeight="1" x14ac:dyDescent="0.35">
      <c r="A56" s="73"/>
      <c r="B56" s="72"/>
      <c r="C56" s="2241"/>
      <c r="D56" s="2250"/>
      <c r="E56" s="2250"/>
      <c r="F56" s="2250"/>
      <c r="G56" s="2250"/>
      <c r="H56" s="2250"/>
      <c r="I56" s="2250"/>
      <c r="J56" s="2250"/>
      <c r="K56" s="2250"/>
      <c r="L56" s="2250"/>
      <c r="M56" s="2250"/>
      <c r="N56" s="2250"/>
      <c r="O56" s="2250"/>
      <c r="P56" s="2250"/>
      <c r="Q56" s="2250"/>
      <c r="R56" s="2250"/>
      <c r="S56" s="2250"/>
      <c r="T56" s="2250"/>
      <c r="U56" s="2250"/>
      <c r="V56" s="2250"/>
      <c r="W56" s="2250"/>
      <c r="X56" s="2250"/>
      <c r="Y56" s="2250"/>
      <c r="Z56" s="2250"/>
      <c r="AA56" s="2243"/>
      <c r="AB56" s="84"/>
    </row>
    <row r="57" spans="1:28" ht="20.149999999999999" customHeight="1" x14ac:dyDescent="0.35">
      <c r="A57" s="73"/>
      <c r="B57" s="72"/>
      <c r="C57" s="2241"/>
      <c r="D57" s="2250"/>
      <c r="E57" s="2250"/>
      <c r="F57" s="2250"/>
      <c r="G57" s="2250"/>
      <c r="H57" s="2250"/>
      <c r="I57" s="2250"/>
      <c r="J57" s="2250"/>
      <c r="K57" s="2250"/>
      <c r="L57" s="2250"/>
      <c r="M57" s="2250"/>
      <c r="N57" s="2250"/>
      <c r="O57" s="2250"/>
      <c r="P57" s="2250"/>
      <c r="Q57" s="2250"/>
      <c r="R57" s="2250"/>
      <c r="S57" s="2250"/>
      <c r="T57" s="2250"/>
      <c r="U57" s="2250"/>
      <c r="V57" s="2250"/>
      <c r="W57" s="2250"/>
      <c r="X57" s="2250"/>
      <c r="Y57" s="2250"/>
      <c r="Z57" s="2250"/>
      <c r="AA57" s="2243"/>
      <c r="AB57" s="84"/>
    </row>
    <row r="58" spans="1:28" ht="20.149999999999999" customHeight="1" thickBot="1" x14ac:dyDescent="0.4">
      <c r="A58" s="73"/>
      <c r="B58" s="72"/>
      <c r="C58" s="2235"/>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c r="AA58" s="2237"/>
      <c r="AB58" s="84"/>
    </row>
    <row r="59" spans="1:28" ht="50.15" customHeight="1" x14ac:dyDescent="0.35">
      <c r="A59" s="73"/>
      <c r="B59" s="96"/>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8"/>
    </row>
    <row r="60" spans="1:28" ht="6" customHeight="1" thickBot="1" x14ac:dyDescent="0.4">
      <c r="A60" s="73"/>
      <c r="B60" s="99"/>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1"/>
    </row>
    <row r="61" spans="1:28" ht="14.25" customHeight="1" x14ac:dyDescent="0.35">
      <c r="A61" s="73"/>
      <c r="B61" s="102"/>
      <c r="C61" s="2246" t="s">
        <v>46</v>
      </c>
      <c r="D61" s="2247"/>
      <c r="E61" s="2247"/>
      <c r="F61" s="2247"/>
      <c r="G61" s="2247"/>
      <c r="H61" s="2246" t="s">
        <v>76</v>
      </c>
      <c r="I61" s="2286"/>
      <c r="J61" s="2364" t="s">
        <v>56</v>
      </c>
      <c r="K61" s="2247"/>
      <c r="L61" s="2247"/>
      <c r="M61" s="2247"/>
      <c r="N61" s="2246" t="s">
        <v>57</v>
      </c>
      <c r="O61" s="2247"/>
      <c r="P61" s="2247"/>
      <c r="Q61" s="2247"/>
      <c r="R61" s="2247"/>
      <c r="S61" s="2247"/>
      <c r="T61" s="2247"/>
      <c r="U61" s="2286"/>
      <c r="V61" s="2363" t="s">
        <v>58</v>
      </c>
      <c r="W61" s="2247"/>
      <c r="X61" s="2247"/>
      <c r="Y61" s="2247"/>
      <c r="Z61" s="2247"/>
      <c r="AA61" s="2286"/>
      <c r="AB61" s="103"/>
    </row>
    <row r="62" spans="1:28" ht="15.75" customHeight="1" x14ac:dyDescent="0.35">
      <c r="A62" s="73"/>
      <c r="B62" s="104"/>
      <c r="C62" s="2249"/>
      <c r="D62" s="2250"/>
      <c r="E62" s="2250"/>
      <c r="F62" s="2250"/>
      <c r="G62" s="2242"/>
      <c r="H62" s="2249"/>
      <c r="I62" s="2287"/>
      <c r="J62" s="2242"/>
      <c r="K62" s="2250"/>
      <c r="L62" s="2250"/>
      <c r="M62" s="2242"/>
      <c r="N62" s="2249"/>
      <c r="O62" s="2250"/>
      <c r="P62" s="2250"/>
      <c r="Q62" s="2250"/>
      <c r="R62" s="2250"/>
      <c r="S62" s="2250"/>
      <c r="T62" s="2250"/>
      <c r="U62" s="2287"/>
      <c r="V62" s="2249"/>
      <c r="W62" s="2250"/>
      <c r="X62" s="2250"/>
      <c r="Y62" s="2250"/>
      <c r="Z62" s="2250"/>
      <c r="AA62" s="2287"/>
      <c r="AB62" s="103"/>
    </row>
    <row r="63" spans="1:28" ht="15.75" customHeight="1" thickBot="1" x14ac:dyDescent="0.4">
      <c r="A63" s="73"/>
      <c r="B63" s="104"/>
      <c r="C63" s="2251"/>
      <c r="D63" s="2252"/>
      <c r="E63" s="2252"/>
      <c r="F63" s="2252"/>
      <c r="G63" s="2252"/>
      <c r="H63" s="2249"/>
      <c r="I63" s="2287"/>
      <c r="J63" s="2242"/>
      <c r="K63" s="2242"/>
      <c r="L63" s="2242"/>
      <c r="M63" s="2242"/>
      <c r="N63" s="2249"/>
      <c r="O63" s="2242"/>
      <c r="P63" s="2242"/>
      <c r="Q63" s="2242"/>
      <c r="R63" s="2242"/>
      <c r="S63" s="2242"/>
      <c r="T63" s="2242"/>
      <c r="U63" s="2287"/>
      <c r="V63" s="2249"/>
      <c r="W63" s="2242"/>
      <c r="X63" s="2242"/>
      <c r="Y63" s="2242"/>
      <c r="Z63" s="2242"/>
      <c r="AA63" s="2287"/>
      <c r="AB63" s="103"/>
    </row>
    <row r="64" spans="1:28" ht="90" customHeight="1" x14ac:dyDescent="0.35">
      <c r="A64" s="73"/>
      <c r="B64" s="102"/>
      <c r="C64" s="2354" t="s">
        <v>273</v>
      </c>
      <c r="D64" s="2355"/>
      <c r="E64" s="2355"/>
      <c r="F64" s="2355"/>
      <c r="G64" s="2355"/>
      <c r="H64" s="2356">
        <v>0.91200000000000003</v>
      </c>
      <c r="I64" s="2357"/>
      <c r="J64" s="2358">
        <v>0.89</v>
      </c>
      <c r="K64" s="2359"/>
      <c r="L64" s="2359"/>
      <c r="M64" s="2360"/>
      <c r="N64" s="2361" t="s">
        <v>403</v>
      </c>
      <c r="O64" s="2359"/>
      <c r="P64" s="2359"/>
      <c r="Q64" s="2359"/>
      <c r="R64" s="2359"/>
      <c r="S64" s="2359"/>
      <c r="T64" s="2359"/>
      <c r="U64" s="2362"/>
      <c r="V64" s="2361" t="s">
        <v>404</v>
      </c>
      <c r="W64" s="2359"/>
      <c r="X64" s="2359"/>
      <c r="Y64" s="2359"/>
      <c r="Z64" s="2359"/>
      <c r="AA64" s="2362"/>
      <c r="AB64" s="105"/>
    </row>
    <row r="65" spans="1:28" ht="77.25" customHeight="1" x14ac:dyDescent="0.35">
      <c r="A65" s="73"/>
      <c r="B65" s="102"/>
      <c r="C65" s="2377" t="s">
        <v>276</v>
      </c>
      <c r="D65" s="2257"/>
      <c r="E65" s="2257"/>
      <c r="F65" s="2257"/>
      <c r="G65" s="2257"/>
      <c r="H65" s="2385">
        <v>0.96699999999999997</v>
      </c>
      <c r="I65" s="2379"/>
      <c r="J65" s="2380">
        <v>0.80800000000000005</v>
      </c>
      <c r="K65" s="2381"/>
      <c r="L65" s="2381"/>
      <c r="M65" s="2382"/>
      <c r="N65" s="2383" t="s">
        <v>1008</v>
      </c>
      <c r="O65" s="2381"/>
      <c r="P65" s="2381"/>
      <c r="Q65" s="2381"/>
      <c r="R65" s="2381"/>
      <c r="S65" s="2381"/>
      <c r="T65" s="2381"/>
      <c r="U65" s="2384"/>
      <c r="V65" s="2383" t="s">
        <v>1009</v>
      </c>
      <c r="W65" s="2381"/>
      <c r="X65" s="2381"/>
      <c r="Y65" s="2381"/>
      <c r="Z65" s="2381"/>
      <c r="AA65" s="2384"/>
      <c r="AB65" s="105"/>
    </row>
    <row r="66" spans="1:28" ht="14.5" x14ac:dyDescent="0.35">
      <c r="A66" s="73"/>
      <c r="B66" s="102"/>
      <c r="C66" s="2377" t="s">
        <v>277</v>
      </c>
      <c r="D66" s="2257"/>
      <c r="E66" s="2257"/>
      <c r="F66" s="2257"/>
      <c r="G66" s="2257"/>
      <c r="H66" s="2378">
        <v>0.95299999999999996</v>
      </c>
      <c r="I66" s="2379"/>
      <c r="J66" s="2380"/>
      <c r="K66" s="2381"/>
      <c r="L66" s="2381"/>
      <c r="M66" s="2382"/>
      <c r="N66" s="2383"/>
      <c r="O66" s="2381"/>
      <c r="P66" s="2381"/>
      <c r="Q66" s="2381"/>
      <c r="R66" s="2381"/>
      <c r="S66" s="2381"/>
      <c r="T66" s="2381"/>
      <c r="U66" s="2384"/>
      <c r="V66" s="2383"/>
      <c r="W66" s="2381"/>
      <c r="X66" s="2381"/>
      <c r="Y66" s="2381"/>
      <c r="Z66" s="2381"/>
      <c r="AA66" s="2384"/>
      <c r="AB66" s="105"/>
    </row>
    <row r="67" spans="1:28" thickBot="1" x14ac:dyDescent="0.4">
      <c r="A67" s="73"/>
      <c r="B67" s="102"/>
      <c r="C67" s="2371" t="s">
        <v>278</v>
      </c>
      <c r="D67" s="2372"/>
      <c r="E67" s="2372"/>
      <c r="F67" s="2372"/>
      <c r="G67" s="2372"/>
      <c r="H67" s="2373">
        <v>0.97099999999999997</v>
      </c>
      <c r="I67" s="2374"/>
      <c r="J67" s="2375"/>
      <c r="K67" s="2369"/>
      <c r="L67" s="2369"/>
      <c r="M67" s="2376"/>
      <c r="N67" s="2365"/>
      <c r="O67" s="2366"/>
      <c r="P67" s="2366"/>
      <c r="Q67" s="2366"/>
      <c r="R67" s="2366"/>
      <c r="S67" s="2366"/>
      <c r="T67" s="2366"/>
      <c r="U67" s="2367"/>
      <c r="V67" s="2368"/>
      <c r="W67" s="2369"/>
      <c r="X67" s="2369"/>
      <c r="Y67" s="2369"/>
      <c r="Z67" s="2369"/>
      <c r="AA67" s="2370"/>
      <c r="AB67" s="105"/>
    </row>
    <row r="68" spans="1:28" ht="14.25" customHeight="1" x14ac:dyDescent="0.35">
      <c r="A68" s="73"/>
      <c r="B68" s="73"/>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73"/>
    </row>
    <row r="69" spans="1:28" ht="14.25" customHeight="1" x14ac:dyDescent="0.35">
      <c r="A69" s="73"/>
      <c r="B69" s="73"/>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73"/>
    </row>
    <row r="70" spans="1:28" ht="14.25" customHeight="1" x14ac:dyDescent="0.35">
      <c r="A70" s="73"/>
      <c r="B70" s="73"/>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73"/>
    </row>
    <row r="71" spans="1:28" ht="14.25" customHeight="1" x14ac:dyDescent="0.35">
      <c r="A71" s="73"/>
      <c r="B71" s="73"/>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73"/>
    </row>
    <row r="72" spans="1:28" ht="14.25" customHeight="1" x14ac:dyDescent="0.3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row>
    <row r="73" spans="1:28" ht="14.25" customHeight="1" x14ac:dyDescent="0.3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row>
    <row r="74" spans="1:28" ht="14.25" customHeight="1" x14ac:dyDescent="0.3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row>
    <row r="75" spans="1:28" ht="14.25" customHeight="1" x14ac:dyDescent="0.3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row>
    <row r="76" spans="1:28" ht="14.25" customHeight="1" x14ac:dyDescent="0.3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row>
    <row r="77" spans="1:28" ht="14.25" customHeight="1" x14ac:dyDescent="0.3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row>
    <row r="78" spans="1:28" ht="14.25" customHeight="1" x14ac:dyDescent="0.3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row>
    <row r="79" spans="1:28" ht="14.25" customHeight="1" x14ac:dyDescent="0.3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row>
    <row r="80" spans="1:28" ht="14.25" customHeight="1" x14ac:dyDescent="0.3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row>
    <row r="81" spans="1:28" ht="14.25" customHeight="1" x14ac:dyDescent="0.3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row>
    <row r="82" spans="1:28" ht="14.25" customHeight="1" x14ac:dyDescent="0.3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row>
    <row r="83" spans="1:28" ht="14.25" customHeight="1" x14ac:dyDescent="0.3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row>
    <row r="84" spans="1:28" ht="14.25" customHeight="1" x14ac:dyDescent="0.3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row>
    <row r="85" spans="1:28" ht="14.25" customHeight="1" x14ac:dyDescent="0.3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row>
    <row r="86" spans="1:28" ht="14.25" customHeight="1" x14ac:dyDescent="0.3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row>
    <row r="87" spans="1:28" ht="14.25" customHeight="1" x14ac:dyDescent="0.3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row>
    <row r="88" spans="1:28" ht="14.25" customHeight="1" x14ac:dyDescent="0.3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row>
    <row r="89" spans="1:28" ht="14.25" customHeight="1" x14ac:dyDescent="0.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row>
    <row r="90" spans="1:28" ht="14.25" customHeight="1" x14ac:dyDescent="0.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row>
    <row r="91" spans="1:28" ht="14.25" customHeight="1" x14ac:dyDescent="0.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row>
    <row r="92" spans="1:28" ht="14.25" customHeight="1" x14ac:dyDescent="0.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row>
    <row r="93" spans="1:28" ht="14.25" customHeight="1" x14ac:dyDescent="0.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row>
    <row r="94" spans="1:28" ht="14.25" customHeight="1" x14ac:dyDescent="0.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row>
    <row r="95" spans="1:28" ht="14.25" customHeight="1" x14ac:dyDescent="0.3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row>
    <row r="96" spans="1:28" ht="14.25" customHeight="1" x14ac:dyDescent="0.3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row>
    <row r="97" spans="1:28" ht="14.25" customHeight="1" x14ac:dyDescent="0.3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row>
    <row r="98" spans="1:28" ht="14.25" customHeight="1" x14ac:dyDescent="0.3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row>
    <row r="99" spans="1:28" ht="14.25" customHeight="1" x14ac:dyDescent="0.3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row>
    <row r="100" spans="1:28" ht="14.25" customHeight="1" x14ac:dyDescent="0.3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row>
    <row r="101" spans="1:28" ht="14.25" customHeight="1" x14ac:dyDescent="0.3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row>
    <row r="102" spans="1:28" ht="14.25" customHeight="1" x14ac:dyDescent="0.3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row>
    <row r="103" spans="1:28" ht="14.25" customHeight="1" x14ac:dyDescent="0.3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row>
    <row r="104" spans="1:28" ht="14.25" customHeight="1" x14ac:dyDescent="0.3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row>
    <row r="105" spans="1:28" ht="14.25" customHeight="1" x14ac:dyDescent="0.3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row>
    <row r="106" spans="1:28" ht="6" customHeight="1" x14ac:dyDescent="0.3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row>
    <row r="107" spans="1:28" ht="14.25" customHeight="1" x14ac:dyDescent="0.3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row>
    <row r="108" spans="1:28" ht="14.25" customHeight="1" x14ac:dyDescent="0.3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row>
    <row r="109" spans="1:28" ht="14.25" customHeight="1" x14ac:dyDescent="0.3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row>
    <row r="110" spans="1:28" ht="14.25" customHeight="1" x14ac:dyDescent="0.3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row>
    <row r="111" spans="1:28" ht="14.25" customHeight="1" x14ac:dyDescent="0.3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row>
    <row r="112" spans="1:28" ht="14.25" customHeight="1" x14ac:dyDescent="0.3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row>
    <row r="113" spans="1:28" ht="14.25" customHeight="1" x14ac:dyDescent="0.3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row>
    <row r="114" spans="1:28" ht="14.25" customHeight="1" x14ac:dyDescent="0.3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row>
    <row r="115" spans="1:28" ht="14.25" customHeight="1" x14ac:dyDescent="0.3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row>
    <row r="116" spans="1:28" ht="14.25" customHeight="1" x14ac:dyDescent="0.3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row>
    <row r="117" spans="1:28" ht="14.25" customHeight="1" x14ac:dyDescent="0.3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row>
    <row r="118" spans="1:28" ht="14.25" customHeight="1" x14ac:dyDescent="0.3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row>
    <row r="119" spans="1:28" ht="14.25" customHeight="1" x14ac:dyDescent="0.3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row>
    <row r="120" spans="1:28" ht="14.25" customHeight="1" x14ac:dyDescent="0.3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row>
    <row r="121" spans="1:28" ht="14.25" customHeight="1" x14ac:dyDescent="0.3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row>
    <row r="122" spans="1:28" ht="14.25" customHeight="1" x14ac:dyDescent="0.3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row>
    <row r="123" spans="1:28" ht="14.25" customHeight="1" x14ac:dyDescent="0.3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row>
    <row r="124" spans="1:28" ht="14.25" customHeight="1" x14ac:dyDescent="0.3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row>
    <row r="125" spans="1:28" ht="14.25" customHeight="1" x14ac:dyDescent="0.3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row>
    <row r="126" spans="1:28" ht="14.25" customHeight="1" x14ac:dyDescent="0.3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row>
    <row r="127" spans="1:28" ht="14.25" customHeight="1" x14ac:dyDescent="0.3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row>
    <row r="128" spans="1:28" ht="14.25" customHeight="1" x14ac:dyDescent="0.3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row>
    <row r="129" spans="1:28" ht="14.25" customHeight="1" x14ac:dyDescent="0.3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row>
    <row r="130" spans="1:28" ht="14.25" customHeight="1" x14ac:dyDescent="0.3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row>
    <row r="131" spans="1:28" ht="14.25" customHeight="1" x14ac:dyDescent="0.3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row>
    <row r="132" spans="1:28" ht="14.25" customHeight="1" x14ac:dyDescent="0.3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row>
    <row r="133" spans="1:28" ht="14.25" customHeight="1" x14ac:dyDescent="0.3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row>
    <row r="134" spans="1:28" ht="14.25" customHeight="1" x14ac:dyDescent="0.3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row>
    <row r="135" spans="1:28" ht="14.25" customHeight="1" x14ac:dyDescent="0.3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row>
    <row r="136" spans="1:28" ht="14.25" customHeight="1" x14ac:dyDescent="0.3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row>
    <row r="137" spans="1:28" ht="14.25" customHeight="1" x14ac:dyDescent="0.3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row>
    <row r="138" spans="1:28" ht="14.25" customHeight="1" x14ac:dyDescent="0.3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row>
    <row r="139" spans="1:28" ht="14.25" customHeight="1" x14ac:dyDescent="0.3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row>
    <row r="140" spans="1:28" ht="14.25" customHeight="1" x14ac:dyDescent="0.3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row>
    <row r="141" spans="1:28" ht="14.25" customHeight="1" x14ac:dyDescent="0.3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row>
    <row r="142" spans="1:28" ht="14.25" customHeight="1" x14ac:dyDescent="0.3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row>
    <row r="143" spans="1:28" ht="14.25" customHeight="1" x14ac:dyDescent="0.3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row>
    <row r="144" spans="1:28" ht="14.25" customHeight="1" x14ac:dyDescent="0.3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row>
    <row r="145" spans="1:28" ht="14.25" customHeight="1" x14ac:dyDescent="0.3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row>
    <row r="146" spans="1:28" ht="14.25" customHeight="1" x14ac:dyDescent="0.3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row>
    <row r="147" spans="1:28" ht="14.25" customHeight="1" x14ac:dyDescent="0.3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row>
    <row r="148" spans="1:28" ht="14.25" customHeight="1" x14ac:dyDescent="0.3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row>
    <row r="149" spans="1:28" ht="14.25" customHeight="1" x14ac:dyDescent="0.3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row>
    <row r="150" spans="1:28" ht="14.25" customHeight="1" x14ac:dyDescent="0.3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row>
    <row r="151" spans="1:28" ht="14.25" customHeight="1" x14ac:dyDescent="0.3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row>
    <row r="152" spans="1:28" ht="14.25" customHeight="1" x14ac:dyDescent="0.3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row>
    <row r="153" spans="1:28" ht="14.25" customHeight="1" x14ac:dyDescent="0.3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row>
    <row r="154" spans="1:28" ht="14.25" customHeight="1" x14ac:dyDescent="0.3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row>
    <row r="155" spans="1:28" ht="14.25" customHeight="1" x14ac:dyDescent="0.3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row>
    <row r="156" spans="1:28" ht="14.25" customHeight="1" x14ac:dyDescent="0.3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row>
    <row r="157" spans="1:28" ht="14.25" customHeight="1" x14ac:dyDescent="0.3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row>
    <row r="158" spans="1:28" ht="14.25" customHeight="1" x14ac:dyDescent="0.3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row>
    <row r="159" spans="1:28" ht="14.25" customHeight="1" x14ac:dyDescent="0.3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row>
    <row r="160" spans="1:28" ht="14.25" customHeight="1" x14ac:dyDescent="0.3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row>
    <row r="161" spans="1:28" ht="14.25" customHeight="1" x14ac:dyDescent="0.3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row>
    <row r="162" spans="1:28" ht="14.25" customHeight="1" x14ac:dyDescent="0.3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row>
    <row r="163" spans="1:28" ht="14.25" customHeight="1" x14ac:dyDescent="0.3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row>
    <row r="164" spans="1:28" ht="14.25" customHeight="1" x14ac:dyDescent="0.3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row>
    <row r="165" spans="1:28" ht="14.25" customHeight="1" x14ac:dyDescent="0.3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row>
    <row r="166" spans="1:28" ht="14.25" customHeight="1" x14ac:dyDescent="0.3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row>
    <row r="167" spans="1:28" ht="14.25" customHeight="1" x14ac:dyDescent="0.3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row>
    <row r="168" spans="1:28" ht="14.25" customHeight="1" x14ac:dyDescent="0.3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row>
    <row r="169" spans="1:28" ht="14.25" customHeight="1" x14ac:dyDescent="0.3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spans="1:28" ht="14.25" customHeight="1" x14ac:dyDescent="0.3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spans="1:28" ht="14.25" customHeight="1" x14ac:dyDescent="0.3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spans="1:28" ht="14.25" customHeight="1" x14ac:dyDescent="0.3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spans="1:28" ht="14.25" customHeight="1" x14ac:dyDescent="0.3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spans="1:28" ht="14.25" customHeight="1" x14ac:dyDescent="0.3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spans="1:28" ht="14.25" customHeight="1" x14ac:dyDescent="0.3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spans="1:28" ht="14.25" customHeight="1" x14ac:dyDescent="0.3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spans="1:28" ht="14.25" customHeight="1" x14ac:dyDescent="0.3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spans="1:28" ht="14.25" customHeight="1" x14ac:dyDescent="0.3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spans="1:28" ht="14.25" customHeight="1" x14ac:dyDescent="0.3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spans="1:28" ht="14.25" customHeight="1" x14ac:dyDescent="0.3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spans="1:28" ht="14.25" customHeight="1" x14ac:dyDescent="0.3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spans="1:28" ht="14.25" customHeight="1" x14ac:dyDescent="0.3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spans="1:28" ht="14.25" customHeight="1" x14ac:dyDescent="0.3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spans="1:28" ht="14.25" customHeight="1" x14ac:dyDescent="0.3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spans="1:28" ht="14.25" customHeight="1" x14ac:dyDescent="0.3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spans="1:28" ht="14.25" customHeight="1" x14ac:dyDescent="0.3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spans="1:28" ht="14.25" customHeight="1" x14ac:dyDescent="0.3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spans="1:28" ht="14.25" customHeight="1" x14ac:dyDescent="0.3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spans="1:28" ht="14.25" customHeight="1" x14ac:dyDescent="0.3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spans="1:28" ht="14.25" customHeight="1" x14ac:dyDescent="0.3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spans="1:28" ht="14.25" customHeight="1" x14ac:dyDescent="0.3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spans="1:28" ht="14.25" customHeight="1" x14ac:dyDescent="0.3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spans="1:28" ht="14.25" customHeight="1" x14ac:dyDescent="0.3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spans="1:28" ht="14.25" customHeight="1" x14ac:dyDescent="0.3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spans="1:28" ht="14.25" customHeight="1" x14ac:dyDescent="0.3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spans="1:28" ht="14.25" customHeight="1" x14ac:dyDescent="0.3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spans="1:28" ht="14.25" customHeight="1" x14ac:dyDescent="0.3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spans="1:28" ht="14.25" customHeight="1" x14ac:dyDescent="0.3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spans="1:28" ht="14.25" customHeight="1" x14ac:dyDescent="0.3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spans="1:28" ht="14.25" customHeight="1" x14ac:dyDescent="0.3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spans="1:28" ht="14.25" customHeight="1" x14ac:dyDescent="0.3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spans="1:28" ht="14.25" customHeight="1" x14ac:dyDescent="0.3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spans="1:28" ht="14.25" customHeight="1" x14ac:dyDescent="0.3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spans="1:28" ht="14.25" customHeight="1" x14ac:dyDescent="0.3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spans="1:28" ht="14.25" customHeight="1" x14ac:dyDescent="0.3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spans="1:28" ht="14.25" customHeight="1" x14ac:dyDescent="0.3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spans="1:28" ht="14.25" customHeight="1" x14ac:dyDescent="0.3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spans="1:28" ht="14.25" customHeight="1" x14ac:dyDescent="0.3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spans="1:28" ht="14.25" customHeight="1" x14ac:dyDescent="0.3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spans="1:28" ht="14.25" customHeight="1" x14ac:dyDescent="0.3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spans="1:28" ht="14.25" customHeight="1" x14ac:dyDescent="0.3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spans="1:28" ht="14.25" customHeight="1" x14ac:dyDescent="0.3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spans="1:28" ht="14.25" customHeight="1" x14ac:dyDescent="0.3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row>
    <row r="214" spans="1:28" ht="14.25" customHeight="1" x14ac:dyDescent="0.3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row>
    <row r="215" spans="1:28" ht="14.25" customHeight="1" x14ac:dyDescent="0.3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row>
    <row r="216" spans="1:28" ht="14.25" customHeight="1" x14ac:dyDescent="0.3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row>
    <row r="217" spans="1:28" ht="14.25" customHeight="1" x14ac:dyDescent="0.3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row>
    <row r="218" spans="1:28" ht="14.25" customHeight="1" x14ac:dyDescent="0.3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row>
    <row r="219" spans="1:28" ht="14.25" customHeight="1" x14ac:dyDescent="0.3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row>
    <row r="220" spans="1:28" ht="14.25" customHeight="1" x14ac:dyDescent="0.3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row>
    <row r="221" spans="1:28" ht="14.25" customHeight="1" x14ac:dyDescent="0.3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row>
    <row r="222" spans="1:28" ht="14.25" customHeight="1" x14ac:dyDescent="0.3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row>
    <row r="223" spans="1:28" ht="14.25" customHeight="1" x14ac:dyDescent="0.3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row>
    <row r="224" spans="1:28" ht="14.25" customHeight="1" x14ac:dyDescent="0.3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row>
    <row r="225" spans="1:28" ht="14.25" customHeight="1" x14ac:dyDescent="0.3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row>
    <row r="226" spans="1:28" ht="14.25" customHeight="1" x14ac:dyDescent="0.3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row>
    <row r="227" spans="1:28" ht="14.25" customHeight="1" x14ac:dyDescent="0.3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row>
    <row r="228" spans="1:28" ht="14.25" customHeight="1" x14ac:dyDescent="0.3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row>
    <row r="229" spans="1:28" ht="14.25" customHeight="1" x14ac:dyDescent="0.3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row>
    <row r="230" spans="1:28" ht="14.25" customHeight="1" x14ac:dyDescent="0.3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row>
    <row r="231" spans="1:28" ht="14.25" customHeight="1" x14ac:dyDescent="0.3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row>
    <row r="232" spans="1:28" ht="14.25" customHeight="1" x14ac:dyDescent="0.3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row>
    <row r="233" spans="1:28" ht="14.25" customHeight="1" x14ac:dyDescent="0.3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row>
    <row r="234" spans="1:28" ht="14.25" customHeight="1" x14ac:dyDescent="0.3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row>
    <row r="235" spans="1:28" ht="14.25" customHeight="1" x14ac:dyDescent="0.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row>
    <row r="236" spans="1:28" ht="14.25" customHeight="1" x14ac:dyDescent="0.3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row>
    <row r="237" spans="1:28" ht="14.25" customHeight="1" x14ac:dyDescent="0.3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row>
    <row r="238" spans="1:28" ht="14.25" customHeight="1" x14ac:dyDescent="0.3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row>
    <row r="239" spans="1:28" ht="14.25" customHeight="1" x14ac:dyDescent="0.3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row>
    <row r="240" spans="1:28" ht="14.25" customHeight="1" x14ac:dyDescent="0.3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row>
    <row r="241" spans="1:28" ht="14.25" customHeight="1" x14ac:dyDescent="0.3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row>
    <row r="242" spans="1:28" ht="14.25" customHeight="1" x14ac:dyDescent="0.3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row>
    <row r="243" spans="1:28" ht="14.25" customHeight="1" x14ac:dyDescent="0.3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row>
    <row r="244" spans="1:28" ht="14.25" customHeight="1" x14ac:dyDescent="0.3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row>
    <row r="245" spans="1:28" ht="14.25" customHeight="1" x14ac:dyDescent="0.3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row>
    <row r="246" spans="1:28" ht="14.25" customHeight="1" x14ac:dyDescent="0.3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row>
    <row r="247" spans="1:28" ht="14.25" customHeight="1" x14ac:dyDescent="0.3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row>
    <row r="248" spans="1:28" ht="14.25" customHeight="1" x14ac:dyDescent="0.3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row>
    <row r="249" spans="1:28" ht="14.25" customHeight="1" x14ac:dyDescent="0.3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row>
    <row r="250" spans="1:28" ht="14.25" customHeight="1" x14ac:dyDescent="0.3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row>
    <row r="251" spans="1:28" ht="14.25" customHeight="1" x14ac:dyDescent="0.3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row>
    <row r="252" spans="1:28" ht="14.25" customHeight="1" x14ac:dyDescent="0.3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row>
    <row r="253" spans="1:28" ht="14.25" customHeight="1" x14ac:dyDescent="0.3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row>
    <row r="254" spans="1:28" ht="14.25" customHeight="1" x14ac:dyDescent="0.3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row>
    <row r="255" spans="1:28" ht="14.25" customHeight="1" x14ac:dyDescent="0.3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row>
    <row r="256" spans="1:28" ht="14.25" customHeight="1" x14ac:dyDescent="0.3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row>
    <row r="257" spans="1:28" ht="14.25" customHeight="1" x14ac:dyDescent="0.3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row>
    <row r="258" spans="1:28" ht="14.25" customHeight="1" x14ac:dyDescent="0.3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row>
    <row r="259" spans="1:28" ht="14.25" customHeight="1" x14ac:dyDescent="0.3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row>
    <row r="260" spans="1:28" ht="14.25" customHeight="1" x14ac:dyDescent="0.3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row>
    <row r="261" spans="1:28" ht="14.25" customHeight="1" x14ac:dyDescent="0.3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row>
    <row r="262" spans="1:28" ht="14.25" customHeight="1" x14ac:dyDescent="0.3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row>
    <row r="263" spans="1:28" ht="14.25" customHeight="1" x14ac:dyDescent="0.3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row>
    <row r="264" spans="1:28" ht="14.25" customHeight="1" x14ac:dyDescent="0.3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row>
    <row r="265" spans="1:28" ht="14.25" customHeight="1" x14ac:dyDescent="0.3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row>
    <row r="266" spans="1:28" ht="14.25" customHeight="1" x14ac:dyDescent="0.3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row>
    <row r="267" spans="1:28" ht="14.25" customHeight="1" x14ac:dyDescent="0.3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row>
    <row r="268" spans="1:28" ht="14.25" customHeight="1" x14ac:dyDescent="0.3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row>
    <row r="269" spans="1:28" ht="14.25" customHeight="1" x14ac:dyDescent="0.3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row>
    <row r="270" spans="1:28" ht="14.25" customHeight="1" x14ac:dyDescent="0.3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row>
    <row r="271" spans="1:28" ht="14.25" customHeight="1" x14ac:dyDescent="0.3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row>
    <row r="272" spans="1:28" ht="14.25" customHeight="1" x14ac:dyDescent="0.3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row>
    <row r="273" spans="1:28" ht="14.25" customHeight="1" x14ac:dyDescent="0.3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row>
    <row r="274" spans="1:28" ht="14.25" customHeight="1" x14ac:dyDescent="0.3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row>
    <row r="275" spans="1:28" ht="14.25" customHeight="1" x14ac:dyDescent="0.3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row>
    <row r="276" spans="1:28" ht="14.25" customHeight="1" x14ac:dyDescent="0.3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row>
    <row r="277" spans="1:28" ht="14.25" customHeight="1" x14ac:dyDescent="0.3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row>
    <row r="278" spans="1:28" ht="14.25" customHeight="1" x14ac:dyDescent="0.3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row>
    <row r="279" spans="1:28" ht="14.25" customHeight="1" x14ac:dyDescent="0.3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row>
    <row r="280" spans="1:28" ht="14.25" customHeight="1" x14ac:dyDescent="0.3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row>
    <row r="281" spans="1:28" ht="14.25" customHeight="1" x14ac:dyDescent="0.3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row>
    <row r="282" spans="1:28" ht="14.25" customHeight="1" x14ac:dyDescent="0.3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row>
    <row r="283" spans="1:28" ht="14.25" customHeight="1" x14ac:dyDescent="0.3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row>
    <row r="284" spans="1:28" ht="14.25" customHeight="1" x14ac:dyDescent="0.3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row>
    <row r="285" spans="1:28" ht="14.25" customHeight="1" x14ac:dyDescent="0.3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row>
    <row r="286" spans="1:28" ht="14.25" customHeight="1" x14ac:dyDescent="0.3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row>
    <row r="287" spans="1:28" ht="14.25" customHeight="1" x14ac:dyDescent="0.3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row>
    <row r="288" spans="1:28" ht="14.25" customHeight="1" x14ac:dyDescent="0.3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row>
    <row r="289" spans="1:28" ht="14.25" customHeight="1" x14ac:dyDescent="0.3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row>
    <row r="290" spans="1:28" ht="14.25" customHeight="1" x14ac:dyDescent="0.3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row>
    <row r="291" spans="1:28" ht="14.25" customHeight="1" x14ac:dyDescent="0.3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row>
    <row r="292" spans="1:28" ht="14.25" customHeight="1" x14ac:dyDescent="0.3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row>
    <row r="293" spans="1:28" ht="14.25" customHeight="1" x14ac:dyDescent="0.3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row>
    <row r="294" spans="1:28" ht="14.25" customHeight="1" x14ac:dyDescent="0.3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row>
    <row r="295" spans="1:28" ht="14.25" customHeight="1" x14ac:dyDescent="0.3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row>
    <row r="296" spans="1:28" ht="14.25" customHeight="1" x14ac:dyDescent="0.3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row>
    <row r="297" spans="1:28" ht="14.25" customHeight="1" x14ac:dyDescent="0.3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row>
    <row r="298" spans="1:28" ht="14.25" customHeight="1" x14ac:dyDescent="0.3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row>
    <row r="299" spans="1:28" ht="14.25" customHeight="1" x14ac:dyDescent="0.3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row>
    <row r="300" spans="1:28" ht="14.25" customHeight="1" x14ac:dyDescent="0.3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row>
    <row r="301" spans="1:28" ht="14.25" customHeight="1" x14ac:dyDescent="0.3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row>
    <row r="302" spans="1:28" ht="14.25" customHeight="1" x14ac:dyDescent="0.3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row>
    <row r="303" spans="1:28" ht="14.25" customHeight="1" x14ac:dyDescent="0.3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row>
    <row r="304" spans="1:28" ht="14.25" customHeight="1" x14ac:dyDescent="0.3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row>
    <row r="305" spans="1:28" ht="14.25" customHeight="1" x14ac:dyDescent="0.3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row>
    <row r="306" spans="1:28" ht="14.25" customHeight="1" x14ac:dyDescent="0.3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row>
    <row r="307" spans="1:28" ht="14.25" customHeight="1" x14ac:dyDescent="0.3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row>
    <row r="308" spans="1:28" ht="14.25" customHeight="1" x14ac:dyDescent="0.3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row>
    <row r="309" spans="1:28" ht="14.25" customHeight="1" x14ac:dyDescent="0.3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row>
    <row r="310" spans="1:28" ht="14.25" customHeight="1" x14ac:dyDescent="0.3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row>
    <row r="311" spans="1:28" ht="14.25" customHeight="1" x14ac:dyDescent="0.3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row>
    <row r="312" spans="1:28" ht="14.25" customHeight="1" x14ac:dyDescent="0.3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row>
    <row r="313" spans="1:28" ht="14.25" customHeight="1" x14ac:dyDescent="0.3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row>
    <row r="314" spans="1:28" ht="14.25" customHeight="1" x14ac:dyDescent="0.3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row>
    <row r="315" spans="1:28" ht="14.25" customHeight="1" x14ac:dyDescent="0.3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row>
    <row r="316" spans="1:28" ht="14.25" customHeight="1" x14ac:dyDescent="0.3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row>
    <row r="317" spans="1:28" ht="14.25" customHeight="1" x14ac:dyDescent="0.3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row>
    <row r="318" spans="1:28" ht="14.25" customHeight="1" x14ac:dyDescent="0.3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row>
    <row r="319" spans="1:28" ht="14.25" customHeight="1" x14ac:dyDescent="0.3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row>
    <row r="320" spans="1:28" ht="14.25" customHeight="1" x14ac:dyDescent="0.3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row>
    <row r="321" spans="1:28" ht="14.25" customHeight="1" x14ac:dyDescent="0.3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row>
    <row r="322" spans="1:28" ht="14.25" customHeight="1" x14ac:dyDescent="0.3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row>
    <row r="323" spans="1:28" ht="14.25" customHeight="1" x14ac:dyDescent="0.3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row>
    <row r="324" spans="1:28" ht="14.25" customHeight="1" x14ac:dyDescent="0.3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row>
    <row r="325" spans="1:28" ht="14.25" customHeight="1" x14ac:dyDescent="0.3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row>
    <row r="326" spans="1:28" ht="14.25" customHeight="1" x14ac:dyDescent="0.3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row>
    <row r="327" spans="1:28" ht="14.25" customHeight="1" x14ac:dyDescent="0.3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row>
    <row r="328" spans="1:28" ht="14.25" customHeight="1" x14ac:dyDescent="0.3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row>
    <row r="329" spans="1:28" ht="14.25" customHeight="1" x14ac:dyDescent="0.3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row>
    <row r="330" spans="1:28" ht="14.25" customHeight="1" x14ac:dyDescent="0.3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row>
    <row r="331" spans="1:28" ht="14.25" customHeight="1" x14ac:dyDescent="0.3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row>
    <row r="332" spans="1:28" ht="14.25" customHeight="1" x14ac:dyDescent="0.3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row>
    <row r="333" spans="1:28" ht="14.25" customHeight="1" x14ac:dyDescent="0.3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row>
    <row r="334" spans="1:28" ht="14.25" customHeight="1" x14ac:dyDescent="0.3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row>
    <row r="335" spans="1:28" ht="14.25" customHeight="1" x14ac:dyDescent="0.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row>
    <row r="336" spans="1:28" ht="14.25" customHeight="1" x14ac:dyDescent="0.3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row>
    <row r="337" spans="1:28" ht="14.25" customHeight="1" x14ac:dyDescent="0.3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row>
    <row r="338" spans="1:28" ht="14.25" customHeight="1" x14ac:dyDescent="0.3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row>
    <row r="339" spans="1:28" ht="14.25" customHeight="1" x14ac:dyDescent="0.3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row>
    <row r="340" spans="1:28" ht="14.25" customHeight="1" x14ac:dyDescent="0.3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row>
    <row r="341" spans="1:28" ht="14.25" customHeight="1" x14ac:dyDescent="0.3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row>
    <row r="342" spans="1:28" ht="14.25" customHeight="1" x14ac:dyDescent="0.3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row>
    <row r="343" spans="1:28" ht="14.25" customHeight="1" x14ac:dyDescent="0.3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row>
    <row r="344" spans="1:28" ht="14.25" customHeight="1" x14ac:dyDescent="0.3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row>
    <row r="345" spans="1:28" ht="14.25" customHeight="1" x14ac:dyDescent="0.3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row>
    <row r="346" spans="1:28" ht="14.25" customHeight="1" x14ac:dyDescent="0.3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row>
    <row r="347" spans="1:28" ht="14.25" customHeight="1" x14ac:dyDescent="0.3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row>
    <row r="348" spans="1:28" ht="14.25" customHeight="1" x14ac:dyDescent="0.3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row>
    <row r="349" spans="1:28" ht="14.25" customHeight="1" x14ac:dyDescent="0.3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row>
    <row r="350" spans="1:28" ht="14.25" customHeight="1" x14ac:dyDescent="0.3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row>
    <row r="351" spans="1:28" ht="14.25" customHeight="1" x14ac:dyDescent="0.3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row>
    <row r="352" spans="1:28" ht="14.25" customHeight="1" x14ac:dyDescent="0.3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row>
    <row r="353" spans="1:28" ht="14.25" customHeight="1" x14ac:dyDescent="0.3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row>
    <row r="354" spans="1:28" ht="14.25" customHeight="1" x14ac:dyDescent="0.3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row>
    <row r="355" spans="1:28" ht="14.25" customHeight="1" x14ac:dyDescent="0.3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row>
    <row r="356" spans="1:28" ht="14.25" customHeight="1" x14ac:dyDescent="0.3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row>
    <row r="357" spans="1:28" ht="14.25" customHeight="1" x14ac:dyDescent="0.3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row>
    <row r="358" spans="1:28" ht="14.25" customHeight="1" x14ac:dyDescent="0.3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row>
    <row r="359" spans="1:28" ht="14.25" customHeight="1" x14ac:dyDescent="0.3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row>
    <row r="360" spans="1:28" ht="14.25" customHeight="1" x14ac:dyDescent="0.3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row>
    <row r="361" spans="1:28" ht="14.25" customHeight="1" x14ac:dyDescent="0.3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row>
    <row r="362" spans="1:28" ht="14.25" customHeight="1" x14ac:dyDescent="0.3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row>
    <row r="363" spans="1:28" ht="14.25" customHeight="1" x14ac:dyDescent="0.3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row>
    <row r="364" spans="1:28" ht="14.25" customHeight="1" x14ac:dyDescent="0.3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row>
    <row r="365" spans="1:28" ht="14.25" customHeight="1" x14ac:dyDescent="0.3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row>
    <row r="366" spans="1:28" ht="14.25" customHeight="1" x14ac:dyDescent="0.3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row>
    <row r="367" spans="1:28" ht="14.25" customHeight="1" x14ac:dyDescent="0.3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row>
    <row r="368" spans="1:28" ht="14.25" customHeight="1" x14ac:dyDescent="0.3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row>
    <row r="369" spans="1:28" ht="14.25" customHeight="1" x14ac:dyDescent="0.3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row>
    <row r="370" spans="1:28" ht="14.25" customHeight="1" x14ac:dyDescent="0.3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row>
    <row r="371" spans="1:28" ht="14.25" customHeight="1" x14ac:dyDescent="0.3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row>
    <row r="372" spans="1:28" ht="14.25" customHeight="1" x14ac:dyDescent="0.3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row>
    <row r="373" spans="1:28" ht="14.25" customHeight="1" x14ac:dyDescent="0.3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row>
    <row r="374" spans="1:28" ht="14.25" customHeight="1" x14ac:dyDescent="0.3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row>
    <row r="375" spans="1:28" ht="14.25" customHeight="1" x14ac:dyDescent="0.3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row>
    <row r="376" spans="1:28" ht="14.25" customHeight="1" x14ac:dyDescent="0.3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row>
    <row r="377" spans="1:28" ht="14.25" customHeight="1" x14ac:dyDescent="0.3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row>
    <row r="378" spans="1:28" ht="14.25" customHeight="1" x14ac:dyDescent="0.3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row>
    <row r="379" spans="1:28" ht="14.25" customHeight="1" x14ac:dyDescent="0.3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row>
    <row r="380" spans="1:28" ht="14.25" customHeight="1" x14ac:dyDescent="0.3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row>
    <row r="381" spans="1:28" ht="14.25" customHeight="1" x14ac:dyDescent="0.3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row>
    <row r="382" spans="1:28" ht="14.25" customHeight="1" x14ac:dyDescent="0.3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row>
    <row r="383" spans="1:28" ht="14.25" customHeight="1" x14ac:dyDescent="0.3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row>
    <row r="384" spans="1:28" ht="14.25" customHeight="1" x14ac:dyDescent="0.3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row>
    <row r="385" spans="1:28" ht="14.25" customHeight="1" x14ac:dyDescent="0.3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row>
    <row r="386" spans="1:28" ht="14.25" customHeight="1" x14ac:dyDescent="0.3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row>
    <row r="387" spans="1:28" ht="14.25" customHeight="1" x14ac:dyDescent="0.3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row>
    <row r="388" spans="1:28" ht="14.25" customHeight="1" x14ac:dyDescent="0.3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row>
    <row r="389" spans="1:28" ht="14.25" customHeight="1" x14ac:dyDescent="0.3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row>
    <row r="390" spans="1:28" ht="14.25" customHeight="1" x14ac:dyDescent="0.3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row>
    <row r="391" spans="1:28" ht="14.25" customHeight="1" x14ac:dyDescent="0.3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row>
    <row r="392" spans="1:28" ht="14.25" customHeight="1" x14ac:dyDescent="0.3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row>
    <row r="393" spans="1:28" ht="14.25" customHeight="1" x14ac:dyDescent="0.3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row>
    <row r="394" spans="1:28" ht="14.25" customHeight="1" x14ac:dyDescent="0.3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row>
    <row r="395" spans="1:28" ht="14.25" customHeight="1" x14ac:dyDescent="0.3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row>
    <row r="396" spans="1:28" ht="14.25" customHeight="1" x14ac:dyDescent="0.3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row>
    <row r="397" spans="1:28" ht="14.25" customHeight="1" x14ac:dyDescent="0.3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row>
    <row r="398" spans="1:28" ht="14.25" customHeight="1" x14ac:dyDescent="0.3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row>
    <row r="399" spans="1:28" ht="14.25" customHeight="1" x14ac:dyDescent="0.3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row>
    <row r="400" spans="1:28" ht="14.25" customHeight="1" x14ac:dyDescent="0.3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row>
    <row r="401" spans="1:28" ht="14.25" customHeight="1" x14ac:dyDescent="0.3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row>
    <row r="402" spans="1:28" ht="14.25" customHeight="1" x14ac:dyDescent="0.3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row>
    <row r="403" spans="1:28" ht="14.25" customHeight="1" x14ac:dyDescent="0.3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row>
    <row r="404" spans="1:28" ht="14.25" customHeight="1" x14ac:dyDescent="0.3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row>
    <row r="405" spans="1:28" ht="14.25" customHeight="1" x14ac:dyDescent="0.3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row>
    <row r="406" spans="1:28" ht="14.25" customHeight="1" x14ac:dyDescent="0.3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row>
    <row r="407" spans="1:28" ht="14.25" customHeight="1" x14ac:dyDescent="0.3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row>
    <row r="408" spans="1:28" ht="14.25" customHeight="1" x14ac:dyDescent="0.3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row>
    <row r="409" spans="1:28" ht="14.25" customHeight="1" x14ac:dyDescent="0.3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row>
    <row r="410" spans="1:28" ht="14.25" customHeight="1" x14ac:dyDescent="0.3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row>
    <row r="411" spans="1:28" ht="14.25" customHeight="1" x14ac:dyDescent="0.3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row>
    <row r="412" spans="1:28" ht="14.25" customHeight="1" x14ac:dyDescent="0.3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row>
    <row r="413" spans="1:28" ht="14.25" customHeight="1" x14ac:dyDescent="0.3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row>
    <row r="414" spans="1:28" ht="14.25" customHeight="1" x14ac:dyDescent="0.3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row>
    <row r="415" spans="1:28" ht="14.25" customHeight="1" x14ac:dyDescent="0.3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row>
    <row r="416" spans="1:28" ht="14.25" customHeight="1" x14ac:dyDescent="0.3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row>
    <row r="417" spans="1:28" ht="14.25" customHeight="1" x14ac:dyDescent="0.3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row>
    <row r="418" spans="1:28" ht="14.25" customHeight="1" x14ac:dyDescent="0.3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row>
    <row r="419" spans="1:28" ht="14.25" customHeight="1" x14ac:dyDescent="0.3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row>
    <row r="420" spans="1:28" ht="14.25" customHeight="1" x14ac:dyDescent="0.3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row>
    <row r="421" spans="1:28" ht="14.25" customHeight="1" x14ac:dyDescent="0.3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row>
    <row r="422" spans="1:28" ht="14.25" customHeight="1" x14ac:dyDescent="0.3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row>
    <row r="423" spans="1:28" ht="14.25" customHeight="1" x14ac:dyDescent="0.3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row>
    <row r="424" spans="1:28" ht="14.25" customHeight="1" x14ac:dyDescent="0.3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row>
    <row r="425" spans="1:28" ht="14.25" customHeight="1" x14ac:dyDescent="0.3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row>
    <row r="426" spans="1:28" ht="14.25" customHeight="1" x14ac:dyDescent="0.3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row>
    <row r="427" spans="1:28" ht="14.25" customHeight="1" x14ac:dyDescent="0.3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row>
    <row r="428" spans="1:28" ht="14.25" customHeight="1" x14ac:dyDescent="0.3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row>
    <row r="429" spans="1:28" ht="14.25" customHeight="1" x14ac:dyDescent="0.3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row>
    <row r="430" spans="1:28" ht="14.25" customHeight="1" x14ac:dyDescent="0.3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row>
    <row r="431" spans="1:28" ht="14.25" customHeight="1" x14ac:dyDescent="0.3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row>
    <row r="432" spans="1:28" ht="14.25" customHeight="1" x14ac:dyDescent="0.3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row>
    <row r="433" spans="1:28" ht="14.25" customHeight="1" x14ac:dyDescent="0.3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row>
    <row r="434" spans="1:28" ht="14.25" customHeight="1" x14ac:dyDescent="0.3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row>
    <row r="435" spans="1:28" ht="14.25" customHeight="1" x14ac:dyDescent="0.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row>
    <row r="436" spans="1:28" ht="14.25" customHeight="1" x14ac:dyDescent="0.3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row>
    <row r="437" spans="1:28" ht="14.25" customHeight="1" x14ac:dyDescent="0.3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row>
    <row r="438" spans="1:28" ht="14.25" customHeight="1" x14ac:dyDescent="0.3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row>
    <row r="439" spans="1:28" ht="14.25" customHeight="1" x14ac:dyDescent="0.3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row>
    <row r="440" spans="1:28" ht="14.25" customHeight="1" x14ac:dyDescent="0.3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row>
    <row r="441" spans="1:28" ht="14.25" customHeight="1" x14ac:dyDescent="0.3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row>
    <row r="442" spans="1:28" ht="14.25" customHeight="1" x14ac:dyDescent="0.3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row>
    <row r="443" spans="1:28" ht="14.25" customHeight="1" x14ac:dyDescent="0.3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row>
    <row r="444" spans="1:28" ht="14.25" customHeight="1" x14ac:dyDescent="0.3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row>
    <row r="445" spans="1:28" ht="14.25" customHeight="1" x14ac:dyDescent="0.3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row>
    <row r="446" spans="1:28" ht="14.25" customHeight="1" x14ac:dyDescent="0.3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row>
    <row r="447" spans="1:28" ht="14.25" customHeight="1" x14ac:dyDescent="0.3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row>
    <row r="448" spans="1:28" ht="14.25" customHeight="1" x14ac:dyDescent="0.3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row>
    <row r="449" spans="1:28" ht="14.25" customHeight="1" x14ac:dyDescent="0.3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row>
    <row r="450" spans="1:28" ht="14.25" customHeight="1" x14ac:dyDescent="0.3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row>
    <row r="451" spans="1:28" ht="14.25" customHeight="1" x14ac:dyDescent="0.3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row>
    <row r="452" spans="1:28" ht="14.25" customHeight="1" x14ac:dyDescent="0.3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row>
    <row r="453" spans="1:28" ht="14.25" customHeight="1" x14ac:dyDescent="0.3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row>
    <row r="454" spans="1:28" ht="14.25" customHeight="1" x14ac:dyDescent="0.3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row>
    <row r="455" spans="1:28" ht="14.25" customHeight="1" x14ac:dyDescent="0.3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row>
    <row r="456" spans="1:28" ht="14.25" customHeight="1" x14ac:dyDescent="0.3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row>
    <row r="457" spans="1:28" ht="14.25" customHeight="1" x14ac:dyDescent="0.3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row>
    <row r="458" spans="1:28" ht="14.25" customHeight="1" x14ac:dyDescent="0.3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row>
    <row r="459" spans="1:28" ht="14.25" customHeight="1" x14ac:dyDescent="0.3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row>
    <row r="460" spans="1:28" ht="14.25" customHeight="1" x14ac:dyDescent="0.3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row>
    <row r="461" spans="1:28" ht="14.25" customHeight="1" x14ac:dyDescent="0.3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row>
    <row r="462" spans="1:28" ht="14.25" customHeight="1" x14ac:dyDescent="0.3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row>
    <row r="463" spans="1:28" ht="14.25" customHeight="1" x14ac:dyDescent="0.3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row>
    <row r="464" spans="1:28" ht="14.25" customHeight="1" x14ac:dyDescent="0.3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row>
    <row r="465" spans="1:28" ht="14.25" customHeight="1" x14ac:dyDescent="0.3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row>
    <row r="466" spans="1:28" ht="14.25" customHeight="1" x14ac:dyDescent="0.3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row>
    <row r="467" spans="1:28" ht="14.25" customHeight="1" x14ac:dyDescent="0.3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row>
    <row r="468" spans="1:28" ht="14.25" customHeight="1" x14ac:dyDescent="0.3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row>
    <row r="469" spans="1:28" ht="14.25" customHeight="1" x14ac:dyDescent="0.3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row>
    <row r="470" spans="1:28" ht="14.25" customHeight="1" x14ac:dyDescent="0.3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row>
    <row r="471" spans="1:28" ht="14.25" customHeight="1" x14ac:dyDescent="0.3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row>
    <row r="472" spans="1:28" ht="14.25" customHeight="1" x14ac:dyDescent="0.3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row>
    <row r="473" spans="1:28" ht="14.25" customHeight="1" x14ac:dyDescent="0.3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row>
    <row r="474" spans="1:28" ht="14.25" customHeight="1" x14ac:dyDescent="0.3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row>
    <row r="475" spans="1:28" ht="14.25" customHeight="1" x14ac:dyDescent="0.3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row>
    <row r="476" spans="1:28" ht="14.25" customHeight="1" x14ac:dyDescent="0.3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row>
    <row r="477" spans="1:28" ht="14.25" customHeight="1" x14ac:dyDescent="0.3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row>
    <row r="478" spans="1:28" ht="14.25" customHeight="1" x14ac:dyDescent="0.3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row>
    <row r="479" spans="1:28" ht="14.25" customHeight="1" x14ac:dyDescent="0.3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row>
    <row r="480" spans="1:28" ht="14.25" customHeight="1" x14ac:dyDescent="0.3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row>
    <row r="481" spans="1:28" ht="14.25" customHeight="1" x14ac:dyDescent="0.3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row>
    <row r="482" spans="1:28" ht="14.25" customHeight="1" x14ac:dyDescent="0.3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row>
    <row r="483" spans="1:28" ht="14.25" customHeight="1" x14ac:dyDescent="0.3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row>
    <row r="484" spans="1:28" ht="14.25" customHeight="1" x14ac:dyDescent="0.3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row>
    <row r="485" spans="1:28" ht="14.25" customHeight="1" x14ac:dyDescent="0.3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row>
    <row r="486" spans="1:28" ht="14.25" customHeight="1" x14ac:dyDescent="0.3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row>
    <row r="487" spans="1:28" ht="14.25" customHeight="1" x14ac:dyDescent="0.3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row>
    <row r="488" spans="1:28" ht="14.25" customHeight="1" x14ac:dyDescent="0.3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row>
    <row r="489" spans="1:28" ht="14.25" customHeight="1" x14ac:dyDescent="0.3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row>
    <row r="490" spans="1:28" ht="14.25" customHeight="1" x14ac:dyDescent="0.3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row>
    <row r="491" spans="1:28" ht="14.25" customHeight="1" x14ac:dyDescent="0.3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row>
    <row r="492" spans="1:28" ht="14.25" customHeight="1" x14ac:dyDescent="0.3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row>
    <row r="493" spans="1:28" ht="14.25" customHeight="1" x14ac:dyDescent="0.3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row>
    <row r="494" spans="1:28" ht="14.25" customHeight="1" x14ac:dyDescent="0.3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row>
    <row r="495" spans="1:28" ht="14.25" customHeight="1" x14ac:dyDescent="0.3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row>
    <row r="496" spans="1:28" ht="14.25" customHeight="1" x14ac:dyDescent="0.3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row>
    <row r="497" spans="1:28" ht="14.25" customHeight="1" x14ac:dyDescent="0.3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row>
    <row r="498" spans="1:28" ht="14.25" customHeight="1" x14ac:dyDescent="0.3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row>
    <row r="499" spans="1:28" ht="14.25" customHeight="1" x14ac:dyDescent="0.3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row>
    <row r="500" spans="1:28" ht="14.25" customHeight="1" x14ac:dyDescent="0.3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row>
    <row r="501" spans="1:28" ht="14.25" customHeight="1" x14ac:dyDescent="0.3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row>
    <row r="502" spans="1:28" ht="14.25" customHeight="1" x14ac:dyDescent="0.3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row>
    <row r="503" spans="1:28" ht="14.25" customHeight="1" x14ac:dyDescent="0.3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row>
    <row r="504" spans="1:28" ht="14.25" customHeight="1" x14ac:dyDescent="0.3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row>
    <row r="505" spans="1:28" ht="14.25" customHeight="1" x14ac:dyDescent="0.3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row>
    <row r="506" spans="1:28" ht="14.25" customHeight="1" x14ac:dyDescent="0.3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row>
    <row r="507" spans="1:28" ht="14.25" customHeight="1" x14ac:dyDescent="0.3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row>
    <row r="508" spans="1:28" ht="14.25" customHeight="1" x14ac:dyDescent="0.3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row>
    <row r="509" spans="1:28" ht="14.25" customHeight="1" x14ac:dyDescent="0.3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row>
    <row r="510" spans="1:28" ht="14.25" customHeight="1" x14ac:dyDescent="0.3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row>
    <row r="511" spans="1:28" ht="14.25" customHeight="1" x14ac:dyDescent="0.3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row>
    <row r="512" spans="1:28" ht="14.25" customHeight="1" x14ac:dyDescent="0.3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row>
    <row r="513" spans="1:28" ht="14.25" customHeight="1" x14ac:dyDescent="0.3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row>
    <row r="514" spans="1:28" ht="14.25" customHeight="1" x14ac:dyDescent="0.3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row>
    <row r="515" spans="1:28" ht="14.25" customHeight="1" x14ac:dyDescent="0.3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row>
    <row r="516" spans="1:28" ht="14.25" customHeight="1" x14ac:dyDescent="0.3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row>
    <row r="517" spans="1:28" ht="14.25" customHeight="1" x14ac:dyDescent="0.3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row>
    <row r="518" spans="1:28" ht="14.25" customHeight="1" x14ac:dyDescent="0.3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row>
    <row r="519" spans="1:28" ht="14.25" customHeight="1" x14ac:dyDescent="0.3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row>
    <row r="520" spans="1:28" ht="14.25" customHeight="1" x14ac:dyDescent="0.3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row>
    <row r="521" spans="1:28" ht="14.25" customHeight="1" x14ac:dyDescent="0.3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row>
    <row r="522" spans="1:28" ht="14.25" customHeight="1" x14ac:dyDescent="0.3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row>
    <row r="523" spans="1:28" ht="14.25" customHeight="1" x14ac:dyDescent="0.3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row>
    <row r="524" spans="1:28" ht="14.25" customHeight="1" x14ac:dyDescent="0.3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row>
    <row r="525" spans="1:28" ht="14.25" customHeight="1" x14ac:dyDescent="0.3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row>
    <row r="526" spans="1:28" ht="14.25" customHeight="1" x14ac:dyDescent="0.3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row>
    <row r="527" spans="1:28" ht="14.25" customHeight="1" x14ac:dyDescent="0.3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row>
    <row r="528" spans="1:28" ht="14.25" customHeight="1" x14ac:dyDescent="0.3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row>
    <row r="529" spans="1:28" ht="14.25" customHeight="1" x14ac:dyDescent="0.3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row>
    <row r="530" spans="1:28" ht="14.25" customHeight="1" x14ac:dyDescent="0.3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row>
    <row r="531" spans="1:28" ht="14.25" customHeight="1" x14ac:dyDescent="0.3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row>
    <row r="532" spans="1:28" ht="14.25" customHeight="1" x14ac:dyDescent="0.3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row>
    <row r="533" spans="1:28" ht="14.25" customHeight="1" x14ac:dyDescent="0.3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row>
    <row r="534" spans="1:28" ht="14.25" customHeight="1" x14ac:dyDescent="0.3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row>
    <row r="535" spans="1:28" ht="14.25" customHeight="1" x14ac:dyDescent="0.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row>
    <row r="536" spans="1:28" ht="14.25" customHeight="1" x14ac:dyDescent="0.3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row>
    <row r="537" spans="1:28" ht="14.25" customHeight="1" x14ac:dyDescent="0.3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row>
    <row r="538" spans="1:28" ht="14.25" customHeight="1" x14ac:dyDescent="0.3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row>
    <row r="539" spans="1:28" ht="14.25" customHeight="1" x14ac:dyDescent="0.3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row>
    <row r="540" spans="1:28" ht="14.25" customHeight="1" x14ac:dyDescent="0.3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row>
    <row r="541" spans="1:28" ht="14.25" customHeight="1" x14ac:dyDescent="0.3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row>
    <row r="542" spans="1:28" ht="14.25" customHeight="1" x14ac:dyDescent="0.3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row>
    <row r="543" spans="1:28" ht="14.25" customHeight="1" x14ac:dyDescent="0.3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row>
    <row r="544" spans="1:28" ht="14.25" customHeight="1" x14ac:dyDescent="0.3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row>
    <row r="545" spans="1:28" ht="14.25" customHeight="1" x14ac:dyDescent="0.3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row>
    <row r="546" spans="1:28" ht="14.25" customHeight="1" x14ac:dyDescent="0.3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row>
    <row r="547" spans="1:28" ht="14.25" customHeight="1" x14ac:dyDescent="0.3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row>
    <row r="548" spans="1:28" ht="14.25" customHeight="1" x14ac:dyDescent="0.3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row>
    <row r="549" spans="1:28" ht="14.25" customHeight="1" x14ac:dyDescent="0.3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row>
    <row r="550" spans="1:28" ht="14.25" customHeight="1" x14ac:dyDescent="0.3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row>
    <row r="551" spans="1:28" ht="14.25" customHeight="1" x14ac:dyDescent="0.3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row>
    <row r="552" spans="1:28" ht="14.25" customHeight="1" x14ac:dyDescent="0.3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row>
    <row r="553" spans="1:28" ht="14.25" customHeight="1" x14ac:dyDescent="0.3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row>
    <row r="554" spans="1:28" ht="14.25" customHeight="1" x14ac:dyDescent="0.3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row>
    <row r="555" spans="1:28" ht="14.25" customHeight="1" x14ac:dyDescent="0.3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row>
    <row r="556" spans="1:28" ht="14.25" customHeight="1" x14ac:dyDescent="0.3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row>
    <row r="557" spans="1:28" ht="14.25" customHeight="1" x14ac:dyDescent="0.3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row>
    <row r="558" spans="1:28" ht="14.25" customHeight="1" x14ac:dyDescent="0.3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row>
    <row r="559" spans="1:28" ht="14.25" customHeight="1" x14ac:dyDescent="0.3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row>
    <row r="560" spans="1:28" ht="14.25" customHeight="1" x14ac:dyDescent="0.3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row>
    <row r="561" spans="1:28" ht="14.25" customHeight="1" x14ac:dyDescent="0.3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row>
    <row r="562" spans="1:28" ht="14.25" customHeight="1" x14ac:dyDescent="0.3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row>
    <row r="563" spans="1:28" ht="14.25" customHeight="1" x14ac:dyDescent="0.3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row>
    <row r="564" spans="1:28" ht="14.25" customHeight="1" x14ac:dyDescent="0.3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row>
    <row r="565" spans="1:28" ht="14.25" customHeight="1" x14ac:dyDescent="0.3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row>
    <row r="566" spans="1:28" ht="14.25" customHeight="1" x14ac:dyDescent="0.3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row>
    <row r="567" spans="1:28" ht="14.25" customHeight="1" x14ac:dyDescent="0.3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row>
    <row r="568" spans="1:28" ht="14.25" customHeight="1" x14ac:dyDescent="0.3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row>
    <row r="569" spans="1:28" ht="14.25" customHeight="1" x14ac:dyDescent="0.3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row>
    <row r="570" spans="1:28" ht="14.25" customHeight="1" x14ac:dyDescent="0.3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row>
    <row r="571" spans="1:28" ht="14.25" customHeight="1" x14ac:dyDescent="0.3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row>
    <row r="572" spans="1:28" ht="14.25" customHeight="1" x14ac:dyDescent="0.3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row>
    <row r="573" spans="1:28" ht="14.25" customHeight="1" x14ac:dyDescent="0.3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row>
    <row r="574" spans="1:28" ht="14.25" customHeight="1" x14ac:dyDescent="0.3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row>
    <row r="575" spans="1:28" ht="14.25" customHeight="1" x14ac:dyDescent="0.3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row>
    <row r="576" spans="1:28" ht="14.25" customHeight="1" x14ac:dyDescent="0.3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row>
    <row r="577" spans="1:28" ht="14.25" customHeight="1" x14ac:dyDescent="0.3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row>
    <row r="578" spans="1:28" ht="14.25" customHeight="1" x14ac:dyDescent="0.3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row>
    <row r="579" spans="1:28" ht="14.25" customHeight="1" x14ac:dyDescent="0.3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row>
    <row r="580" spans="1:28" ht="14.25" customHeight="1" x14ac:dyDescent="0.3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row>
    <row r="581" spans="1:28" ht="14.25" customHeight="1" x14ac:dyDescent="0.3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row>
    <row r="582" spans="1:28" ht="14.25" customHeight="1" x14ac:dyDescent="0.3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row>
    <row r="583" spans="1:28" ht="14.25" customHeight="1" x14ac:dyDescent="0.3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row>
    <row r="584" spans="1:28" ht="14.25" customHeight="1" x14ac:dyDescent="0.3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row>
    <row r="585" spans="1:28" ht="14.25" customHeight="1" x14ac:dyDescent="0.3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row>
    <row r="586" spans="1:28" ht="14.25" customHeight="1" x14ac:dyDescent="0.3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row>
    <row r="587" spans="1:28" ht="14.25" customHeight="1" x14ac:dyDescent="0.3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row>
    <row r="588" spans="1:28" ht="14.25" customHeight="1" x14ac:dyDescent="0.3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row>
    <row r="589" spans="1:28" ht="14.25" customHeight="1" x14ac:dyDescent="0.3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row>
    <row r="590" spans="1:28" ht="14.25" customHeight="1" x14ac:dyDescent="0.3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row>
    <row r="591" spans="1:28" ht="14.25" customHeight="1" x14ac:dyDescent="0.3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row>
    <row r="592" spans="1:28" ht="14.25" customHeight="1" x14ac:dyDescent="0.3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row>
    <row r="593" spans="1:28" ht="14.25" customHeight="1" x14ac:dyDescent="0.3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row>
    <row r="594" spans="1:28" ht="14.25" customHeight="1" x14ac:dyDescent="0.3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row>
    <row r="595" spans="1:28" ht="14.25" customHeight="1" x14ac:dyDescent="0.3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row>
    <row r="596" spans="1:28" ht="14.25" customHeight="1" x14ac:dyDescent="0.3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row>
    <row r="597" spans="1:28" ht="14.25" customHeight="1" x14ac:dyDescent="0.3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row>
    <row r="598" spans="1:28" ht="14.25" customHeight="1" x14ac:dyDescent="0.3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row>
    <row r="599" spans="1:28" ht="14.25" customHeight="1" x14ac:dyDescent="0.3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row>
    <row r="600" spans="1:28" ht="14.25" customHeight="1" x14ac:dyDescent="0.3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row>
    <row r="601" spans="1:28" ht="14.25" customHeight="1" x14ac:dyDescent="0.3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row>
    <row r="602" spans="1:28" ht="14.25" customHeight="1" x14ac:dyDescent="0.3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row>
    <row r="603" spans="1:28" ht="14.25" customHeight="1" x14ac:dyDescent="0.3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row>
    <row r="604" spans="1:28" ht="14.25" customHeight="1" x14ac:dyDescent="0.3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row>
    <row r="605" spans="1:28" ht="14.25" customHeight="1" x14ac:dyDescent="0.3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row>
    <row r="606" spans="1:28" ht="14.25" customHeight="1" x14ac:dyDescent="0.3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row>
    <row r="607" spans="1:28" ht="14.25" customHeight="1" x14ac:dyDescent="0.3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row>
    <row r="608" spans="1:28" ht="14.25" customHeight="1" x14ac:dyDescent="0.3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row>
    <row r="609" spans="1:28" ht="14.25" customHeight="1" x14ac:dyDescent="0.3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row>
    <row r="610" spans="1:28" ht="14.25" customHeight="1" x14ac:dyDescent="0.3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row>
    <row r="611" spans="1:28" ht="14.25" customHeight="1" x14ac:dyDescent="0.3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row>
    <row r="612" spans="1:28" ht="14.25" customHeight="1" x14ac:dyDescent="0.3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row>
    <row r="613" spans="1:28" ht="14.25" customHeight="1" x14ac:dyDescent="0.3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row>
    <row r="614" spans="1:28" ht="14.25" customHeight="1" x14ac:dyDescent="0.3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row>
    <row r="615" spans="1:28" ht="14.25" customHeight="1" x14ac:dyDescent="0.3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row>
    <row r="616" spans="1:28" ht="14.25" customHeight="1" x14ac:dyDescent="0.3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row>
    <row r="617" spans="1:28" ht="14.25" customHeight="1" x14ac:dyDescent="0.3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row>
    <row r="618" spans="1:28" ht="14.25" customHeight="1" x14ac:dyDescent="0.3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row>
    <row r="619" spans="1:28" ht="14.25" customHeight="1" x14ac:dyDescent="0.3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row>
    <row r="620" spans="1:28" ht="14.25" customHeight="1" x14ac:dyDescent="0.3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row>
    <row r="621" spans="1:28" ht="14.25" customHeight="1" x14ac:dyDescent="0.3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row>
    <row r="622" spans="1:28" ht="14.25" customHeight="1" x14ac:dyDescent="0.3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row>
    <row r="623" spans="1:28" ht="14.25" customHeight="1" x14ac:dyDescent="0.3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row>
    <row r="624" spans="1:28" ht="14.25" customHeight="1" x14ac:dyDescent="0.3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row>
    <row r="625" spans="1:28" ht="14.25" customHeight="1" x14ac:dyDescent="0.3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row>
    <row r="626" spans="1:28" ht="14.25" customHeight="1" x14ac:dyDescent="0.3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row>
    <row r="627" spans="1:28" ht="14.25" customHeight="1" x14ac:dyDescent="0.3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row>
    <row r="628" spans="1:28" ht="14.25" customHeight="1" x14ac:dyDescent="0.3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row>
    <row r="629" spans="1:28" ht="14.25" customHeight="1" x14ac:dyDescent="0.3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row>
    <row r="630" spans="1:28" ht="14.25" customHeight="1" x14ac:dyDescent="0.3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row>
    <row r="631" spans="1:28" ht="14.25" customHeight="1" x14ac:dyDescent="0.3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row>
    <row r="632" spans="1:28" ht="14.25" customHeight="1" x14ac:dyDescent="0.3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row>
    <row r="633" spans="1:28" ht="14.25" customHeight="1" x14ac:dyDescent="0.3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row>
    <row r="634" spans="1:28" ht="14.25" customHeight="1" x14ac:dyDescent="0.3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row>
    <row r="635" spans="1:28" ht="14.25" customHeight="1" x14ac:dyDescent="0.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row>
    <row r="636" spans="1:28" ht="14.25" customHeight="1" x14ac:dyDescent="0.3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row>
    <row r="637" spans="1:28" ht="14.25" customHeight="1" x14ac:dyDescent="0.3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row>
    <row r="638" spans="1:28" ht="14.25" customHeight="1" x14ac:dyDescent="0.3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row>
    <row r="639" spans="1:28" ht="14.25" customHeight="1" x14ac:dyDescent="0.3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row>
    <row r="640" spans="1:28" ht="14.25" customHeight="1" x14ac:dyDescent="0.3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row>
    <row r="641" spans="1:28" ht="14.25" customHeight="1" x14ac:dyDescent="0.3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row>
    <row r="642" spans="1:28" ht="14.25" customHeight="1" x14ac:dyDescent="0.3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row>
    <row r="643" spans="1:28" ht="14.25" customHeight="1" x14ac:dyDescent="0.3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row>
    <row r="644" spans="1:28" ht="14.25" customHeight="1" x14ac:dyDescent="0.3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row>
    <row r="645" spans="1:28" ht="14.25" customHeight="1" x14ac:dyDescent="0.3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row>
    <row r="646" spans="1:28" ht="14.25" customHeight="1" x14ac:dyDescent="0.3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row>
    <row r="647" spans="1:28" ht="14.25" customHeight="1" x14ac:dyDescent="0.3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row>
    <row r="648" spans="1:28" ht="14.25" customHeight="1" x14ac:dyDescent="0.3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row>
    <row r="649" spans="1:28" ht="14.25" customHeight="1" x14ac:dyDescent="0.3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row>
    <row r="650" spans="1:28" ht="14.25" customHeight="1" x14ac:dyDescent="0.3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row>
    <row r="651" spans="1:28" ht="14.25" customHeight="1" x14ac:dyDescent="0.3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row>
    <row r="652" spans="1:28" ht="14.25" customHeight="1" x14ac:dyDescent="0.3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row>
    <row r="653" spans="1:28" ht="14.25" customHeight="1" x14ac:dyDescent="0.3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row>
    <row r="654" spans="1:28" ht="14.25" customHeight="1" x14ac:dyDescent="0.3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row>
    <row r="655" spans="1:28" ht="14.25" customHeight="1" x14ac:dyDescent="0.3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row>
    <row r="656" spans="1:28" ht="14.25" customHeight="1" x14ac:dyDescent="0.3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row>
    <row r="657" spans="1:28" ht="14.25" customHeight="1" x14ac:dyDescent="0.3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row>
    <row r="658" spans="1:28" ht="14.25" customHeight="1" x14ac:dyDescent="0.3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row>
    <row r="659" spans="1:28" ht="14.25" customHeight="1" x14ac:dyDescent="0.3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row>
    <row r="660" spans="1:28" ht="14.25" customHeight="1" x14ac:dyDescent="0.3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row>
    <row r="661" spans="1:28" ht="14.25" customHeight="1" x14ac:dyDescent="0.3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row>
    <row r="662" spans="1:28" ht="14.25" customHeight="1" x14ac:dyDescent="0.3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row>
    <row r="663" spans="1:28" ht="14.25" customHeight="1" x14ac:dyDescent="0.3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row>
    <row r="664" spans="1:28" ht="14.25" customHeight="1" x14ac:dyDescent="0.3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row>
    <row r="665" spans="1:28" ht="14.25" customHeight="1" x14ac:dyDescent="0.3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row>
    <row r="666" spans="1:28" ht="14.25" customHeight="1" x14ac:dyDescent="0.3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row>
    <row r="667" spans="1:28" ht="14.25" customHeight="1" x14ac:dyDescent="0.3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row>
    <row r="668" spans="1:28" ht="14.25" customHeight="1" x14ac:dyDescent="0.3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row>
    <row r="669" spans="1:28" ht="14.25" customHeight="1" x14ac:dyDescent="0.3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row>
    <row r="670" spans="1:28" ht="14.25" customHeight="1" x14ac:dyDescent="0.3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row>
    <row r="671" spans="1:28" ht="14.25" customHeight="1" x14ac:dyDescent="0.3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row>
    <row r="672" spans="1:28" ht="14.25" customHeight="1" x14ac:dyDescent="0.3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row>
    <row r="673" spans="1:28" ht="14.25" customHeight="1" x14ac:dyDescent="0.3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row>
    <row r="674" spans="1:28" ht="14.25" customHeight="1" x14ac:dyDescent="0.3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row>
    <row r="675" spans="1:28" ht="14.25" customHeight="1" x14ac:dyDescent="0.3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row>
    <row r="676" spans="1:28" ht="14.25" customHeight="1" x14ac:dyDescent="0.3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row>
    <row r="677" spans="1:28" ht="14.25" customHeight="1" x14ac:dyDescent="0.3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row>
    <row r="678" spans="1:28" ht="14.25" customHeight="1" x14ac:dyDescent="0.3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row>
    <row r="679" spans="1:28" ht="14.25" customHeight="1" x14ac:dyDescent="0.3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row>
    <row r="680" spans="1:28" ht="14.25" customHeight="1" x14ac:dyDescent="0.3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row>
    <row r="681" spans="1:28" ht="14.25" customHeight="1" x14ac:dyDescent="0.3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row>
    <row r="682" spans="1:28" ht="14.25" customHeight="1" x14ac:dyDescent="0.3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row>
    <row r="683" spans="1:28" ht="14.25" customHeight="1" x14ac:dyDescent="0.3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row>
    <row r="684" spans="1:28" ht="14.25" customHeight="1" x14ac:dyDescent="0.3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row>
    <row r="685" spans="1:28" ht="14.25" customHeight="1" x14ac:dyDescent="0.3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row>
    <row r="686" spans="1:28" ht="14.25" customHeight="1" x14ac:dyDescent="0.3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row>
    <row r="687" spans="1:28" ht="14.25" customHeight="1" x14ac:dyDescent="0.3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row>
    <row r="688" spans="1:28" ht="14.25" customHeight="1" x14ac:dyDescent="0.3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row>
    <row r="689" spans="1:28" ht="14.25" customHeight="1" x14ac:dyDescent="0.3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row>
    <row r="690" spans="1:28" ht="14.25" customHeight="1" x14ac:dyDescent="0.3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row>
    <row r="691" spans="1:28" ht="14.25" customHeight="1" x14ac:dyDescent="0.3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row>
    <row r="692" spans="1:28" ht="14.25" customHeight="1" x14ac:dyDescent="0.3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row>
    <row r="693" spans="1:28" ht="14.25" customHeight="1" x14ac:dyDescent="0.3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row>
    <row r="694" spans="1:28" ht="14.25" customHeight="1" x14ac:dyDescent="0.3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row>
    <row r="695" spans="1:28" ht="14.25" customHeight="1" x14ac:dyDescent="0.3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row>
    <row r="696" spans="1:28" ht="14.25" customHeight="1" x14ac:dyDescent="0.3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row>
    <row r="697" spans="1:28" ht="14.25" customHeight="1" x14ac:dyDescent="0.3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row>
    <row r="698" spans="1:28" ht="14.25" customHeight="1" x14ac:dyDescent="0.3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row>
    <row r="699" spans="1:28" ht="14.25" customHeight="1" x14ac:dyDescent="0.3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row>
    <row r="700" spans="1:28" ht="14.25" customHeight="1" x14ac:dyDescent="0.3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row>
    <row r="701" spans="1:28" ht="14.25" customHeight="1" x14ac:dyDescent="0.3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row>
    <row r="702" spans="1:28" ht="14.25" customHeight="1" x14ac:dyDescent="0.3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row>
    <row r="703" spans="1:28" ht="14.25" customHeight="1" x14ac:dyDescent="0.3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row>
    <row r="704" spans="1:28" ht="14.25" customHeight="1" x14ac:dyDescent="0.3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row>
    <row r="705" spans="1:28" ht="14.25" customHeight="1" x14ac:dyDescent="0.3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row>
    <row r="706" spans="1:28" ht="14.25" customHeight="1" x14ac:dyDescent="0.3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row>
    <row r="707" spans="1:28" ht="14.25" customHeight="1" x14ac:dyDescent="0.3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row>
    <row r="708" spans="1:28" ht="14.25" customHeight="1" x14ac:dyDescent="0.3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row>
    <row r="709" spans="1:28" ht="14.25" customHeight="1" x14ac:dyDescent="0.3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row>
    <row r="710" spans="1:28" ht="14.25" customHeight="1" x14ac:dyDescent="0.3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row>
    <row r="711" spans="1:28" ht="14.25" customHeight="1" x14ac:dyDescent="0.3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row>
    <row r="712" spans="1:28" ht="14.25" customHeight="1" x14ac:dyDescent="0.3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row>
    <row r="713" spans="1:28" ht="14.25" customHeight="1" x14ac:dyDescent="0.3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row>
    <row r="714" spans="1:28" ht="14.25" customHeight="1" x14ac:dyDescent="0.3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row>
    <row r="715" spans="1:28" ht="14.25" customHeight="1" x14ac:dyDescent="0.3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row>
    <row r="716" spans="1:28" ht="14.25" customHeight="1" x14ac:dyDescent="0.3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row>
    <row r="717" spans="1:28" ht="14.25" customHeight="1" x14ac:dyDescent="0.3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row>
    <row r="718" spans="1:28" ht="14.25" customHeight="1" x14ac:dyDescent="0.3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row>
    <row r="719" spans="1:28" ht="14.25" customHeight="1" x14ac:dyDescent="0.3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row>
    <row r="720" spans="1:28" ht="14.25" customHeight="1" x14ac:dyDescent="0.3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row>
    <row r="721" spans="1:28" ht="14.25" customHeight="1" x14ac:dyDescent="0.3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row>
    <row r="722" spans="1:28" ht="14.25" customHeight="1" x14ac:dyDescent="0.3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row>
    <row r="723" spans="1:28" ht="14.25" customHeight="1" x14ac:dyDescent="0.3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row>
    <row r="724" spans="1:28" ht="14.25" customHeight="1" x14ac:dyDescent="0.3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row>
    <row r="725" spans="1:28" ht="14.25" customHeight="1" x14ac:dyDescent="0.3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row>
    <row r="726" spans="1:28" ht="14.25" customHeight="1" x14ac:dyDescent="0.3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row>
    <row r="727" spans="1:28" ht="14.25" customHeight="1" x14ac:dyDescent="0.3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row>
    <row r="728" spans="1:28" ht="14.25" customHeight="1" x14ac:dyDescent="0.3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row>
    <row r="729" spans="1:28" ht="14.25" customHeight="1" x14ac:dyDescent="0.3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row>
    <row r="730" spans="1:28" ht="14.25" customHeight="1" x14ac:dyDescent="0.3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row>
    <row r="731" spans="1:28" ht="14.25" customHeight="1" x14ac:dyDescent="0.3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row>
    <row r="732" spans="1:28" ht="14.25" customHeight="1" x14ac:dyDescent="0.3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row>
    <row r="733" spans="1:28" ht="14.25" customHeight="1" x14ac:dyDescent="0.3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row>
    <row r="734" spans="1:28" ht="14.25" customHeight="1" x14ac:dyDescent="0.3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row>
    <row r="735" spans="1:28" ht="14.25" customHeight="1" x14ac:dyDescent="0.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row>
    <row r="736" spans="1:28" ht="14.25" customHeight="1" x14ac:dyDescent="0.3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row>
    <row r="737" spans="1:28" ht="14.25" customHeight="1" x14ac:dyDescent="0.3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row>
    <row r="738" spans="1:28" ht="14.25" customHeight="1" x14ac:dyDescent="0.3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row>
    <row r="739" spans="1:28" ht="14.25" customHeight="1" x14ac:dyDescent="0.3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row>
    <row r="740" spans="1:28" ht="14.25" customHeight="1" x14ac:dyDescent="0.3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row>
    <row r="741" spans="1:28" ht="14.25" customHeight="1" x14ac:dyDescent="0.3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row>
    <row r="742" spans="1:28" ht="14.25" customHeight="1" x14ac:dyDescent="0.3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row>
    <row r="743" spans="1:28" ht="14.25" customHeight="1" x14ac:dyDescent="0.3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row>
    <row r="744" spans="1:28" ht="14.25" customHeight="1" x14ac:dyDescent="0.3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row>
    <row r="745" spans="1:28" ht="14.25" customHeight="1" x14ac:dyDescent="0.3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row>
    <row r="746" spans="1:28" ht="14.25" customHeight="1" x14ac:dyDescent="0.3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row>
    <row r="747" spans="1:28" ht="14.25" customHeight="1" x14ac:dyDescent="0.3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row>
    <row r="748" spans="1:28" ht="14.25" customHeight="1" x14ac:dyDescent="0.3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row>
    <row r="749" spans="1:28" ht="14.25" customHeight="1" x14ac:dyDescent="0.3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row>
    <row r="750" spans="1:28" ht="14.25" customHeight="1" x14ac:dyDescent="0.3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row>
    <row r="751" spans="1:28" ht="14.25" customHeight="1" x14ac:dyDescent="0.3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row>
    <row r="752" spans="1:28" ht="14.25" customHeight="1" x14ac:dyDescent="0.3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row>
    <row r="753" spans="1:28" ht="14.25" customHeight="1" x14ac:dyDescent="0.3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row>
    <row r="754" spans="1:28" ht="14.25" customHeight="1" x14ac:dyDescent="0.3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row>
    <row r="755" spans="1:28" ht="14.25" customHeight="1" x14ac:dyDescent="0.3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row>
    <row r="756" spans="1:28" ht="14.25" customHeight="1" x14ac:dyDescent="0.3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row>
    <row r="757" spans="1:28" ht="14.25" customHeight="1" x14ac:dyDescent="0.3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row>
    <row r="758" spans="1:28" ht="14.25" customHeight="1" x14ac:dyDescent="0.3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row>
    <row r="759" spans="1:28" ht="14.25" customHeight="1" x14ac:dyDescent="0.3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row>
    <row r="760" spans="1:28" ht="14.25" customHeight="1" x14ac:dyDescent="0.3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row>
    <row r="761" spans="1:28" ht="14.25" customHeight="1" x14ac:dyDescent="0.3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row>
    <row r="762" spans="1:28" ht="14.25" customHeight="1" x14ac:dyDescent="0.3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row>
    <row r="763" spans="1:28" ht="14.25" customHeight="1" x14ac:dyDescent="0.3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row>
    <row r="764" spans="1:28" ht="14.25" customHeight="1" x14ac:dyDescent="0.3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row>
    <row r="765" spans="1:28" ht="14.25" customHeight="1" x14ac:dyDescent="0.3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row>
    <row r="766" spans="1:28" ht="14.25" customHeight="1" x14ac:dyDescent="0.3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row>
    <row r="767" spans="1:28" ht="14.25" customHeight="1" x14ac:dyDescent="0.3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row>
    <row r="768" spans="1:28" ht="14.25" customHeight="1" x14ac:dyDescent="0.3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row>
    <row r="769" spans="1:28" ht="14.25" customHeight="1" x14ac:dyDescent="0.3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row>
    <row r="770" spans="1:28" ht="14.25" customHeight="1" x14ac:dyDescent="0.3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row>
    <row r="771" spans="1:28" ht="14.25" customHeight="1" x14ac:dyDescent="0.3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row>
    <row r="772" spans="1:28" ht="14.25" customHeight="1" x14ac:dyDescent="0.3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row>
    <row r="773" spans="1:28" ht="14.25" customHeight="1" x14ac:dyDescent="0.3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row>
    <row r="774" spans="1:28" ht="14.25" customHeight="1" x14ac:dyDescent="0.3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row>
    <row r="775" spans="1:28" ht="14.25" customHeight="1" x14ac:dyDescent="0.3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row>
    <row r="776" spans="1:28" ht="14.25" customHeight="1" x14ac:dyDescent="0.3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row>
    <row r="777" spans="1:28" ht="14.25" customHeight="1" x14ac:dyDescent="0.3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row>
    <row r="778" spans="1:28" ht="14.25" customHeight="1" x14ac:dyDescent="0.3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row>
    <row r="779" spans="1:28" ht="14.25" customHeight="1" x14ac:dyDescent="0.3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row>
    <row r="780" spans="1:28" ht="14.25" customHeight="1" x14ac:dyDescent="0.3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row>
    <row r="781" spans="1:28" ht="14.25" customHeight="1" x14ac:dyDescent="0.3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row>
    <row r="782" spans="1:28" ht="14.25" customHeight="1" x14ac:dyDescent="0.3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row>
    <row r="783" spans="1:28" ht="14.25" customHeight="1" x14ac:dyDescent="0.3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row>
    <row r="784" spans="1:28" ht="14.25" customHeight="1" x14ac:dyDescent="0.3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row>
    <row r="785" spans="1:28" ht="14.25" customHeight="1" x14ac:dyDescent="0.3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row>
    <row r="786" spans="1:28" ht="14.25" customHeight="1" x14ac:dyDescent="0.3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row>
    <row r="787" spans="1:28" ht="14.25" customHeight="1" x14ac:dyDescent="0.3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row>
    <row r="788" spans="1:28" ht="14.25" customHeight="1" x14ac:dyDescent="0.3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row>
    <row r="789" spans="1:28" ht="14.25" customHeight="1" x14ac:dyDescent="0.3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row>
    <row r="790" spans="1:28" ht="14.25" customHeight="1" x14ac:dyDescent="0.3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row>
    <row r="791" spans="1:28" ht="14.25" customHeight="1" x14ac:dyDescent="0.3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row>
    <row r="792" spans="1:28" ht="14.25" customHeight="1" x14ac:dyDescent="0.3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row>
    <row r="793" spans="1:28" ht="14.25" customHeight="1" x14ac:dyDescent="0.3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row>
    <row r="794" spans="1:28" ht="14.25" customHeight="1" x14ac:dyDescent="0.3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row>
    <row r="795" spans="1:28" ht="14.25" customHeight="1" x14ac:dyDescent="0.3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row>
    <row r="796" spans="1:28" ht="14.25" customHeight="1" x14ac:dyDescent="0.3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row>
    <row r="797" spans="1:28" ht="14.25" customHeight="1" x14ac:dyDescent="0.3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row>
    <row r="798" spans="1:28" ht="14.25" customHeight="1" x14ac:dyDescent="0.3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row>
    <row r="799" spans="1:28" ht="14.25" customHeight="1" x14ac:dyDescent="0.3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row>
    <row r="800" spans="1:28" ht="14.25" customHeight="1" x14ac:dyDescent="0.3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row>
    <row r="801" spans="1:28" ht="14.25" customHeight="1" x14ac:dyDescent="0.3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row>
    <row r="802" spans="1:28" ht="14.25" customHeight="1" x14ac:dyDescent="0.3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row>
    <row r="803" spans="1:28" ht="14.25" customHeight="1" x14ac:dyDescent="0.3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row>
    <row r="804" spans="1:28" ht="14.25" customHeight="1" x14ac:dyDescent="0.3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row>
    <row r="805" spans="1:28" ht="14.25" customHeight="1" x14ac:dyDescent="0.3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row>
    <row r="806" spans="1:28" ht="14.25" customHeight="1" x14ac:dyDescent="0.3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row>
    <row r="807" spans="1:28" ht="14.25" customHeight="1" x14ac:dyDescent="0.3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row>
    <row r="808" spans="1:28" ht="14.25" customHeight="1" x14ac:dyDescent="0.3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row>
    <row r="809" spans="1:28" ht="14.25" customHeight="1" x14ac:dyDescent="0.3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row>
    <row r="810" spans="1:28" ht="14.25" customHeight="1" x14ac:dyDescent="0.3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row>
    <row r="811" spans="1:28" ht="14.25" customHeight="1" x14ac:dyDescent="0.3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row>
    <row r="812" spans="1:28" ht="14.25" customHeight="1" x14ac:dyDescent="0.3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row>
    <row r="813" spans="1:28" ht="14.25" customHeight="1" x14ac:dyDescent="0.3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row>
    <row r="814" spans="1:28" ht="14.25" customHeight="1" x14ac:dyDescent="0.3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row>
    <row r="815" spans="1:28" ht="14.25" customHeight="1" x14ac:dyDescent="0.3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row>
    <row r="816" spans="1:28" ht="14.25" customHeight="1" x14ac:dyDescent="0.3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row>
    <row r="817" spans="1:28" ht="14.25" customHeight="1" x14ac:dyDescent="0.3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row>
    <row r="818" spans="1:28" ht="14.25" customHeight="1" x14ac:dyDescent="0.3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row>
    <row r="819" spans="1:28" ht="14.25" customHeight="1" x14ac:dyDescent="0.3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row>
    <row r="820" spans="1:28" ht="14.25" customHeight="1" x14ac:dyDescent="0.3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row>
    <row r="821" spans="1:28" ht="14.25" customHeight="1" x14ac:dyDescent="0.3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row>
    <row r="822" spans="1:28" ht="14.25" customHeight="1" x14ac:dyDescent="0.3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row>
    <row r="823" spans="1:28" ht="14.25" customHeight="1" x14ac:dyDescent="0.3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row>
    <row r="824" spans="1:28" ht="14.25" customHeight="1" x14ac:dyDescent="0.3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row>
    <row r="825" spans="1:28" ht="14.25" customHeight="1" x14ac:dyDescent="0.3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row>
    <row r="826" spans="1:28" ht="14.25" customHeight="1" x14ac:dyDescent="0.3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row>
    <row r="827" spans="1:28" ht="14.25" customHeight="1" x14ac:dyDescent="0.3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row>
    <row r="828" spans="1:28" ht="14.25" customHeight="1" x14ac:dyDescent="0.3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row>
    <row r="829" spans="1:28" ht="14.25" customHeight="1" x14ac:dyDescent="0.3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row>
    <row r="830" spans="1:28" ht="14.25" customHeight="1" x14ac:dyDescent="0.3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row>
    <row r="831" spans="1:28" ht="14.25" customHeight="1" x14ac:dyDescent="0.3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row>
    <row r="832" spans="1:28" ht="14.25" customHeight="1" x14ac:dyDescent="0.3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row>
    <row r="833" spans="1:28" ht="14.25" customHeight="1" x14ac:dyDescent="0.3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row>
    <row r="834" spans="1:28" ht="14.25" customHeight="1" x14ac:dyDescent="0.3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row>
    <row r="835" spans="1:28" ht="14.25" customHeight="1" x14ac:dyDescent="0.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row>
    <row r="836" spans="1:28" ht="14.25" customHeight="1" x14ac:dyDescent="0.3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row>
    <row r="837" spans="1:28" ht="14.25" customHeight="1" x14ac:dyDescent="0.3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row>
    <row r="838" spans="1:28" ht="14.25" customHeight="1" x14ac:dyDescent="0.3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row>
    <row r="839" spans="1:28" ht="14.25" customHeight="1" x14ac:dyDescent="0.3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row>
    <row r="840" spans="1:28" ht="14.25" customHeight="1" x14ac:dyDescent="0.3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row>
    <row r="841" spans="1:28" ht="14.25" customHeight="1" x14ac:dyDescent="0.3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row>
    <row r="842" spans="1:28" ht="14.25" customHeight="1" x14ac:dyDescent="0.3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row>
    <row r="843" spans="1:28" ht="14.25" customHeight="1" x14ac:dyDescent="0.3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row>
    <row r="844" spans="1:28" ht="14.25" customHeight="1" x14ac:dyDescent="0.3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row>
    <row r="845" spans="1:28" ht="14.25" customHeight="1" x14ac:dyDescent="0.3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row>
    <row r="846" spans="1:28" ht="14.25" customHeight="1" x14ac:dyDescent="0.3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row>
    <row r="847" spans="1:28" ht="14.25" customHeight="1" x14ac:dyDescent="0.3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row>
    <row r="848" spans="1:28" ht="14.25" customHeight="1" x14ac:dyDescent="0.3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row>
    <row r="849" spans="1:28" ht="14.25" customHeight="1" x14ac:dyDescent="0.3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row>
    <row r="850" spans="1:28" ht="14.25" customHeight="1" x14ac:dyDescent="0.3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row>
    <row r="851" spans="1:28" ht="14.25" customHeight="1" x14ac:dyDescent="0.3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row>
    <row r="852" spans="1:28" ht="14.25" customHeight="1" x14ac:dyDescent="0.3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row>
    <row r="853" spans="1:28" ht="14.25" customHeight="1" x14ac:dyDescent="0.3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row>
    <row r="854" spans="1:28" ht="14.25" customHeight="1" x14ac:dyDescent="0.3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row>
    <row r="855" spans="1:28" ht="14.25" customHeight="1" x14ac:dyDescent="0.3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row>
    <row r="856" spans="1:28" ht="14.25" customHeight="1" x14ac:dyDescent="0.3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row>
    <row r="857" spans="1:28" ht="14.25" customHeight="1" x14ac:dyDescent="0.3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row>
    <row r="858" spans="1:28" ht="14.25" customHeight="1" x14ac:dyDescent="0.3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row>
    <row r="859" spans="1:28" ht="14.25" customHeight="1" x14ac:dyDescent="0.3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row>
    <row r="860" spans="1:28" ht="14.25" customHeight="1" x14ac:dyDescent="0.3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row>
    <row r="861" spans="1:28" ht="14.25" customHeight="1" x14ac:dyDescent="0.3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row>
    <row r="862" spans="1:28" ht="14.25" customHeight="1" x14ac:dyDescent="0.3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row>
    <row r="863" spans="1:28" ht="14.25" customHeight="1" x14ac:dyDescent="0.3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row>
    <row r="864" spans="1:28" ht="14.25" customHeight="1" x14ac:dyDescent="0.3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row>
    <row r="865" spans="1:28" ht="14.25" customHeight="1" x14ac:dyDescent="0.3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row>
    <row r="866" spans="1:28" ht="14.25" customHeight="1" x14ac:dyDescent="0.3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row>
    <row r="867" spans="1:28" ht="14.25" customHeight="1" x14ac:dyDescent="0.3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row>
    <row r="868" spans="1:28" ht="14.25" customHeight="1" x14ac:dyDescent="0.3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row>
    <row r="869" spans="1:28" ht="14.25" customHeight="1" x14ac:dyDescent="0.3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row>
    <row r="870" spans="1:28" ht="14.25" customHeight="1" x14ac:dyDescent="0.3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row>
    <row r="871" spans="1:28" ht="14.25" customHeight="1" x14ac:dyDescent="0.3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row>
    <row r="872" spans="1:28" ht="14.25" customHeight="1" x14ac:dyDescent="0.3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row>
    <row r="873" spans="1:28" ht="14.25" customHeight="1" x14ac:dyDescent="0.3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row>
    <row r="874" spans="1:28" ht="14.25" customHeight="1" x14ac:dyDescent="0.3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row>
    <row r="875" spans="1:28" ht="14.25" customHeight="1" x14ac:dyDescent="0.3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row>
    <row r="876" spans="1:28" ht="14.25" customHeight="1" x14ac:dyDescent="0.3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row>
    <row r="877" spans="1:28" ht="14.25" customHeight="1" x14ac:dyDescent="0.3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row>
    <row r="878" spans="1:28" ht="14.25" customHeight="1" x14ac:dyDescent="0.3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row>
    <row r="879" spans="1:28" ht="14.25" customHeight="1" x14ac:dyDescent="0.3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row>
    <row r="880" spans="1:28" ht="14.25" customHeight="1" x14ac:dyDescent="0.3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row>
    <row r="881" spans="1:28" ht="14.25" customHeight="1" x14ac:dyDescent="0.3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row>
    <row r="882" spans="1:28" ht="14.25" customHeight="1" x14ac:dyDescent="0.3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row>
    <row r="883" spans="1:28" ht="14.25" customHeight="1" x14ac:dyDescent="0.3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row>
    <row r="884" spans="1:28" ht="14.25" customHeight="1" x14ac:dyDescent="0.3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row>
    <row r="885" spans="1:28" ht="14.25" customHeight="1" x14ac:dyDescent="0.3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row>
    <row r="886" spans="1:28" ht="14.25" customHeight="1" x14ac:dyDescent="0.3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row>
    <row r="887" spans="1:28" ht="14.25" customHeight="1" x14ac:dyDescent="0.3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row>
    <row r="888" spans="1:28" ht="14.25" customHeight="1" x14ac:dyDescent="0.3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row>
    <row r="889" spans="1:28" ht="14.25" customHeight="1" x14ac:dyDescent="0.3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row>
    <row r="890" spans="1:28" ht="14.25" customHeight="1" x14ac:dyDescent="0.3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row>
    <row r="891" spans="1:28" ht="14.25" customHeight="1" x14ac:dyDescent="0.3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row>
    <row r="892" spans="1:28" ht="14.25" customHeight="1" x14ac:dyDescent="0.3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row>
    <row r="893" spans="1:28" ht="14.25" customHeight="1" x14ac:dyDescent="0.3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row>
    <row r="894" spans="1:28" ht="14.25" customHeight="1" x14ac:dyDescent="0.3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row>
    <row r="895" spans="1:28" ht="14.25" customHeight="1" x14ac:dyDescent="0.3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row>
    <row r="896" spans="1:28" ht="14.25" customHeight="1" x14ac:dyDescent="0.3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row>
    <row r="897" spans="1:28" ht="14.25" customHeight="1" x14ac:dyDescent="0.3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row>
    <row r="898" spans="1:28" ht="14.25" customHeight="1" x14ac:dyDescent="0.3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row>
    <row r="899" spans="1:28" ht="14.25" customHeight="1" x14ac:dyDescent="0.3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row>
    <row r="900" spans="1:28" ht="14.25" customHeight="1" x14ac:dyDescent="0.3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row>
    <row r="901" spans="1:28" ht="14.25" customHeight="1" x14ac:dyDescent="0.3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row>
    <row r="902" spans="1:28" ht="14.25" customHeight="1" x14ac:dyDescent="0.3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row>
    <row r="903" spans="1:28" ht="14.25" customHeight="1" x14ac:dyDescent="0.3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row>
    <row r="904" spans="1:28" ht="14.25" customHeight="1" x14ac:dyDescent="0.3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row>
    <row r="905" spans="1:28" ht="14.25" customHeight="1" x14ac:dyDescent="0.3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row>
    <row r="906" spans="1:28" ht="14.25" customHeight="1" x14ac:dyDescent="0.3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row>
    <row r="907" spans="1:28" ht="14.25" customHeight="1" x14ac:dyDescent="0.3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row>
    <row r="908" spans="1:28" ht="14.25" customHeight="1" x14ac:dyDescent="0.3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row>
    <row r="909" spans="1:28" ht="14.25" customHeight="1" x14ac:dyDescent="0.3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row>
    <row r="910" spans="1:28" ht="14.25" customHeight="1" x14ac:dyDescent="0.3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row>
    <row r="911" spans="1:28" ht="14.25" customHeight="1" x14ac:dyDescent="0.3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row>
    <row r="912" spans="1:28" ht="14.25" customHeight="1" x14ac:dyDescent="0.3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row>
    <row r="913" spans="1:28" ht="14.25" customHeight="1" x14ac:dyDescent="0.3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row>
    <row r="914" spans="1:28" ht="14.25" customHeight="1" x14ac:dyDescent="0.3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row>
    <row r="915" spans="1:28" ht="14.25" customHeight="1" x14ac:dyDescent="0.3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row>
    <row r="916" spans="1:28" ht="14.25" customHeight="1" x14ac:dyDescent="0.3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row>
    <row r="917" spans="1:28" ht="14.25" customHeight="1" x14ac:dyDescent="0.3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row>
    <row r="918" spans="1:28" ht="14.25" customHeight="1" x14ac:dyDescent="0.3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row>
    <row r="919" spans="1:28" ht="14.25" customHeight="1" x14ac:dyDescent="0.3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row>
    <row r="920" spans="1:28" ht="14.25" customHeight="1" x14ac:dyDescent="0.3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row>
    <row r="921" spans="1:28" ht="14.25" customHeight="1" x14ac:dyDescent="0.3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row>
    <row r="922" spans="1:28" ht="14.25" customHeight="1" x14ac:dyDescent="0.3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row>
    <row r="923" spans="1:28" ht="14.25" customHeight="1" x14ac:dyDescent="0.3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row>
    <row r="924" spans="1:28" ht="14.25" customHeight="1" x14ac:dyDescent="0.3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row>
    <row r="925" spans="1:28" ht="14.25" customHeight="1" x14ac:dyDescent="0.3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row>
    <row r="926" spans="1:28" ht="14.25" customHeight="1" x14ac:dyDescent="0.3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row>
    <row r="927" spans="1:28" ht="14.25" customHeight="1" x14ac:dyDescent="0.3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row>
    <row r="928" spans="1:28" ht="14.25" customHeight="1" x14ac:dyDescent="0.3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row>
    <row r="929" spans="1:28" ht="14.25" customHeight="1" x14ac:dyDescent="0.3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row>
    <row r="930" spans="1:28" ht="14.25" customHeight="1" x14ac:dyDescent="0.3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row>
    <row r="931" spans="1:28" ht="14.25" customHeight="1" x14ac:dyDescent="0.3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row>
    <row r="932" spans="1:28" ht="14.25" customHeight="1" x14ac:dyDescent="0.3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row>
    <row r="933" spans="1:28" ht="14.25" customHeight="1" x14ac:dyDescent="0.3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row>
    <row r="934" spans="1:28" ht="14.25" customHeight="1" x14ac:dyDescent="0.3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row>
    <row r="935" spans="1:28" ht="14.25" customHeight="1" x14ac:dyDescent="0.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row>
    <row r="936" spans="1:28" ht="14.25" customHeight="1" x14ac:dyDescent="0.3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row>
    <row r="937" spans="1:28" ht="14.25" customHeight="1" x14ac:dyDescent="0.3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row>
    <row r="938" spans="1:28" ht="14.25" customHeight="1" x14ac:dyDescent="0.3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row>
    <row r="939" spans="1:28" ht="14.25" customHeight="1" x14ac:dyDescent="0.3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row>
    <row r="940" spans="1:28" ht="14.25" customHeight="1" x14ac:dyDescent="0.3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row>
    <row r="941" spans="1:28" ht="14.25" customHeight="1" x14ac:dyDescent="0.3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row>
    <row r="942" spans="1:28" ht="14.25" customHeight="1" x14ac:dyDescent="0.3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row>
    <row r="943" spans="1:28" ht="14.25" customHeight="1" x14ac:dyDescent="0.3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row>
    <row r="944" spans="1:28" ht="14.25" customHeight="1" x14ac:dyDescent="0.3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row>
    <row r="945" spans="1:28" ht="14.25" customHeight="1" x14ac:dyDescent="0.3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row>
    <row r="946" spans="1:28" ht="14.25" customHeight="1" x14ac:dyDescent="0.3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row>
    <row r="947" spans="1:28" ht="14.25" customHeight="1" x14ac:dyDescent="0.3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row>
    <row r="948" spans="1:28" ht="14.25" customHeight="1" x14ac:dyDescent="0.3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row>
    <row r="949" spans="1:28" ht="14.25" customHeight="1" x14ac:dyDescent="0.3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row>
    <row r="950" spans="1:28" ht="14.25" customHeight="1" x14ac:dyDescent="0.3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row>
    <row r="951" spans="1:28" ht="14.25" customHeight="1" x14ac:dyDescent="0.3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row>
    <row r="952" spans="1:28" ht="14.25" customHeight="1" x14ac:dyDescent="0.3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row>
    <row r="953" spans="1:28" ht="14.25" customHeight="1" x14ac:dyDescent="0.3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row>
    <row r="954" spans="1:28" ht="14.25" customHeight="1" x14ac:dyDescent="0.3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row>
    <row r="955" spans="1:28" ht="14.25" customHeight="1" x14ac:dyDescent="0.3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row>
    <row r="956" spans="1:28" ht="14.25" customHeight="1" x14ac:dyDescent="0.3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row>
    <row r="957" spans="1:28" ht="14.25" customHeight="1" x14ac:dyDescent="0.3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row>
    <row r="958" spans="1:28" ht="14.25" customHeight="1" x14ac:dyDescent="0.3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row>
    <row r="959" spans="1:28" ht="14.25" customHeight="1" x14ac:dyDescent="0.3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row>
    <row r="960" spans="1:28" ht="14.25" customHeight="1" x14ac:dyDescent="0.3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row>
    <row r="961" spans="1:28" ht="14.25" customHeight="1" x14ac:dyDescent="0.3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row>
    <row r="962" spans="1:28" ht="14.25" customHeight="1" x14ac:dyDescent="0.3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row>
    <row r="963" spans="1:28" ht="14.25" customHeight="1" x14ac:dyDescent="0.3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row>
    <row r="964" spans="1:28" ht="14.25" customHeight="1" x14ac:dyDescent="0.3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row>
    <row r="965" spans="1:28" ht="14.25" customHeight="1" x14ac:dyDescent="0.3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row>
    <row r="966" spans="1:28" ht="14.25" customHeight="1" x14ac:dyDescent="0.3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row>
    <row r="967" spans="1:28" ht="14.25" customHeight="1" x14ac:dyDescent="0.3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row>
    <row r="968" spans="1:28" ht="14.25" customHeight="1" x14ac:dyDescent="0.3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row>
    <row r="969" spans="1:28" ht="14.25" customHeight="1" x14ac:dyDescent="0.3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row>
    <row r="970" spans="1:28" ht="14.25" customHeight="1" x14ac:dyDescent="0.3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row>
    <row r="971" spans="1:28" ht="14.25" customHeight="1" x14ac:dyDescent="0.3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row>
    <row r="972" spans="1:28" ht="14.25" customHeight="1" x14ac:dyDescent="0.3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row>
    <row r="973" spans="1:28" ht="14.25" customHeight="1" x14ac:dyDescent="0.3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row>
    <row r="974" spans="1:28" ht="14.25" customHeight="1" x14ac:dyDescent="0.3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row>
    <row r="975" spans="1:28" ht="14.25" customHeight="1" x14ac:dyDescent="0.3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row>
    <row r="976" spans="1:28" ht="14.25" customHeight="1" x14ac:dyDescent="0.3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row>
    <row r="977" spans="1:28" ht="14.25" customHeight="1" x14ac:dyDescent="0.3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row>
    <row r="978" spans="1:28" ht="14.25" customHeight="1" x14ac:dyDescent="0.3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row>
    <row r="979" spans="1:28" ht="14.25" customHeight="1" x14ac:dyDescent="0.35">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row>
    <row r="980" spans="1:28" ht="14.25" customHeight="1" x14ac:dyDescent="0.35">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row>
    <row r="981" spans="1:28" ht="14.25" customHeight="1" x14ac:dyDescent="0.35">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row>
    <row r="982" spans="1:28" ht="14.25" customHeight="1" x14ac:dyDescent="0.35">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row>
    <row r="983" spans="1:28" ht="14.25" customHeight="1" x14ac:dyDescent="0.35">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row>
    <row r="984" spans="1:28" ht="14.25" customHeight="1" x14ac:dyDescent="0.35">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row>
  </sheetData>
  <mergeCells count="112">
    <mergeCell ref="M20:S20"/>
    <mergeCell ref="M21:S21"/>
    <mergeCell ref="U31:W31"/>
    <mergeCell ref="X31:Y31"/>
    <mergeCell ref="Z31:AA31"/>
    <mergeCell ref="J23:P23"/>
    <mergeCell ref="Q23:AA23"/>
    <mergeCell ref="J24:P24"/>
    <mergeCell ref="Q24:AA24"/>
    <mergeCell ref="I26:AA26"/>
    <mergeCell ref="K30:R30"/>
    <mergeCell ref="S30:W30"/>
    <mergeCell ref="X30:AA30"/>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S32:T32"/>
    <mergeCell ref="U32:W32"/>
    <mergeCell ref="X32:Y32"/>
    <mergeCell ref="Z32:AA32"/>
    <mergeCell ref="C34:AA34"/>
    <mergeCell ref="C30:J32"/>
    <mergeCell ref="K31:N31"/>
    <mergeCell ref="O31:R31"/>
    <mergeCell ref="S31:T31"/>
    <mergeCell ref="N67:U67"/>
    <mergeCell ref="V67:AA67"/>
    <mergeCell ref="C67:G67"/>
    <mergeCell ref="H67:I67"/>
    <mergeCell ref="J67:M67"/>
    <mergeCell ref="C65:G65"/>
    <mergeCell ref="C66:G66"/>
    <mergeCell ref="H66:I66"/>
    <mergeCell ref="J66:M66"/>
    <mergeCell ref="N66:U66"/>
    <mergeCell ref="V66:AA66"/>
    <mergeCell ref="J65:M65"/>
    <mergeCell ref="H65:I65"/>
    <mergeCell ref="V65:AA65"/>
    <mergeCell ref="N65:U65"/>
    <mergeCell ref="C64:G64"/>
    <mergeCell ref="H64:I64"/>
    <mergeCell ref="J64:M64"/>
    <mergeCell ref="N64:U64"/>
    <mergeCell ref="V64:AA64"/>
    <mergeCell ref="N61:U63"/>
    <mergeCell ref="V61:AA63"/>
    <mergeCell ref="C61:G63"/>
    <mergeCell ref="H61:I63"/>
    <mergeCell ref="J61:M63"/>
    <mergeCell ref="C16:H16"/>
    <mergeCell ref="I16:AA16"/>
    <mergeCell ref="C43:G44"/>
    <mergeCell ref="H43:H44"/>
    <mergeCell ref="I43:I44"/>
    <mergeCell ref="J43:J44"/>
    <mergeCell ref="K43:AA44"/>
    <mergeCell ref="O28:R28"/>
    <mergeCell ref="T28:V28"/>
    <mergeCell ref="X28:Z28"/>
    <mergeCell ref="C26:H26"/>
    <mergeCell ref="C28:H28"/>
    <mergeCell ref="I28:J28"/>
    <mergeCell ref="K28:N28"/>
    <mergeCell ref="C39:G40"/>
    <mergeCell ref="K39:AA40"/>
    <mergeCell ref="J39:J40"/>
    <mergeCell ref="C37:G38"/>
    <mergeCell ref="J41:J42"/>
    <mergeCell ref="K41:AA42"/>
    <mergeCell ref="H37:H38"/>
    <mergeCell ref="I37:I38"/>
    <mergeCell ref="J37:J38"/>
    <mergeCell ref="O32:R32"/>
    <mergeCell ref="C50:AA58"/>
    <mergeCell ref="C45:G45"/>
    <mergeCell ref="K45:AA45"/>
    <mergeCell ref="C48:AA49"/>
    <mergeCell ref="C18:H18"/>
    <mergeCell ref="I18:AA18"/>
    <mergeCell ref="I20:L21"/>
    <mergeCell ref="T20:AA20"/>
    <mergeCell ref="T21:AA21"/>
    <mergeCell ref="C20:H21"/>
    <mergeCell ref="C23:I23"/>
    <mergeCell ref="C24:I24"/>
    <mergeCell ref="K37:AA38"/>
    <mergeCell ref="C41:G42"/>
    <mergeCell ref="H41:H42"/>
    <mergeCell ref="I41:I42"/>
    <mergeCell ref="I39:I40"/>
    <mergeCell ref="H39:H40"/>
    <mergeCell ref="C35:G36"/>
    <mergeCell ref="H35:H36"/>
    <mergeCell ref="I35:I36"/>
    <mergeCell ref="J35:J36"/>
    <mergeCell ref="K35:AA36"/>
    <mergeCell ref="K32:N32"/>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G979"/>
  <sheetViews>
    <sheetView topLeftCell="A38" zoomScale="70" zoomScaleNormal="70" workbookViewId="0">
      <selection activeCell="I13" sqref="I13:S14"/>
    </sheetView>
  </sheetViews>
  <sheetFormatPr baseColWidth="10" defaultColWidth="13.7265625" defaultRowHeight="15" customHeight="1" x14ac:dyDescent="0.35"/>
  <cols>
    <col min="1" max="1" width="3.54296875" customWidth="1"/>
    <col min="2" max="2" width="2.7265625" customWidth="1"/>
    <col min="3" max="6" width="2.54296875" customWidth="1"/>
    <col min="7" max="7" width="4.1796875" customWidth="1"/>
    <col min="8" max="8" width="20.26953125" customWidth="1"/>
    <col min="9" max="9" width="15.1796875" customWidth="1"/>
    <col min="10" max="10" width="14.26953125" customWidth="1"/>
    <col min="11" max="12" width="3.26953125" customWidth="1"/>
    <col min="13" max="15" width="2.54296875" customWidth="1"/>
    <col min="16" max="16" width="3.26953125" customWidth="1"/>
    <col min="17" max="17" width="3.453125" customWidth="1"/>
    <col min="18" max="18" width="3.54296875" customWidth="1"/>
    <col min="19" max="19" width="3.1796875" customWidth="1"/>
    <col min="20" max="20" width="7.1796875" customWidth="1"/>
    <col min="21" max="21" width="3.453125" customWidth="1"/>
    <col min="22" max="22" width="3.54296875" customWidth="1"/>
    <col min="23" max="25" width="4.7265625" customWidth="1"/>
    <col min="26" max="26" width="6.453125" customWidth="1"/>
    <col min="27" max="27" width="3.81640625" customWidth="1"/>
    <col min="28" max="28" width="1.81640625" customWidth="1"/>
    <col min="30" max="34" width="13.7265625" customWidth="1"/>
  </cols>
  <sheetData>
    <row r="1" spans="1:28" ht="14.25" customHeight="1" thickBot="1" x14ac:dyDescent="0.4">
      <c r="A1" s="73"/>
      <c r="B1" s="74"/>
      <c r="C1" s="74"/>
      <c r="D1" s="74"/>
      <c r="E1" s="74"/>
      <c r="F1" s="74"/>
      <c r="G1" s="73"/>
      <c r="H1" s="73"/>
      <c r="I1" s="73"/>
      <c r="J1" s="73"/>
      <c r="K1" s="73"/>
      <c r="L1" s="73"/>
      <c r="M1" s="73"/>
      <c r="N1" s="73"/>
      <c r="O1" s="73"/>
      <c r="P1" s="73"/>
      <c r="Q1" s="73"/>
      <c r="R1" s="73"/>
      <c r="S1" s="73"/>
      <c r="T1" s="73"/>
      <c r="U1" s="73"/>
      <c r="V1" s="73"/>
      <c r="W1" s="73"/>
      <c r="X1" s="73"/>
      <c r="Y1" s="73"/>
      <c r="Z1" s="73"/>
      <c r="AA1" s="73"/>
      <c r="AB1" s="73"/>
    </row>
    <row r="2" spans="1:28" ht="45.75" customHeight="1" x14ac:dyDescent="0.35">
      <c r="A2" s="73"/>
      <c r="B2" s="2173"/>
      <c r="C2" s="2162"/>
      <c r="D2" s="2162"/>
      <c r="E2" s="2162"/>
      <c r="F2" s="2162"/>
      <c r="G2" s="2174"/>
      <c r="H2" s="2386" t="s">
        <v>0</v>
      </c>
      <c r="I2" s="2199"/>
      <c r="J2" s="2199"/>
      <c r="K2" s="2199"/>
      <c r="L2" s="2199"/>
      <c r="M2" s="2199"/>
      <c r="N2" s="2199"/>
      <c r="O2" s="2199"/>
      <c r="P2" s="2199"/>
      <c r="Q2" s="2199"/>
      <c r="R2" s="2199"/>
      <c r="S2" s="2199"/>
      <c r="T2" s="2199"/>
      <c r="U2" s="2199"/>
      <c r="V2" s="2199"/>
      <c r="W2" s="2199"/>
      <c r="X2" s="2199"/>
      <c r="Y2" s="2199"/>
      <c r="Z2" s="2199"/>
      <c r="AA2" s="2199"/>
      <c r="AB2" s="2200"/>
    </row>
    <row r="3" spans="1:28" ht="14.25" customHeight="1" x14ac:dyDescent="0.35">
      <c r="A3" s="73"/>
      <c r="B3" s="2175"/>
      <c r="C3" s="2176"/>
      <c r="D3" s="2176"/>
      <c r="E3" s="2176"/>
      <c r="F3" s="2176"/>
      <c r="G3" s="2177"/>
      <c r="H3" s="2182" t="s">
        <v>1</v>
      </c>
      <c r="I3" s="2183"/>
      <c r="J3" s="2183"/>
      <c r="K3" s="2183"/>
      <c r="L3" s="2183"/>
      <c r="M3" s="2183"/>
      <c r="N3" s="2183"/>
      <c r="O3" s="2184"/>
      <c r="P3" s="2182" t="s">
        <v>2</v>
      </c>
      <c r="Q3" s="2183"/>
      <c r="R3" s="2183"/>
      <c r="S3" s="2183"/>
      <c r="T3" s="2183"/>
      <c r="U3" s="2183"/>
      <c r="V3" s="2183"/>
      <c r="W3" s="2183"/>
      <c r="X3" s="2183"/>
      <c r="Y3" s="2183"/>
      <c r="Z3" s="2183"/>
      <c r="AA3" s="2183"/>
      <c r="AB3" s="2185"/>
    </row>
    <row r="4" spans="1:28" ht="21.75" customHeight="1" thickBot="1" x14ac:dyDescent="0.4">
      <c r="A4" s="73"/>
      <c r="B4" s="2164"/>
      <c r="C4" s="2165"/>
      <c r="D4" s="2165"/>
      <c r="E4" s="2165"/>
      <c r="F4" s="2165"/>
      <c r="G4" s="2178"/>
      <c r="H4" s="2186" t="s">
        <v>3</v>
      </c>
      <c r="I4" s="2187"/>
      <c r="J4" s="2187"/>
      <c r="K4" s="2187"/>
      <c r="L4" s="2187"/>
      <c r="M4" s="2187"/>
      <c r="N4" s="2187"/>
      <c r="O4" s="2187"/>
      <c r="P4" s="2187"/>
      <c r="Q4" s="2187"/>
      <c r="R4" s="2187"/>
      <c r="S4" s="2187"/>
      <c r="T4" s="2187"/>
      <c r="U4" s="2187"/>
      <c r="V4" s="2187"/>
      <c r="W4" s="2187"/>
      <c r="X4" s="2187"/>
      <c r="Y4" s="2187"/>
      <c r="Z4" s="2187"/>
      <c r="AA4" s="2187"/>
      <c r="AB4" s="2188"/>
    </row>
    <row r="5" spans="1:28" ht="9" customHeight="1" x14ac:dyDescent="0.35">
      <c r="A5" s="73"/>
      <c r="B5" s="73"/>
      <c r="C5" s="73"/>
      <c r="D5" s="73"/>
      <c r="E5" s="73"/>
      <c r="F5" s="73"/>
      <c r="G5" s="73"/>
      <c r="H5" s="75"/>
      <c r="I5" s="75"/>
      <c r="J5" s="75"/>
      <c r="K5" s="75"/>
      <c r="L5" s="75"/>
      <c r="M5" s="75"/>
      <c r="N5" s="75"/>
      <c r="O5" s="75"/>
      <c r="P5" s="75"/>
      <c r="Q5" s="75"/>
      <c r="R5" s="75"/>
      <c r="S5" s="75"/>
      <c r="T5" s="75"/>
      <c r="U5" s="75"/>
      <c r="V5" s="75"/>
      <c r="W5" s="75"/>
      <c r="X5" s="75"/>
      <c r="Y5" s="75"/>
      <c r="Z5" s="75"/>
      <c r="AA5" s="75"/>
      <c r="AB5" s="75"/>
    </row>
    <row r="6" spans="1:28" ht="9" customHeight="1" thickBot="1" x14ac:dyDescent="0.4">
      <c r="A6" s="73"/>
      <c r="B6" s="76"/>
      <c r="C6" s="77"/>
      <c r="D6" s="77"/>
      <c r="E6" s="77"/>
      <c r="F6" s="77"/>
      <c r="G6" s="77"/>
      <c r="H6" s="77"/>
      <c r="I6" s="78"/>
      <c r="J6" s="78"/>
      <c r="K6" s="78"/>
      <c r="L6" s="78"/>
      <c r="M6" s="78"/>
      <c r="N6" s="78"/>
      <c r="O6" s="78"/>
      <c r="P6" s="78"/>
      <c r="Q6" s="78"/>
      <c r="R6" s="78"/>
      <c r="S6" s="78"/>
      <c r="T6" s="78"/>
      <c r="U6" s="78"/>
      <c r="V6" s="78"/>
      <c r="W6" s="77"/>
      <c r="X6" s="77"/>
      <c r="Y6" s="77"/>
      <c r="Z6" s="77"/>
      <c r="AA6" s="77"/>
      <c r="AB6" s="79"/>
    </row>
    <row r="7" spans="1:28" ht="15" customHeight="1" x14ac:dyDescent="0.35">
      <c r="A7" s="73"/>
      <c r="B7" s="80"/>
      <c r="C7" s="2161" t="s">
        <v>4</v>
      </c>
      <c r="D7" s="2162"/>
      <c r="E7" s="2162"/>
      <c r="F7" s="2162"/>
      <c r="G7" s="2162"/>
      <c r="H7" s="2163"/>
      <c r="I7" s="2387" t="s">
        <v>405</v>
      </c>
      <c r="J7" s="2162"/>
      <c r="K7" s="2162"/>
      <c r="L7" s="2162"/>
      <c r="M7" s="2162"/>
      <c r="N7" s="2162"/>
      <c r="O7" s="2162"/>
      <c r="P7" s="2162"/>
      <c r="Q7" s="2162"/>
      <c r="R7" s="2162"/>
      <c r="S7" s="2162"/>
      <c r="T7" s="2162"/>
      <c r="U7" s="2162"/>
      <c r="V7" s="2162"/>
      <c r="W7" s="2162"/>
      <c r="X7" s="2162"/>
      <c r="Y7" s="2162"/>
      <c r="Z7" s="2162"/>
      <c r="AA7" s="2163"/>
      <c r="AB7" s="81"/>
    </row>
    <row r="8" spans="1:28" ht="14.25" customHeight="1" thickBot="1" x14ac:dyDescent="0.4">
      <c r="A8" s="73"/>
      <c r="B8" s="80"/>
      <c r="C8" s="2164"/>
      <c r="D8" s="2165"/>
      <c r="E8" s="2165"/>
      <c r="F8" s="2165"/>
      <c r="G8" s="2165"/>
      <c r="H8" s="2166"/>
      <c r="I8" s="2164"/>
      <c r="J8" s="2165"/>
      <c r="K8" s="2165"/>
      <c r="L8" s="2165"/>
      <c r="M8" s="2165"/>
      <c r="N8" s="2165"/>
      <c r="O8" s="2165"/>
      <c r="P8" s="2165"/>
      <c r="Q8" s="2165"/>
      <c r="R8" s="2165"/>
      <c r="S8" s="2165"/>
      <c r="T8" s="2165"/>
      <c r="U8" s="2165"/>
      <c r="V8" s="2165"/>
      <c r="W8" s="2165"/>
      <c r="X8" s="2165"/>
      <c r="Y8" s="2165"/>
      <c r="Z8" s="2165"/>
      <c r="AA8" s="2166"/>
      <c r="AB8" s="81"/>
    </row>
    <row r="9" spans="1:28" ht="9" customHeight="1" thickBot="1" x14ac:dyDescent="0.4">
      <c r="A9" s="73"/>
      <c r="B9" s="80"/>
      <c r="C9" s="82"/>
      <c r="D9" s="82"/>
      <c r="E9" s="82"/>
      <c r="F9" s="82"/>
      <c r="G9" s="82"/>
      <c r="H9" s="82"/>
      <c r="I9" s="83"/>
      <c r="J9" s="83"/>
      <c r="K9" s="83"/>
      <c r="L9" s="83"/>
      <c r="M9" s="83"/>
      <c r="N9" s="83"/>
      <c r="O9" s="83"/>
      <c r="P9" s="83"/>
      <c r="Q9" s="83"/>
      <c r="R9" s="83"/>
      <c r="S9" s="83"/>
      <c r="T9" s="83"/>
      <c r="U9" s="83"/>
      <c r="V9" s="83"/>
      <c r="W9" s="82"/>
      <c r="X9" s="82"/>
      <c r="Y9" s="82"/>
      <c r="Z9" s="82"/>
      <c r="AA9" s="82"/>
      <c r="AB9" s="81"/>
    </row>
    <row r="10" spans="1:28" ht="15" customHeight="1" thickBot="1" x14ac:dyDescent="0.4">
      <c r="A10" s="73"/>
      <c r="B10" s="80"/>
      <c r="C10" s="2161" t="s">
        <v>6</v>
      </c>
      <c r="D10" s="2162"/>
      <c r="E10" s="2162"/>
      <c r="F10" s="2162"/>
      <c r="G10" s="2162"/>
      <c r="H10" s="2163"/>
      <c r="I10" s="2396" t="s">
        <v>406</v>
      </c>
      <c r="J10" s="2389"/>
      <c r="K10" s="2389"/>
      <c r="L10" s="2389"/>
      <c r="M10" s="2389"/>
      <c r="N10" s="2389"/>
      <c r="O10" s="2389"/>
      <c r="P10" s="2389"/>
      <c r="Q10" s="2397"/>
      <c r="R10" s="2400" t="s">
        <v>8</v>
      </c>
      <c r="S10" s="2196"/>
      <c r="T10" s="2196"/>
      <c r="U10" s="2197"/>
      <c r="V10" s="2198" t="s">
        <v>9</v>
      </c>
      <c r="W10" s="2199"/>
      <c r="X10" s="2199"/>
      <c r="Y10" s="2199"/>
      <c r="Z10" s="2199"/>
      <c r="AA10" s="2200"/>
      <c r="AB10" s="81"/>
    </row>
    <row r="11" spans="1:28" ht="19.899999999999999" customHeight="1" thickBot="1" x14ac:dyDescent="0.4">
      <c r="A11" s="73"/>
      <c r="B11" s="80"/>
      <c r="C11" s="2164"/>
      <c r="D11" s="2165"/>
      <c r="E11" s="2165"/>
      <c r="F11" s="2165"/>
      <c r="G11" s="2165"/>
      <c r="H11" s="2166"/>
      <c r="I11" s="2398"/>
      <c r="J11" s="2391"/>
      <c r="K11" s="2391"/>
      <c r="L11" s="2391"/>
      <c r="M11" s="2391"/>
      <c r="N11" s="2391"/>
      <c r="O11" s="2391"/>
      <c r="P11" s="2391"/>
      <c r="Q11" s="2399"/>
      <c r="R11" s="2343" t="s">
        <v>945</v>
      </c>
      <c r="S11" s="2196"/>
      <c r="T11" s="2196"/>
      <c r="U11" s="2197"/>
      <c r="V11" s="2423" t="s">
        <v>393</v>
      </c>
      <c r="W11" s="2187"/>
      <c r="X11" s="2187"/>
      <c r="Y11" s="2187"/>
      <c r="Z11" s="2187"/>
      <c r="AA11" s="2188"/>
      <c r="AB11" s="81"/>
    </row>
    <row r="12" spans="1:28" ht="9" customHeight="1" thickBot="1" x14ac:dyDescent="0.4">
      <c r="A12" s="73"/>
      <c r="B12" s="72"/>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84"/>
    </row>
    <row r="13" spans="1:28" s="922" customFormat="1" ht="30.75" customHeight="1" x14ac:dyDescent="0.35">
      <c r="A13" s="73"/>
      <c r="B13" s="72"/>
      <c r="C13" s="2161" t="s">
        <v>11</v>
      </c>
      <c r="D13" s="2162"/>
      <c r="E13" s="2162"/>
      <c r="F13" s="2162"/>
      <c r="G13" s="2162"/>
      <c r="H13" s="2163"/>
      <c r="I13" s="2388" t="s">
        <v>407</v>
      </c>
      <c r="J13" s="2389"/>
      <c r="K13" s="2389"/>
      <c r="L13" s="2389"/>
      <c r="M13" s="2389"/>
      <c r="N13" s="2389"/>
      <c r="O13" s="2389"/>
      <c r="P13" s="2389"/>
      <c r="Q13" s="2389"/>
      <c r="R13" s="2389"/>
      <c r="S13" s="2390"/>
      <c r="T13" s="2198" t="s">
        <v>13</v>
      </c>
      <c r="U13" s="2199"/>
      <c r="V13" s="2199"/>
      <c r="W13" s="2199"/>
      <c r="X13" s="2199"/>
      <c r="Y13" s="2199"/>
      <c r="Z13" s="2199"/>
      <c r="AA13" s="2200"/>
      <c r="AB13" s="84"/>
    </row>
    <row r="14" spans="1:28" s="922" customFormat="1" ht="30.75" customHeight="1" thickBot="1" x14ac:dyDescent="0.4">
      <c r="A14" s="73"/>
      <c r="B14" s="72"/>
      <c r="C14" s="2164"/>
      <c r="D14" s="2165"/>
      <c r="E14" s="2165"/>
      <c r="F14" s="2165"/>
      <c r="G14" s="2165"/>
      <c r="H14" s="2166"/>
      <c r="I14" s="2391"/>
      <c r="J14" s="2391"/>
      <c r="K14" s="2391"/>
      <c r="L14" s="2391"/>
      <c r="M14" s="2391"/>
      <c r="N14" s="2391"/>
      <c r="O14" s="2391"/>
      <c r="P14" s="2391"/>
      <c r="Q14" s="2391"/>
      <c r="R14" s="2391"/>
      <c r="S14" s="2392"/>
      <c r="T14" s="2210" t="s">
        <v>376</v>
      </c>
      <c r="U14" s="2187"/>
      <c r="V14" s="2187"/>
      <c r="W14" s="2187"/>
      <c r="X14" s="2187"/>
      <c r="Y14" s="2187"/>
      <c r="Z14" s="2187"/>
      <c r="AA14" s="2188"/>
      <c r="AB14" s="84"/>
    </row>
    <row r="15" spans="1:28" s="922" customFormat="1" ht="9" customHeight="1" thickBot="1" x14ac:dyDescent="0.4">
      <c r="A15" s="73"/>
      <c r="B15" s="72"/>
      <c r="C15" s="757"/>
      <c r="D15" s="757"/>
      <c r="E15" s="757"/>
      <c r="F15" s="757"/>
      <c r="G15" s="757"/>
      <c r="H15" s="757"/>
      <c r="I15" s="757"/>
      <c r="J15" s="757"/>
      <c r="K15" s="757"/>
      <c r="L15" s="757"/>
      <c r="M15" s="757"/>
      <c r="N15" s="757"/>
      <c r="O15" s="757"/>
      <c r="P15" s="757"/>
      <c r="Q15" s="757"/>
      <c r="R15" s="757"/>
      <c r="S15" s="757"/>
      <c r="T15" s="757"/>
      <c r="U15" s="757"/>
      <c r="V15" s="757"/>
      <c r="W15" s="757"/>
      <c r="X15" s="757"/>
      <c r="Y15" s="757"/>
      <c r="Z15" s="757"/>
      <c r="AA15" s="757"/>
      <c r="AB15" s="84"/>
    </row>
    <row r="16" spans="1:28" s="922" customFormat="1" ht="32.5" customHeight="1" thickBot="1" x14ac:dyDescent="0.4">
      <c r="A16" s="73"/>
      <c r="B16" s="72"/>
      <c r="C16" s="2204" t="s">
        <v>15</v>
      </c>
      <c r="D16" s="2196"/>
      <c r="E16" s="2196"/>
      <c r="F16" s="2196"/>
      <c r="G16" s="2196"/>
      <c r="H16" s="2197"/>
      <c r="I16" s="2420" t="s">
        <v>408</v>
      </c>
      <c r="J16" s="2196"/>
      <c r="K16" s="2196"/>
      <c r="L16" s="2196"/>
      <c r="M16" s="2196"/>
      <c r="N16" s="2196"/>
      <c r="O16" s="2196"/>
      <c r="P16" s="2196"/>
      <c r="Q16" s="2196"/>
      <c r="R16" s="2196"/>
      <c r="S16" s="2196"/>
      <c r="T16" s="2196"/>
      <c r="U16" s="2196"/>
      <c r="V16" s="2196"/>
      <c r="W16" s="2196"/>
      <c r="X16" s="2196"/>
      <c r="Y16" s="2196"/>
      <c r="Z16" s="2196"/>
      <c r="AA16" s="2197"/>
      <c r="AB16" s="84"/>
    </row>
    <row r="17" spans="1:28" s="922" customFormat="1" ht="9" customHeight="1" thickBot="1" x14ac:dyDescent="0.4">
      <c r="A17" s="73"/>
      <c r="B17" s="72"/>
      <c r="C17" s="83"/>
      <c r="D17" s="83"/>
      <c r="E17" s="83"/>
      <c r="F17" s="83"/>
      <c r="G17" s="83"/>
      <c r="H17" s="83"/>
      <c r="I17" s="568"/>
      <c r="J17" s="568"/>
      <c r="K17" s="568"/>
      <c r="L17" s="568"/>
      <c r="M17" s="568"/>
      <c r="N17" s="568"/>
      <c r="O17" s="568"/>
      <c r="P17" s="568"/>
      <c r="Q17" s="568"/>
      <c r="R17" s="568"/>
      <c r="S17" s="568"/>
      <c r="T17" s="568"/>
      <c r="U17" s="568"/>
      <c r="V17" s="568"/>
      <c r="W17" s="568"/>
      <c r="X17" s="568"/>
      <c r="Y17" s="568"/>
      <c r="Z17" s="568"/>
      <c r="AA17" s="568"/>
      <c r="AB17" s="84"/>
    </row>
    <row r="18" spans="1:28" s="922" customFormat="1" ht="43.15" customHeight="1" thickBot="1" x14ac:dyDescent="0.4">
      <c r="A18" s="73"/>
      <c r="B18" s="72"/>
      <c r="C18" s="2204" t="s">
        <v>84</v>
      </c>
      <c r="D18" s="2196"/>
      <c r="E18" s="2196"/>
      <c r="F18" s="2196"/>
      <c r="G18" s="2196"/>
      <c r="H18" s="2197"/>
      <c r="I18" s="2420" t="s">
        <v>409</v>
      </c>
      <c r="J18" s="2196"/>
      <c r="K18" s="2196"/>
      <c r="L18" s="2196"/>
      <c r="M18" s="2196"/>
      <c r="N18" s="2196"/>
      <c r="O18" s="2196"/>
      <c r="P18" s="2196"/>
      <c r="Q18" s="2196"/>
      <c r="R18" s="2196"/>
      <c r="S18" s="2196"/>
      <c r="T18" s="2196"/>
      <c r="U18" s="2196"/>
      <c r="V18" s="2196"/>
      <c r="W18" s="2196"/>
      <c r="X18" s="2196"/>
      <c r="Y18" s="2196"/>
      <c r="Z18" s="2196"/>
      <c r="AA18" s="2197"/>
      <c r="AB18" s="84"/>
    </row>
    <row r="19" spans="1:28" s="922" customFormat="1" ht="9" customHeight="1" thickBot="1" x14ac:dyDescent="0.4">
      <c r="A19" s="73"/>
      <c r="B19" s="72"/>
      <c r="C19" s="83"/>
      <c r="D19" s="83"/>
      <c r="E19" s="83"/>
      <c r="F19" s="83"/>
      <c r="G19" s="83"/>
      <c r="H19" s="83"/>
      <c r="I19" s="568"/>
      <c r="J19" s="568"/>
      <c r="K19" s="568"/>
      <c r="L19" s="568"/>
      <c r="M19" s="568"/>
      <c r="N19" s="568"/>
      <c r="O19" s="568"/>
      <c r="P19" s="568"/>
      <c r="Q19" s="568"/>
      <c r="R19" s="568"/>
      <c r="S19" s="568"/>
      <c r="T19" s="568"/>
      <c r="U19" s="568"/>
      <c r="V19" s="568"/>
      <c r="W19" s="568"/>
      <c r="X19" s="568"/>
      <c r="Y19" s="568"/>
      <c r="Z19" s="568"/>
      <c r="AA19" s="568"/>
      <c r="AB19" s="84"/>
    </row>
    <row r="20" spans="1:28" s="922" customFormat="1" ht="16.149999999999999" customHeight="1" x14ac:dyDescent="0.35">
      <c r="A20" s="73"/>
      <c r="B20" s="72"/>
      <c r="C20" s="2206" t="s">
        <v>19</v>
      </c>
      <c r="D20" s="2162"/>
      <c r="E20" s="2162"/>
      <c r="F20" s="2162"/>
      <c r="G20" s="2162"/>
      <c r="H20" s="2163"/>
      <c r="I20" s="2207" t="s">
        <v>1136</v>
      </c>
      <c r="J20" s="2162"/>
      <c r="K20" s="2162"/>
      <c r="L20" s="2163"/>
      <c r="M20" s="2198" t="s">
        <v>21</v>
      </c>
      <c r="N20" s="2199"/>
      <c r="O20" s="2199"/>
      <c r="P20" s="2199"/>
      <c r="Q20" s="2199"/>
      <c r="R20" s="2199"/>
      <c r="S20" s="2200"/>
      <c r="T20" s="2198" t="s">
        <v>22</v>
      </c>
      <c r="U20" s="2199"/>
      <c r="V20" s="2199"/>
      <c r="W20" s="2199"/>
      <c r="X20" s="2199"/>
      <c r="Y20" s="2199"/>
      <c r="Z20" s="2199"/>
      <c r="AA20" s="2200"/>
      <c r="AB20" s="84"/>
    </row>
    <row r="21" spans="1:28" s="922" customFormat="1" ht="21" customHeight="1" thickBot="1" x14ac:dyDescent="0.4">
      <c r="A21" s="73"/>
      <c r="B21" s="72"/>
      <c r="C21" s="2164"/>
      <c r="D21" s="2165"/>
      <c r="E21" s="2165"/>
      <c r="F21" s="2165"/>
      <c r="G21" s="2165"/>
      <c r="H21" s="2166"/>
      <c r="I21" s="2164"/>
      <c r="J21" s="2165"/>
      <c r="K21" s="2165"/>
      <c r="L21" s="2166"/>
      <c r="M21" s="2208" t="s">
        <v>222</v>
      </c>
      <c r="N21" s="2187"/>
      <c r="O21" s="2187"/>
      <c r="P21" s="2187"/>
      <c r="Q21" s="2187"/>
      <c r="R21" s="2187"/>
      <c r="S21" s="2188"/>
      <c r="T21" s="2422" t="s">
        <v>69</v>
      </c>
      <c r="U21" s="2183"/>
      <c r="V21" s="2183"/>
      <c r="W21" s="2183"/>
      <c r="X21" s="2183"/>
      <c r="Y21" s="2183"/>
      <c r="Z21" s="2183"/>
      <c r="AA21" s="2184"/>
      <c r="AB21" s="84"/>
    </row>
    <row r="22" spans="1:28" s="922" customFormat="1" ht="14.25" customHeight="1" thickBot="1" x14ac:dyDescent="0.4">
      <c r="A22" s="73"/>
      <c r="B22" s="72"/>
      <c r="C22" s="757"/>
      <c r="D22" s="757"/>
      <c r="E22" s="757"/>
      <c r="F22" s="757"/>
      <c r="G22" s="757"/>
      <c r="H22" s="757"/>
      <c r="I22" s="757"/>
      <c r="J22" s="757"/>
      <c r="K22" s="757"/>
      <c r="L22" s="757"/>
      <c r="M22" s="757"/>
      <c r="N22" s="757"/>
      <c r="O22" s="757"/>
      <c r="P22" s="757"/>
      <c r="Q22" s="757"/>
      <c r="R22" s="757"/>
      <c r="S22" s="757"/>
      <c r="T22" s="757"/>
      <c r="U22" s="757"/>
      <c r="V22" s="757"/>
      <c r="W22" s="757"/>
      <c r="X22" s="757"/>
      <c r="Y22" s="757"/>
      <c r="Z22" s="757"/>
      <c r="AA22" s="757"/>
      <c r="AB22" s="84"/>
    </row>
    <row r="23" spans="1:28" s="922" customFormat="1" ht="31.5" customHeight="1" x14ac:dyDescent="0.35">
      <c r="A23" s="73"/>
      <c r="B23" s="72"/>
      <c r="C23" s="2198" t="s">
        <v>25</v>
      </c>
      <c r="D23" s="2199"/>
      <c r="E23" s="2199"/>
      <c r="F23" s="2199"/>
      <c r="G23" s="2199"/>
      <c r="H23" s="2199"/>
      <c r="I23" s="2200"/>
      <c r="J23" s="2198" t="s">
        <v>26</v>
      </c>
      <c r="K23" s="2199"/>
      <c r="L23" s="2199"/>
      <c r="M23" s="2199"/>
      <c r="N23" s="2199"/>
      <c r="O23" s="2199"/>
      <c r="P23" s="2200"/>
      <c r="Q23" s="2198" t="s">
        <v>27</v>
      </c>
      <c r="R23" s="2199"/>
      <c r="S23" s="2199"/>
      <c r="T23" s="2199"/>
      <c r="U23" s="2199"/>
      <c r="V23" s="2199"/>
      <c r="W23" s="2199"/>
      <c r="X23" s="2199"/>
      <c r="Y23" s="2199"/>
      <c r="Z23" s="2199"/>
      <c r="AA23" s="2200"/>
      <c r="AB23" s="84"/>
    </row>
    <row r="24" spans="1:28" s="922" customFormat="1" ht="34.15" customHeight="1" thickBot="1" x14ac:dyDescent="0.4">
      <c r="A24" s="73"/>
      <c r="B24" s="72"/>
      <c r="C24" s="2210" t="s">
        <v>410</v>
      </c>
      <c r="D24" s="2187"/>
      <c r="E24" s="2187"/>
      <c r="F24" s="2187"/>
      <c r="G24" s="2187"/>
      <c r="H24" s="2187"/>
      <c r="I24" s="2188"/>
      <c r="J24" s="2210" t="s">
        <v>411</v>
      </c>
      <c r="K24" s="2187"/>
      <c r="L24" s="2187"/>
      <c r="M24" s="2187"/>
      <c r="N24" s="2187"/>
      <c r="O24" s="2187"/>
      <c r="P24" s="2188"/>
      <c r="Q24" s="2211" t="s">
        <v>412</v>
      </c>
      <c r="R24" s="2187"/>
      <c r="S24" s="2187"/>
      <c r="T24" s="2187"/>
      <c r="U24" s="2187"/>
      <c r="V24" s="2187"/>
      <c r="W24" s="2187"/>
      <c r="X24" s="2187"/>
      <c r="Y24" s="2187"/>
      <c r="Z24" s="2187"/>
      <c r="AA24" s="2188"/>
      <c r="AB24" s="84"/>
    </row>
    <row r="25" spans="1:28" s="922" customFormat="1" ht="14.25" customHeight="1" thickBot="1" x14ac:dyDescent="0.4">
      <c r="A25" s="73"/>
      <c r="B25" s="72"/>
      <c r="C25" s="757"/>
      <c r="D25" s="757"/>
      <c r="E25" s="757"/>
      <c r="F25" s="757"/>
      <c r="G25" s="757"/>
      <c r="H25" s="757"/>
      <c r="I25" s="757"/>
      <c r="J25" s="757"/>
      <c r="K25" s="757"/>
      <c r="L25" s="757"/>
      <c r="M25" s="757"/>
      <c r="N25" s="757"/>
      <c r="O25" s="757"/>
      <c r="P25" s="757"/>
      <c r="Q25" s="757"/>
      <c r="R25" s="757"/>
      <c r="S25" s="757"/>
      <c r="T25" s="757"/>
      <c r="U25" s="757"/>
      <c r="V25" s="757"/>
      <c r="W25" s="757"/>
      <c r="X25" s="757"/>
      <c r="Y25" s="757"/>
      <c r="Z25" s="757"/>
      <c r="AA25" s="757"/>
      <c r="AB25" s="84"/>
    </row>
    <row r="26" spans="1:28" s="922" customFormat="1" ht="28.15" customHeight="1" thickBot="1" x14ac:dyDescent="0.4">
      <c r="A26" s="73"/>
      <c r="B26" s="72"/>
      <c r="C26" s="2204" t="s">
        <v>31</v>
      </c>
      <c r="D26" s="2196"/>
      <c r="E26" s="2196"/>
      <c r="F26" s="2196"/>
      <c r="G26" s="2196"/>
      <c r="H26" s="2197"/>
      <c r="I26" s="2420" t="s">
        <v>413</v>
      </c>
      <c r="J26" s="2196"/>
      <c r="K26" s="2196"/>
      <c r="L26" s="2196"/>
      <c r="M26" s="2196"/>
      <c r="N26" s="2196"/>
      <c r="O26" s="2196"/>
      <c r="P26" s="2196"/>
      <c r="Q26" s="2196"/>
      <c r="R26" s="2196"/>
      <c r="S26" s="2196"/>
      <c r="T26" s="2196"/>
      <c r="U26" s="2196"/>
      <c r="V26" s="2196"/>
      <c r="W26" s="2196"/>
      <c r="X26" s="2196"/>
      <c r="Y26" s="2196"/>
      <c r="Z26" s="2196"/>
      <c r="AA26" s="2197"/>
      <c r="AB26" s="84"/>
    </row>
    <row r="27" spans="1:28" s="922" customFormat="1" ht="14.25" customHeight="1" thickBot="1" x14ac:dyDescent="0.4">
      <c r="A27" s="73"/>
      <c r="B27" s="72"/>
      <c r="C27" s="83"/>
      <c r="D27" s="83"/>
      <c r="E27" s="83"/>
      <c r="F27" s="83"/>
      <c r="G27" s="83"/>
      <c r="H27" s="83"/>
      <c r="I27" s="568"/>
      <c r="J27" s="568"/>
      <c r="K27" s="568"/>
      <c r="L27" s="568"/>
      <c r="M27" s="568"/>
      <c r="N27" s="568"/>
      <c r="O27" s="568"/>
      <c r="P27" s="568"/>
      <c r="Q27" s="568"/>
      <c r="R27" s="568"/>
      <c r="S27" s="568"/>
      <c r="T27" s="568"/>
      <c r="U27" s="568"/>
      <c r="V27" s="568"/>
      <c r="W27" s="568"/>
      <c r="X27" s="568"/>
      <c r="Y27" s="568"/>
      <c r="Z27" s="568"/>
      <c r="AA27" s="568"/>
      <c r="AB27" s="84"/>
    </row>
    <row r="28" spans="1:28" s="922" customFormat="1" ht="41.5" customHeight="1" thickBot="1" x14ac:dyDescent="0.4">
      <c r="A28" s="73"/>
      <c r="B28" s="72"/>
      <c r="C28" s="2342" t="s">
        <v>33</v>
      </c>
      <c r="D28" s="2196"/>
      <c r="E28" s="2196"/>
      <c r="F28" s="2196"/>
      <c r="G28" s="2196"/>
      <c r="H28" s="2197"/>
      <c r="I28" s="2421" t="s">
        <v>59</v>
      </c>
      <c r="J28" s="2213"/>
      <c r="K28" s="2214" t="s">
        <v>34</v>
      </c>
      <c r="L28" s="2196"/>
      <c r="M28" s="2196"/>
      <c r="N28" s="2197"/>
      <c r="O28" s="2215" t="s">
        <v>35</v>
      </c>
      <c r="P28" s="2196"/>
      <c r="Q28" s="2196"/>
      <c r="R28" s="2197"/>
      <c r="S28" s="85"/>
      <c r="T28" s="2216" t="s">
        <v>36</v>
      </c>
      <c r="U28" s="2196"/>
      <c r="V28" s="2197"/>
      <c r="W28" s="86" t="s">
        <v>37</v>
      </c>
      <c r="X28" s="2217" t="s">
        <v>38</v>
      </c>
      <c r="Y28" s="2196"/>
      <c r="Z28" s="2197"/>
      <c r="AA28" s="87"/>
      <c r="AB28" s="84"/>
    </row>
    <row r="29" spans="1:28" s="922" customFormat="1" ht="14.25" customHeight="1" thickBot="1" x14ac:dyDescent="0.4">
      <c r="A29" s="73"/>
      <c r="B29" s="72"/>
      <c r="C29" s="757"/>
      <c r="D29" s="757"/>
      <c r="E29" s="757"/>
      <c r="F29" s="757"/>
      <c r="G29" s="757"/>
      <c r="H29" s="757"/>
      <c r="I29" s="757"/>
      <c r="J29" s="757"/>
      <c r="K29" s="757"/>
      <c r="L29" s="757"/>
      <c r="M29" s="757"/>
      <c r="N29" s="757"/>
      <c r="O29" s="757"/>
      <c r="P29" s="757"/>
      <c r="Q29" s="757"/>
      <c r="R29" s="757"/>
      <c r="S29" s="757"/>
      <c r="T29" s="757"/>
      <c r="U29" s="757"/>
      <c r="V29" s="757"/>
      <c r="W29" s="757"/>
      <c r="X29" s="757"/>
      <c r="Y29" s="757"/>
      <c r="Z29" s="757"/>
      <c r="AA29" s="757"/>
      <c r="AB29" s="84"/>
    </row>
    <row r="30" spans="1:28" s="922" customFormat="1" ht="15" customHeight="1" x14ac:dyDescent="0.35">
      <c r="A30" s="73"/>
      <c r="B30" s="72"/>
      <c r="C30" s="2219" t="s">
        <v>39</v>
      </c>
      <c r="D30" s="2162"/>
      <c r="E30" s="2162"/>
      <c r="F30" s="2162"/>
      <c r="G30" s="2162"/>
      <c r="H30" s="2162"/>
      <c r="I30" s="2162"/>
      <c r="J30" s="2163"/>
      <c r="K30" s="2221" t="s">
        <v>40</v>
      </c>
      <c r="L30" s="2199"/>
      <c r="M30" s="2199"/>
      <c r="N30" s="2199"/>
      <c r="O30" s="2199"/>
      <c r="P30" s="2199"/>
      <c r="Q30" s="2199"/>
      <c r="R30" s="2222"/>
      <c r="S30" s="2403" t="s">
        <v>41</v>
      </c>
      <c r="T30" s="2199"/>
      <c r="U30" s="2199"/>
      <c r="V30" s="2199"/>
      <c r="W30" s="2222"/>
      <c r="X30" s="2224" t="s">
        <v>42</v>
      </c>
      <c r="Y30" s="2199"/>
      <c r="Z30" s="2199"/>
      <c r="AA30" s="2200"/>
      <c r="AB30" s="84"/>
    </row>
    <row r="31" spans="1:28" s="922" customFormat="1" ht="14.25" customHeight="1" x14ac:dyDescent="0.35">
      <c r="A31" s="73"/>
      <c r="B31" s="72"/>
      <c r="C31" s="2175"/>
      <c r="D31" s="2176"/>
      <c r="E31" s="2176"/>
      <c r="F31" s="2176"/>
      <c r="G31" s="2176"/>
      <c r="H31" s="2176"/>
      <c r="I31" s="2176"/>
      <c r="J31" s="2220"/>
      <c r="K31" s="2225" t="s">
        <v>43</v>
      </c>
      <c r="L31" s="2183"/>
      <c r="M31" s="2183"/>
      <c r="N31" s="2184"/>
      <c r="O31" s="2226" t="s">
        <v>44</v>
      </c>
      <c r="P31" s="2183"/>
      <c r="Q31" s="2183"/>
      <c r="R31" s="2184"/>
      <c r="S31" s="2226" t="s">
        <v>43</v>
      </c>
      <c r="T31" s="2184"/>
      <c r="U31" s="2226" t="s">
        <v>44</v>
      </c>
      <c r="V31" s="2183"/>
      <c r="W31" s="2184"/>
      <c r="X31" s="2226" t="s">
        <v>43</v>
      </c>
      <c r="Y31" s="2184"/>
      <c r="Z31" s="2226" t="s">
        <v>44</v>
      </c>
      <c r="AA31" s="2185"/>
      <c r="AB31" s="84"/>
    </row>
    <row r="32" spans="1:28" s="922" customFormat="1" ht="15" customHeight="1" thickBot="1" x14ac:dyDescent="0.4">
      <c r="A32" s="73"/>
      <c r="B32" s="72"/>
      <c r="C32" s="2164"/>
      <c r="D32" s="2165"/>
      <c r="E32" s="2165"/>
      <c r="F32" s="2165"/>
      <c r="G32" s="2165"/>
      <c r="H32" s="2165"/>
      <c r="I32" s="2165"/>
      <c r="J32" s="2166"/>
      <c r="K32" s="2227">
        <v>0</v>
      </c>
      <c r="L32" s="2187"/>
      <c r="M32" s="2187"/>
      <c r="N32" s="2228"/>
      <c r="O32" s="2218">
        <v>0.3</v>
      </c>
      <c r="P32" s="2187"/>
      <c r="Q32" s="2187"/>
      <c r="R32" s="2228"/>
      <c r="S32" s="2218">
        <v>0.31</v>
      </c>
      <c r="T32" s="2228"/>
      <c r="U32" s="2218">
        <v>0.4</v>
      </c>
      <c r="V32" s="2187"/>
      <c r="W32" s="2228"/>
      <c r="X32" s="2218">
        <v>0.41</v>
      </c>
      <c r="Y32" s="2228"/>
      <c r="Z32" s="2218">
        <v>0.5</v>
      </c>
      <c r="AA32" s="2188"/>
      <c r="AB32" s="84"/>
    </row>
    <row r="33" spans="1:33" s="922" customFormat="1" ht="14.25" customHeight="1" thickBot="1" x14ac:dyDescent="0.4">
      <c r="A33" s="73"/>
      <c r="B33" s="72"/>
      <c r="C33" s="757"/>
      <c r="D33" s="757"/>
      <c r="E33" s="757"/>
      <c r="F33" s="757"/>
      <c r="G33" s="757"/>
      <c r="H33" s="757"/>
      <c r="I33" s="757"/>
      <c r="J33" s="757"/>
      <c r="K33" s="757"/>
      <c r="L33" s="757"/>
      <c r="M33" s="757"/>
      <c r="N33" s="757"/>
      <c r="O33" s="757"/>
      <c r="P33" s="757"/>
      <c r="Q33" s="757"/>
      <c r="R33" s="757"/>
      <c r="S33" s="757"/>
      <c r="T33" s="757"/>
      <c r="U33" s="757"/>
      <c r="V33" s="757"/>
      <c r="W33" s="757"/>
      <c r="X33" s="757"/>
      <c r="Y33" s="757"/>
      <c r="Z33" s="757"/>
      <c r="AA33" s="757"/>
      <c r="AB33" s="84"/>
    </row>
    <row r="34" spans="1:33" s="922" customFormat="1" ht="14.25" customHeight="1" thickBot="1" x14ac:dyDescent="0.4">
      <c r="A34" s="74"/>
      <c r="B34" s="71"/>
      <c r="C34" s="2229" t="s">
        <v>45</v>
      </c>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1"/>
      <c r="AB34" s="84"/>
      <c r="AD34" s="68">
        <v>0.2</v>
      </c>
      <c r="AE34" s="68">
        <v>0.2</v>
      </c>
      <c r="AF34" s="68">
        <v>0.2</v>
      </c>
      <c r="AG34" s="68">
        <v>0.4</v>
      </c>
    </row>
    <row r="35" spans="1:33" s="922" customFormat="1" ht="32.25" customHeight="1" x14ac:dyDescent="0.35">
      <c r="A35" s="74"/>
      <c r="B35" s="71"/>
      <c r="C35" s="2232" t="s">
        <v>46</v>
      </c>
      <c r="D35" s="2233"/>
      <c r="E35" s="2233"/>
      <c r="F35" s="2233"/>
      <c r="G35" s="2234"/>
      <c r="H35" s="2238" t="s">
        <v>414</v>
      </c>
      <c r="I35" s="2238" t="s">
        <v>415</v>
      </c>
      <c r="J35" s="2240" t="s">
        <v>49</v>
      </c>
      <c r="K35" s="2232" t="s">
        <v>50</v>
      </c>
      <c r="L35" s="2233"/>
      <c r="M35" s="2233"/>
      <c r="N35" s="2233"/>
      <c r="O35" s="2233"/>
      <c r="P35" s="2233"/>
      <c r="Q35" s="2233"/>
      <c r="R35" s="2233"/>
      <c r="S35" s="2233"/>
      <c r="T35" s="2233"/>
      <c r="U35" s="2233"/>
      <c r="V35" s="2233"/>
      <c r="W35" s="2233"/>
      <c r="X35" s="2233"/>
      <c r="Y35" s="2233"/>
      <c r="Z35" s="2233"/>
      <c r="AA35" s="2234"/>
      <c r="AB35" s="84"/>
      <c r="AD35" s="88" t="s">
        <v>416</v>
      </c>
      <c r="AE35" s="88" t="s">
        <v>417</v>
      </c>
      <c r="AF35" s="88" t="s">
        <v>418</v>
      </c>
      <c r="AG35" s="998" t="s">
        <v>419</v>
      </c>
    </row>
    <row r="36" spans="1:33" s="922" customFormat="1" ht="3.65" customHeight="1" thickBot="1" x14ac:dyDescent="0.4">
      <c r="A36" s="74"/>
      <c r="B36" s="71"/>
      <c r="C36" s="2235"/>
      <c r="D36" s="2236"/>
      <c r="E36" s="2236"/>
      <c r="F36" s="2236"/>
      <c r="G36" s="2237"/>
      <c r="H36" s="2239"/>
      <c r="I36" s="2239"/>
      <c r="J36" s="2239"/>
      <c r="K36" s="2235"/>
      <c r="L36" s="2236"/>
      <c r="M36" s="2236"/>
      <c r="N36" s="2236"/>
      <c r="O36" s="2236"/>
      <c r="P36" s="2236"/>
      <c r="Q36" s="2236"/>
      <c r="R36" s="2236"/>
      <c r="S36" s="2236"/>
      <c r="T36" s="2236"/>
      <c r="U36" s="2236"/>
      <c r="V36" s="2236"/>
      <c r="W36" s="2236"/>
      <c r="X36" s="2236"/>
      <c r="Y36" s="2236"/>
      <c r="Z36" s="2236"/>
      <c r="AA36" s="2237"/>
      <c r="AB36" s="84"/>
    </row>
    <row r="37" spans="1:33" s="922" customFormat="1" ht="160.5" customHeight="1" x14ac:dyDescent="0.35">
      <c r="A37" s="74"/>
      <c r="B37" s="71"/>
      <c r="C37" s="2262" t="s">
        <v>273</v>
      </c>
      <c r="D37" s="2263"/>
      <c r="E37" s="2263"/>
      <c r="F37" s="2263"/>
      <c r="G37" s="2264"/>
      <c r="H37" s="284">
        <f>+(AD37*$AD$34)+(AE37*$AE$34)+(AF37*$AF$34)+(AG37*$AG$34)</f>
        <v>0.78239337506825812</v>
      </c>
      <c r="I37" s="284">
        <v>0.5</v>
      </c>
      <c r="J37" s="89">
        <f>+H37/I37</f>
        <v>1.5647867501365162</v>
      </c>
      <c r="K37" s="2419" t="s">
        <v>1137</v>
      </c>
      <c r="L37" s="2263"/>
      <c r="M37" s="2263"/>
      <c r="N37" s="2263"/>
      <c r="O37" s="2263"/>
      <c r="P37" s="2263"/>
      <c r="Q37" s="2263"/>
      <c r="R37" s="2263"/>
      <c r="S37" s="2263"/>
      <c r="T37" s="2263"/>
      <c r="U37" s="2263"/>
      <c r="V37" s="2263"/>
      <c r="W37" s="2263"/>
      <c r="X37" s="2263"/>
      <c r="Y37" s="2263"/>
      <c r="Z37" s="2263"/>
      <c r="AA37" s="2264"/>
      <c r="AB37" s="84"/>
      <c r="AD37" s="285">
        <f>+AVERAGE([81]data!I2:I90,[81]data!M2:M90)</f>
        <v>0.6581057910580238</v>
      </c>
      <c r="AE37" s="285">
        <f>+AVERAGE([81]data!G2:G90)</f>
        <v>0.55179073033707871</v>
      </c>
      <c r="AF37" s="285">
        <f>+AVERAGE([81]data!K2:K90)</f>
        <v>0.73738335555132417</v>
      </c>
      <c r="AG37" s="285">
        <f>+AVERAGE([81]data!O2:O90)</f>
        <v>0.9823434991974318</v>
      </c>
    </row>
    <row r="38" spans="1:33" s="922" customFormat="1" ht="183" customHeight="1" x14ac:dyDescent="0.35">
      <c r="A38" s="74"/>
      <c r="B38" s="71"/>
      <c r="C38" s="2262" t="s">
        <v>276</v>
      </c>
      <c r="D38" s="2263"/>
      <c r="E38" s="2263"/>
      <c r="F38" s="2263"/>
      <c r="G38" s="2264"/>
      <c r="H38" s="284">
        <f>+(AD38*$AD$34)+(AE38*$AE$34)+(AF38*$AF$34)+(AG38*$AG$34)</f>
        <v>0.83494985354365714</v>
      </c>
      <c r="I38" s="284">
        <v>0.5</v>
      </c>
      <c r="J38" s="89">
        <f>+H38/I38</f>
        <v>1.6698997070873143</v>
      </c>
      <c r="K38" s="2419" t="s">
        <v>1138</v>
      </c>
      <c r="L38" s="2263"/>
      <c r="M38" s="2263"/>
      <c r="N38" s="2263"/>
      <c r="O38" s="2263"/>
      <c r="P38" s="2263"/>
      <c r="Q38" s="2263"/>
      <c r="R38" s="2263"/>
      <c r="S38" s="2263"/>
      <c r="T38" s="2263"/>
      <c r="U38" s="2263"/>
      <c r="V38" s="2263"/>
      <c r="W38" s="2263"/>
      <c r="X38" s="2263"/>
      <c r="Y38" s="2263"/>
      <c r="Z38" s="2263"/>
      <c r="AA38" s="2264"/>
      <c r="AB38" s="84"/>
      <c r="AD38" s="285">
        <f>+AVERAGE([81]data!I80:I91,[81]data!M91:M180)</f>
        <v>0.70806100217864953</v>
      </c>
      <c r="AE38" s="285">
        <f>+AVERAGE([81]data!G91:G180)</f>
        <v>0.64327002124717214</v>
      </c>
      <c r="AF38" s="285">
        <f>+AVERAGE([81]data!K91:K180)</f>
        <v>0.8234182442924638</v>
      </c>
      <c r="AG38" s="285">
        <f>+AVERAGE([81]data!O91:O180)</f>
        <v>1</v>
      </c>
    </row>
    <row r="39" spans="1:33" s="922" customFormat="1" ht="220.5" customHeight="1" x14ac:dyDescent="0.35">
      <c r="A39" s="74"/>
      <c r="B39" s="71"/>
      <c r="C39" s="2262" t="s">
        <v>277</v>
      </c>
      <c r="D39" s="2263"/>
      <c r="E39" s="2263"/>
      <c r="F39" s="2263"/>
      <c r="G39" s="2264"/>
      <c r="H39" s="284">
        <f>+(AD39*$AD$34)+(AE39*$AE$34)+(AF39*$AF$34)+(AG39*$AG$34)</f>
        <v>0</v>
      </c>
      <c r="I39" s="284">
        <v>0.5</v>
      </c>
      <c r="J39" s="90">
        <f>+H39/I39</f>
        <v>0</v>
      </c>
      <c r="K39" s="2419"/>
      <c r="L39" s="2263"/>
      <c r="M39" s="2263"/>
      <c r="N39" s="2263"/>
      <c r="O39" s="2263"/>
      <c r="P39" s="2263"/>
      <c r="Q39" s="2263"/>
      <c r="R39" s="2263"/>
      <c r="S39" s="2263"/>
      <c r="T39" s="2263"/>
      <c r="U39" s="2263"/>
      <c r="V39" s="2263"/>
      <c r="W39" s="2263"/>
      <c r="X39" s="2263"/>
      <c r="Y39" s="2263"/>
      <c r="Z39" s="2263"/>
      <c r="AA39" s="2264"/>
      <c r="AB39" s="84"/>
      <c r="AD39" s="285"/>
      <c r="AE39" s="285"/>
      <c r="AF39" s="285"/>
      <c r="AG39" s="285"/>
    </row>
    <row r="40" spans="1:33" s="922" customFormat="1" ht="198.75" customHeight="1" thickBot="1" x14ac:dyDescent="0.4">
      <c r="A40" s="74"/>
      <c r="B40" s="71"/>
      <c r="C40" s="2262" t="s">
        <v>278</v>
      </c>
      <c r="D40" s="2263"/>
      <c r="E40" s="2263"/>
      <c r="F40" s="2263"/>
      <c r="G40" s="2264"/>
      <c r="H40" s="284">
        <f>+(AD40*$AD$34)+(AE40*$AE$34)+(AF40*$AF$34)+(AG40*$AG$34)</f>
        <v>0</v>
      </c>
      <c r="I40" s="284">
        <v>0.5</v>
      </c>
      <c r="J40" s="90">
        <f>+H40/I40</f>
        <v>0</v>
      </c>
      <c r="K40" s="2419"/>
      <c r="L40" s="2263"/>
      <c r="M40" s="2263"/>
      <c r="N40" s="2263"/>
      <c r="O40" s="2263"/>
      <c r="P40" s="2263"/>
      <c r="Q40" s="2263"/>
      <c r="R40" s="2263"/>
      <c r="S40" s="2263"/>
      <c r="T40" s="2263"/>
      <c r="U40" s="2263"/>
      <c r="V40" s="2263"/>
      <c r="W40" s="2263"/>
      <c r="X40" s="2263"/>
      <c r="Y40" s="2263"/>
      <c r="Z40" s="2263"/>
      <c r="AA40" s="2264"/>
      <c r="AB40" s="84"/>
      <c r="AD40" s="285"/>
      <c r="AE40" s="285"/>
      <c r="AF40" s="285"/>
      <c r="AG40" s="285"/>
    </row>
    <row r="41" spans="1:33" s="922" customFormat="1" ht="15.75" customHeight="1" thickBot="1" x14ac:dyDescent="0.4">
      <c r="A41" s="74"/>
      <c r="B41" s="71"/>
      <c r="C41" s="2268" t="s">
        <v>54</v>
      </c>
      <c r="D41" s="2260"/>
      <c r="E41" s="2260"/>
      <c r="F41" s="2260"/>
      <c r="G41" s="2261"/>
      <c r="H41" s="91"/>
      <c r="I41" s="91"/>
      <c r="J41" s="92"/>
      <c r="K41" s="2259"/>
      <c r="L41" s="2260"/>
      <c r="M41" s="2260"/>
      <c r="N41" s="2260"/>
      <c r="O41" s="2260"/>
      <c r="P41" s="2260"/>
      <c r="Q41" s="2260"/>
      <c r="R41" s="2260"/>
      <c r="S41" s="2260"/>
      <c r="T41" s="2260"/>
      <c r="U41" s="2260"/>
      <c r="V41" s="2260"/>
      <c r="W41" s="2260"/>
      <c r="X41" s="2260"/>
      <c r="Y41" s="2260"/>
      <c r="Z41" s="2260"/>
      <c r="AA41" s="2261"/>
      <c r="AB41" s="84"/>
    </row>
    <row r="42" spans="1:33" s="922" customFormat="1" ht="5.25" customHeight="1" x14ac:dyDescent="0.35">
      <c r="A42" s="74"/>
      <c r="B42" s="71"/>
      <c r="C42" s="93"/>
      <c r="D42" s="93"/>
      <c r="E42" s="93"/>
      <c r="F42" s="93"/>
      <c r="G42" s="93"/>
      <c r="H42" s="94"/>
      <c r="I42" s="94"/>
      <c r="J42" s="95"/>
      <c r="K42" s="93"/>
      <c r="L42" s="93"/>
      <c r="M42" s="93"/>
      <c r="N42" s="93"/>
      <c r="O42" s="93"/>
      <c r="P42" s="93"/>
      <c r="Q42" s="93"/>
      <c r="R42" s="93"/>
      <c r="S42" s="93"/>
      <c r="T42" s="93"/>
      <c r="U42" s="93"/>
      <c r="V42" s="93"/>
      <c r="W42" s="93"/>
      <c r="X42" s="93"/>
      <c r="Y42" s="93"/>
      <c r="Z42" s="93"/>
      <c r="AA42" s="93"/>
      <c r="AB42" s="84"/>
    </row>
    <row r="43" spans="1:33" s="922" customFormat="1" ht="7.9" customHeight="1" thickBot="1" x14ac:dyDescent="0.4">
      <c r="A43" s="74"/>
      <c r="B43" s="71"/>
      <c r="C43" s="93"/>
      <c r="D43" s="93"/>
      <c r="E43" s="93"/>
      <c r="F43" s="93"/>
      <c r="G43" s="93"/>
      <c r="H43" s="94"/>
      <c r="I43" s="94"/>
      <c r="J43" s="95"/>
      <c r="K43" s="93"/>
      <c r="L43" s="93"/>
      <c r="M43" s="93"/>
      <c r="N43" s="93"/>
      <c r="O43" s="93"/>
      <c r="P43" s="93"/>
      <c r="Q43" s="93"/>
      <c r="R43" s="93"/>
      <c r="S43" s="93"/>
      <c r="T43" s="93"/>
      <c r="U43" s="93"/>
      <c r="V43" s="93"/>
      <c r="W43" s="93"/>
      <c r="X43" s="93"/>
      <c r="Y43" s="93"/>
      <c r="Z43" s="93"/>
      <c r="AA43" s="93"/>
      <c r="AB43" s="84"/>
    </row>
    <row r="44" spans="1:33" s="922" customFormat="1" ht="14.25" customHeight="1" x14ac:dyDescent="0.35">
      <c r="A44" s="74"/>
      <c r="B44" s="71"/>
      <c r="C44" s="2232" t="s">
        <v>55</v>
      </c>
      <c r="D44" s="2233"/>
      <c r="E44" s="2233"/>
      <c r="F44" s="2233"/>
      <c r="G44" s="2233"/>
      <c r="H44" s="2233"/>
      <c r="I44" s="2233"/>
      <c r="J44" s="2233"/>
      <c r="K44" s="2233"/>
      <c r="L44" s="2233"/>
      <c r="M44" s="2233"/>
      <c r="N44" s="2233"/>
      <c r="O44" s="2233"/>
      <c r="P44" s="2233"/>
      <c r="Q44" s="2233"/>
      <c r="R44" s="2233"/>
      <c r="S44" s="2233"/>
      <c r="T44" s="2233"/>
      <c r="U44" s="2233"/>
      <c r="V44" s="2233"/>
      <c r="W44" s="2233"/>
      <c r="X44" s="2233"/>
      <c r="Y44" s="2233"/>
      <c r="Z44" s="2233"/>
      <c r="AA44" s="2234"/>
      <c r="AB44" s="84"/>
    </row>
    <row r="45" spans="1:33" s="922" customFormat="1" ht="3" customHeight="1" thickBot="1" x14ac:dyDescent="0.4">
      <c r="A45" s="73"/>
      <c r="B45" s="72"/>
      <c r="C45" s="2241"/>
      <c r="D45" s="2242"/>
      <c r="E45" s="2242"/>
      <c r="F45" s="2242"/>
      <c r="G45" s="2242"/>
      <c r="H45" s="2242"/>
      <c r="I45" s="2242"/>
      <c r="J45" s="2242"/>
      <c r="K45" s="2242"/>
      <c r="L45" s="2242"/>
      <c r="M45" s="2242"/>
      <c r="N45" s="2242"/>
      <c r="O45" s="2242"/>
      <c r="P45" s="2242"/>
      <c r="Q45" s="2242"/>
      <c r="R45" s="2242"/>
      <c r="S45" s="2242"/>
      <c r="T45" s="2242"/>
      <c r="U45" s="2242"/>
      <c r="V45" s="2242"/>
      <c r="W45" s="2242"/>
      <c r="X45" s="2242"/>
      <c r="Y45" s="2242"/>
      <c r="Z45" s="2242"/>
      <c r="AA45" s="2243"/>
      <c r="AB45" s="84"/>
    </row>
    <row r="46" spans="1:33" s="922" customFormat="1" ht="33.75" customHeight="1" x14ac:dyDescent="0.35">
      <c r="A46" s="73"/>
      <c r="B46" s="72"/>
      <c r="C46" s="2314"/>
      <c r="D46" s="2233"/>
      <c r="E46" s="2233"/>
      <c r="F46" s="2233"/>
      <c r="G46" s="2233"/>
      <c r="H46" s="2233"/>
      <c r="I46" s="2233"/>
      <c r="J46" s="2233"/>
      <c r="K46" s="2233"/>
      <c r="L46" s="2233"/>
      <c r="M46" s="2233"/>
      <c r="N46" s="2233"/>
      <c r="O46" s="2233"/>
      <c r="P46" s="2233"/>
      <c r="Q46" s="2233"/>
      <c r="R46" s="2233"/>
      <c r="S46" s="2233"/>
      <c r="T46" s="2233"/>
      <c r="U46" s="2233"/>
      <c r="V46" s="2233"/>
      <c r="W46" s="2233"/>
      <c r="X46" s="2233"/>
      <c r="Y46" s="2233"/>
      <c r="Z46" s="2233"/>
      <c r="AA46" s="2234"/>
      <c r="AB46" s="84"/>
    </row>
    <row r="47" spans="1:33" s="922" customFormat="1" ht="33.75" customHeight="1" x14ac:dyDescent="0.35">
      <c r="A47" s="73"/>
      <c r="B47" s="72"/>
      <c r="C47" s="2241"/>
      <c r="D47" s="2245"/>
      <c r="E47" s="2245"/>
      <c r="F47" s="2245"/>
      <c r="G47" s="2245"/>
      <c r="H47" s="2245"/>
      <c r="I47" s="2245"/>
      <c r="J47" s="2245"/>
      <c r="K47" s="2245"/>
      <c r="L47" s="2245"/>
      <c r="M47" s="2245"/>
      <c r="N47" s="2245"/>
      <c r="O47" s="2245"/>
      <c r="P47" s="2245"/>
      <c r="Q47" s="2245"/>
      <c r="R47" s="2245"/>
      <c r="S47" s="2245"/>
      <c r="T47" s="2245"/>
      <c r="U47" s="2245"/>
      <c r="V47" s="2245"/>
      <c r="W47" s="2245"/>
      <c r="X47" s="2245"/>
      <c r="Y47" s="2245"/>
      <c r="Z47" s="2245"/>
      <c r="AA47" s="2243"/>
      <c r="AB47" s="84"/>
    </row>
    <row r="48" spans="1:33" s="922" customFormat="1" ht="33.75" customHeight="1" x14ac:dyDescent="0.35">
      <c r="A48" s="73"/>
      <c r="B48" s="72"/>
      <c r="C48" s="2241"/>
      <c r="D48" s="2245"/>
      <c r="E48" s="2245"/>
      <c r="F48" s="2245"/>
      <c r="G48" s="2245"/>
      <c r="H48" s="2245"/>
      <c r="I48" s="2245"/>
      <c r="J48" s="2245"/>
      <c r="K48" s="2245"/>
      <c r="L48" s="2245"/>
      <c r="M48" s="2245"/>
      <c r="N48" s="2245"/>
      <c r="O48" s="2245"/>
      <c r="P48" s="2245"/>
      <c r="Q48" s="2245"/>
      <c r="R48" s="2245"/>
      <c r="S48" s="2245"/>
      <c r="T48" s="2245"/>
      <c r="U48" s="2245"/>
      <c r="V48" s="2245"/>
      <c r="W48" s="2245"/>
      <c r="X48" s="2245"/>
      <c r="Y48" s="2245"/>
      <c r="Z48" s="2245"/>
      <c r="AA48" s="2243"/>
      <c r="AB48" s="84"/>
    </row>
    <row r="49" spans="1:28" s="922" customFormat="1" ht="33.75" customHeight="1" x14ac:dyDescent="0.35">
      <c r="A49" s="73"/>
      <c r="B49" s="72"/>
      <c r="C49" s="2241"/>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3"/>
      <c r="AB49" s="84"/>
    </row>
    <row r="50" spans="1:28" s="922" customFormat="1" ht="33.75" customHeight="1" x14ac:dyDescent="0.35">
      <c r="A50" s="73"/>
      <c r="B50" s="72"/>
      <c r="C50" s="2241"/>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3"/>
      <c r="AB50" s="84"/>
    </row>
    <row r="51" spans="1:28" s="922" customFormat="1" ht="33.75" customHeight="1" thickBot="1" x14ac:dyDescent="0.4">
      <c r="A51" s="73"/>
      <c r="B51" s="72"/>
      <c r="C51" s="2235"/>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c r="AA51" s="2237"/>
      <c r="AB51" s="84"/>
    </row>
    <row r="52" spans="1:28" s="922" customFormat="1" ht="10.15" customHeight="1" x14ac:dyDescent="0.35">
      <c r="A52" s="73"/>
      <c r="B52" s="96"/>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8"/>
    </row>
    <row r="53" spans="1:28" s="922" customFormat="1" ht="7.9" customHeight="1" thickBot="1" x14ac:dyDescent="0.4">
      <c r="A53" s="73"/>
      <c r="B53" s="99"/>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1"/>
    </row>
    <row r="54" spans="1:28" s="922" customFormat="1" ht="14.25" customHeight="1" x14ac:dyDescent="0.35">
      <c r="A54" s="73"/>
      <c r="B54" s="102"/>
      <c r="C54" s="2246" t="s">
        <v>46</v>
      </c>
      <c r="D54" s="2247"/>
      <c r="E54" s="2247"/>
      <c r="F54" s="2247"/>
      <c r="G54" s="2286"/>
      <c r="H54" s="2364" t="s">
        <v>76</v>
      </c>
      <c r="I54" s="2248"/>
      <c r="J54" s="2254" t="s">
        <v>56</v>
      </c>
      <c r="K54" s="2247"/>
      <c r="L54" s="2247"/>
      <c r="M54" s="2248"/>
      <c r="N54" s="2254" t="s">
        <v>57</v>
      </c>
      <c r="O54" s="2247"/>
      <c r="P54" s="2247"/>
      <c r="Q54" s="2247"/>
      <c r="R54" s="2247"/>
      <c r="S54" s="2247"/>
      <c r="T54" s="2247"/>
      <c r="U54" s="2248"/>
      <c r="V54" s="2285" t="s">
        <v>58</v>
      </c>
      <c r="W54" s="2247"/>
      <c r="X54" s="2247"/>
      <c r="Y54" s="2247"/>
      <c r="Z54" s="2247"/>
      <c r="AA54" s="2286"/>
      <c r="AB54" s="103"/>
    </row>
    <row r="55" spans="1:28" s="922" customFormat="1" ht="7.9" customHeight="1" thickBot="1" x14ac:dyDescent="0.4">
      <c r="A55" s="73"/>
      <c r="B55" s="104"/>
      <c r="C55" s="2249"/>
      <c r="D55" s="2250"/>
      <c r="E55" s="2250"/>
      <c r="F55" s="2250"/>
      <c r="G55" s="2287"/>
      <c r="H55" s="2242"/>
      <c r="I55" s="2243"/>
      <c r="J55" s="2241"/>
      <c r="K55" s="2250"/>
      <c r="L55" s="2250"/>
      <c r="M55" s="2243"/>
      <c r="N55" s="2241"/>
      <c r="O55" s="2250"/>
      <c r="P55" s="2250"/>
      <c r="Q55" s="2250"/>
      <c r="R55" s="2250"/>
      <c r="S55" s="2250"/>
      <c r="T55" s="2250"/>
      <c r="U55" s="2243"/>
      <c r="V55" s="2242"/>
      <c r="W55" s="2250"/>
      <c r="X55" s="2250"/>
      <c r="Y55" s="2250"/>
      <c r="Z55" s="2250"/>
      <c r="AA55" s="2287"/>
      <c r="AB55" s="103"/>
    </row>
    <row r="56" spans="1:28" s="922" customFormat="1" ht="50.25" hidden="1" customHeight="1" x14ac:dyDescent="0.35">
      <c r="A56" s="73"/>
      <c r="B56" s="104"/>
      <c r="C56" s="2251"/>
      <c r="D56" s="2252"/>
      <c r="E56" s="2252"/>
      <c r="F56" s="2252"/>
      <c r="G56" s="2288"/>
      <c r="H56" s="2252"/>
      <c r="I56" s="2253"/>
      <c r="J56" s="2255"/>
      <c r="K56" s="2252"/>
      <c r="L56" s="2252"/>
      <c r="M56" s="2253"/>
      <c r="N56" s="2255"/>
      <c r="O56" s="2252"/>
      <c r="P56" s="2252"/>
      <c r="Q56" s="2252"/>
      <c r="R56" s="2252"/>
      <c r="S56" s="2252"/>
      <c r="T56" s="2252"/>
      <c r="U56" s="2253"/>
      <c r="V56" s="2252"/>
      <c r="W56" s="2252"/>
      <c r="X56" s="2252"/>
      <c r="Y56" s="2252"/>
      <c r="Z56" s="2252"/>
      <c r="AA56" s="2288"/>
      <c r="AB56" s="103"/>
    </row>
    <row r="57" spans="1:28" s="922" customFormat="1" ht="48.75" customHeight="1" x14ac:dyDescent="0.35">
      <c r="A57" s="73"/>
      <c r="B57" s="102"/>
      <c r="C57" s="2289" t="s">
        <v>273</v>
      </c>
      <c r="D57" s="2408"/>
      <c r="E57" s="2408"/>
      <c r="F57" s="2408"/>
      <c r="G57" s="2408"/>
      <c r="H57" s="2415">
        <v>0.99</v>
      </c>
      <c r="I57" s="2416"/>
      <c r="J57" s="2417">
        <f>J37</f>
        <v>1.5647867501365162</v>
      </c>
      <c r="K57" s="2418"/>
      <c r="L57" s="2418"/>
      <c r="M57" s="2418"/>
      <c r="N57" s="2349" t="s">
        <v>420</v>
      </c>
      <c r="O57" s="2408"/>
      <c r="P57" s="2408"/>
      <c r="Q57" s="2408"/>
      <c r="R57" s="2408"/>
      <c r="S57" s="2408"/>
      <c r="T57" s="2408"/>
      <c r="U57" s="2409"/>
      <c r="V57" s="2280" t="s">
        <v>421</v>
      </c>
      <c r="W57" s="2408"/>
      <c r="X57" s="2408"/>
      <c r="Y57" s="2408"/>
      <c r="Z57" s="2408"/>
      <c r="AA57" s="2414"/>
      <c r="AB57" s="105"/>
    </row>
    <row r="58" spans="1:28" s="922" customFormat="1" ht="48.75" customHeight="1" x14ac:dyDescent="0.35">
      <c r="A58" s="73"/>
      <c r="B58" s="102"/>
      <c r="C58" s="2278" t="s">
        <v>276</v>
      </c>
      <c r="D58" s="2404"/>
      <c r="E58" s="2404"/>
      <c r="F58" s="2404"/>
      <c r="G58" s="2404"/>
      <c r="H58" s="2405">
        <v>1.01</v>
      </c>
      <c r="I58" s="2406"/>
      <c r="J58" s="2407">
        <f>+J38</f>
        <v>1.6698997070873143</v>
      </c>
      <c r="K58" s="2408"/>
      <c r="L58" s="2408"/>
      <c r="M58" s="2409"/>
      <c r="N58" s="2349" t="s">
        <v>420</v>
      </c>
      <c r="O58" s="2408"/>
      <c r="P58" s="2408"/>
      <c r="Q58" s="2408"/>
      <c r="R58" s="2408"/>
      <c r="S58" s="2408"/>
      <c r="T58" s="2408"/>
      <c r="U58" s="2409"/>
      <c r="V58" s="2280" t="s">
        <v>421</v>
      </c>
      <c r="W58" s="2408"/>
      <c r="X58" s="2408"/>
      <c r="Y58" s="2408"/>
      <c r="Z58" s="2408"/>
      <c r="AA58" s="2414"/>
      <c r="AB58" s="105"/>
    </row>
    <row r="59" spans="1:28" s="922" customFormat="1" ht="48.75" customHeight="1" x14ac:dyDescent="0.35">
      <c r="A59" s="73"/>
      <c r="B59" s="102"/>
      <c r="C59" s="2278" t="s">
        <v>277</v>
      </c>
      <c r="D59" s="2404"/>
      <c r="E59" s="2404"/>
      <c r="F59" s="2404"/>
      <c r="G59" s="2404"/>
      <c r="H59" s="2405">
        <v>1.67</v>
      </c>
      <c r="I59" s="2406"/>
      <c r="J59" s="2407"/>
      <c r="K59" s="2408"/>
      <c r="L59" s="2408"/>
      <c r="M59" s="2409"/>
      <c r="N59" s="2410"/>
      <c r="O59" s="2404"/>
      <c r="P59" s="2404"/>
      <c r="Q59" s="2404"/>
      <c r="R59" s="2404"/>
      <c r="S59" s="2404"/>
      <c r="T59" s="2404"/>
      <c r="U59" s="2411"/>
      <c r="V59" s="2282"/>
      <c r="W59" s="2412"/>
      <c r="X59" s="2412"/>
      <c r="Y59" s="2412"/>
      <c r="Z59" s="2412"/>
      <c r="AA59" s="2413"/>
      <c r="AB59" s="105"/>
    </row>
    <row r="60" spans="1:28" s="922" customFormat="1" ht="48.75" customHeight="1" x14ac:dyDescent="0.35">
      <c r="A60" s="73"/>
      <c r="B60" s="102"/>
      <c r="C60" s="2278" t="s">
        <v>278</v>
      </c>
      <c r="D60" s="2404"/>
      <c r="E60" s="2404"/>
      <c r="F60" s="2404"/>
      <c r="G60" s="2404"/>
      <c r="H60" s="2405">
        <v>1.6</v>
      </c>
      <c r="I60" s="2406"/>
      <c r="J60" s="2407"/>
      <c r="K60" s="2408"/>
      <c r="L60" s="2408"/>
      <c r="M60" s="2409"/>
      <c r="N60" s="2410"/>
      <c r="O60" s="2404"/>
      <c r="P60" s="2404"/>
      <c r="Q60" s="2404"/>
      <c r="R60" s="2404"/>
      <c r="S60" s="2404"/>
      <c r="T60" s="2404"/>
      <c r="U60" s="2411"/>
      <c r="V60" s="2282"/>
      <c r="W60" s="2412"/>
      <c r="X60" s="2412"/>
      <c r="Y60" s="2412"/>
      <c r="Z60" s="2412"/>
      <c r="AA60" s="2413"/>
      <c r="AB60" s="105"/>
    </row>
    <row r="61" spans="1:28" ht="15.75" customHeight="1" x14ac:dyDescent="0.35">
      <c r="A61" s="73"/>
      <c r="B61" s="106"/>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107"/>
    </row>
    <row r="62" spans="1:28" ht="14.25" customHeight="1" x14ac:dyDescent="0.35">
      <c r="A62" s="73"/>
      <c r="B62" s="73"/>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73"/>
    </row>
    <row r="63" spans="1:28" ht="14.25" customHeight="1" x14ac:dyDescent="0.35">
      <c r="A63" s="73"/>
      <c r="B63" s="73"/>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73"/>
    </row>
    <row r="64" spans="1:28" ht="14.25" customHeight="1" x14ac:dyDescent="0.35">
      <c r="A64" s="73"/>
      <c r="B64" s="73"/>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73"/>
    </row>
    <row r="65" spans="1:28" ht="14.25" customHeight="1" x14ac:dyDescent="0.35">
      <c r="A65" s="73"/>
      <c r="B65" s="73"/>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73"/>
    </row>
    <row r="66" spans="1:28" ht="14.25" customHeight="1" x14ac:dyDescent="0.35">
      <c r="A66" s="73"/>
      <c r="B66" s="73"/>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73"/>
    </row>
    <row r="67" spans="1:28" ht="14.25" customHeight="1" x14ac:dyDescent="0.35">
      <c r="A67" s="73"/>
      <c r="B67" s="73"/>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73"/>
    </row>
    <row r="68" spans="1:28" ht="14.25" customHeight="1" x14ac:dyDescent="0.3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row>
    <row r="69" spans="1:28" ht="14.25" customHeight="1" x14ac:dyDescent="0.3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row>
    <row r="70" spans="1:28" ht="14.25" customHeight="1" x14ac:dyDescent="0.3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row>
    <row r="71" spans="1:28" ht="14.25" customHeight="1" x14ac:dyDescent="0.3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row>
    <row r="72" spans="1:28" ht="14.25" customHeight="1" x14ac:dyDescent="0.3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row>
    <row r="73" spans="1:28" ht="14.25" customHeight="1" x14ac:dyDescent="0.3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row>
    <row r="74" spans="1:28" ht="14.25" customHeight="1" x14ac:dyDescent="0.3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row>
    <row r="75" spans="1:28" ht="14.25" customHeight="1" x14ac:dyDescent="0.3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row>
    <row r="76" spans="1:28" ht="14.25" customHeight="1" x14ac:dyDescent="0.3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row>
    <row r="77" spans="1:28" ht="14.25" customHeight="1" x14ac:dyDescent="0.3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row>
    <row r="78" spans="1:28" ht="14.25" customHeight="1" x14ac:dyDescent="0.3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row>
    <row r="79" spans="1:28" ht="14.25" customHeight="1" x14ac:dyDescent="0.3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row>
    <row r="80" spans="1:28" ht="14.25" customHeight="1" x14ac:dyDescent="0.3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row>
    <row r="81" spans="1:28" ht="14.25" customHeight="1" x14ac:dyDescent="0.3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row>
    <row r="82" spans="1:28" ht="14.25" customHeight="1" x14ac:dyDescent="0.3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row>
    <row r="83" spans="1:28" ht="14.25" customHeight="1" x14ac:dyDescent="0.3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row>
    <row r="84" spans="1:28" ht="14.25" customHeight="1" x14ac:dyDescent="0.3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row>
    <row r="85" spans="1:28" ht="14.25" customHeight="1" x14ac:dyDescent="0.3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row>
    <row r="86" spans="1:28" ht="14.25" customHeight="1" x14ac:dyDescent="0.3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row>
    <row r="87" spans="1:28" ht="14.25" customHeight="1" x14ac:dyDescent="0.3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row>
    <row r="88" spans="1:28" ht="14.25" customHeight="1" x14ac:dyDescent="0.3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row>
    <row r="89" spans="1:28" ht="14.25" customHeight="1" x14ac:dyDescent="0.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row>
    <row r="90" spans="1:28" ht="14.25" customHeight="1" x14ac:dyDescent="0.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row>
    <row r="91" spans="1:28" ht="14.25" customHeight="1" x14ac:dyDescent="0.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row>
    <row r="92" spans="1:28" ht="14.25" customHeight="1" x14ac:dyDescent="0.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row>
    <row r="93" spans="1:28" ht="14.25" customHeight="1" x14ac:dyDescent="0.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row>
    <row r="94" spans="1:28" ht="14.25" customHeight="1" x14ac:dyDescent="0.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row>
    <row r="95" spans="1:28" ht="14.25" customHeight="1" x14ac:dyDescent="0.3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row>
    <row r="96" spans="1:28" ht="14.25" customHeight="1" x14ac:dyDescent="0.3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row>
    <row r="97" spans="1:28" ht="14.25" customHeight="1" x14ac:dyDescent="0.3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row>
    <row r="98" spans="1:28" ht="14.25" customHeight="1" x14ac:dyDescent="0.3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row>
    <row r="99" spans="1:28" ht="14.25" customHeight="1" x14ac:dyDescent="0.3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row>
    <row r="100" spans="1:28" ht="14.25" customHeight="1" x14ac:dyDescent="0.3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row>
    <row r="101" spans="1:28" ht="6" customHeight="1" x14ac:dyDescent="0.3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row>
    <row r="102" spans="1:28" ht="14.25" customHeight="1" x14ac:dyDescent="0.3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row>
    <row r="103" spans="1:28" ht="14.25" customHeight="1" x14ac:dyDescent="0.3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row>
    <row r="104" spans="1:28" ht="14.25" customHeight="1" x14ac:dyDescent="0.3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row>
    <row r="105" spans="1:28" ht="14.25" customHeight="1" x14ac:dyDescent="0.3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row>
    <row r="106" spans="1:28" ht="14.25" customHeight="1" x14ac:dyDescent="0.3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row>
    <row r="107" spans="1:28" ht="14.25" customHeight="1" x14ac:dyDescent="0.3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row>
    <row r="108" spans="1:28" ht="14.25" customHeight="1" x14ac:dyDescent="0.3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row>
    <row r="109" spans="1:28" ht="14.25" customHeight="1" x14ac:dyDescent="0.3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row>
    <row r="110" spans="1:28" ht="14.25" customHeight="1" x14ac:dyDescent="0.3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row>
    <row r="111" spans="1:28" ht="14.25" customHeight="1" x14ac:dyDescent="0.3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row>
    <row r="112" spans="1:28" ht="14.25" customHeight="1" x14ac:dyDescent="0.3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row>
    <row r="113" spans="1:28" ht="14.25" customHeight="1" x14ac:dyDescent="0.3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row>
    <row r="114" spans="1:28" ht="14.25" customHeight="1" x14ac:dyDescent="0.3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row>
    <row r="115" spans="1:28" ht="14.25" customHeight="1" x14ac:dyDescent="0.3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row>
    <row r="116" spans="1:28" ht="14.25" customHeight="1" x14ac:dyDescent="0.3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row>
    <row r="117" spans="1:28" ht="14.25" customHeight="1" x14ac:dyDescent="0.3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row>
    <row r="118" spans="1:28" ht="14.25" customHeight="1" x14ac:dyDescent="0.3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row>
    <row r="119" spans="1:28" ht="14.25" customHeight="1" x14ac:dyDescent="0.3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row>
    <row r="120" spans="1:28" ht="14.25" customHeight="1" x14ac:dyDescent="0.3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row>
    <row r="121" spans="1:28" ht="14.25" customHeight="1" x14ac:dyDescent="0.3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row>
    <row r="122" spans="1:28" ht="14.25" customHeight="1" x14ac:dyDescent="0.3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row>
    <row r="123" spans="1:28" ht="14.25" customHeight="1" x14ac:dyDescent="0.3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row>
    <row r="124" spans="1:28" ht="14.25" customHeight="1" x14ac:dyDescent="0.3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row>
    <row r="125" spans="1:28" ht="14.25" customHeight="1" x14ac:dyDescent="0.3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row>
    <row r="126" spans="1:28" ht="14.25" customHeight="1" x14ac:dyDescent="0.3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row>
    <row r="127" spans="1:28" ht="14.25" customHeight="1" x14ac:dyDescent="0.3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row>
    <row r="128" spans="1:28" ht="14.25" customHeight="1" x14ac:dyDescent="0.3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row>
    <row r="129" spans="1:28" ht="14.25" customHeight="1" x14ac:dyDescent="0.3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row>
    <row r="130" spans="1:28" ht="14.25" customHeight="1" x14ac:dyDescent="0.3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row>
    <row r="131" spans="1:28" ht="14.25" customHeight="1" x14ac:dyDescent="0.3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row>
    <row r="132" spans="1:28" ht="14.25" customHeight="1" x14ac:dyDescent="0.3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row>
    <row r="133" spans="1:28" ht="14.25" customHeight="1" x14ac:dyDescent="0.3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row>
    <row r="134" spans="1:28" ht="14.25" customHeight="1" x14ac:dyDescent="0.3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row>
    <row r="135" spans="1:28" ht="14.25" customHeight="1" x14ac:dyDescent="0.3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row>
    <row r="136" spans="1:28" ht="14.25" customHeight="1" x14ac:dyDescent="0.3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row>
    <row r="137" spans="1:28" ht="14.25" customHeight="1" x14ac:dyDescent="0.3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row>
    <row r="138" spans="1:28" ht="14.25" customHeight="1" x14ac:dyDescent="0.3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row>
    <row r="139" spans="1:28" ht="14.25" customHeight="1" x14ac:dyDescent="0.3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row>
    <row r="140" spans="1:28" ht="14.25" customHeight="1" x14ac:dyDescent="0.3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row>
    <row r="141" spans="1:28" ht="14.25" customHeight="1" x14ac:dyDescent="0.3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row>
    <row r="142" spans="1:28" ht="14.25" customHeight="1" x14ac:dyDescent="0.3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row>
    <row r="143" spans="1:28" ht="14.25" customHeight="1" x14ac:dyDescent="0.3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row>
    <row r="144" spans="1:28" ht="14.25" customHeight="1" x14ac:dyDescent="0.3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row>
    <row r="145" spans="1:28" ht="14.25" customHeight="1" x14ac:dyDescent="0.3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row>
    <row r="146" spans="1:28" ht="14.25" customHeight="1" x14ac:dyDescent="0.3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row>
    <row r="147" spans="1:28" ht="14.25" customHeight="1" x14ac:dyDescent="0.3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row>
    <row r="148" spans="1:28" ht="14.25" customHeight="1" x14ac:dyDescent="0.3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row>
    <row r="149" spans="1:28" ht="14.25" customHeight="1" x14ac:dyDescent="0.3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row>
    <row r="150" spans="1:28" ht="14.25" customHeight="1" x14ac:dyDescent="0.3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row>
    <row r="151" spans="1:28" ht="14.25" customHeight="1" x14ac:dyDescent="0.3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row>
    <row r="152" spans="1:28" ht="14.25" customHeight="1" x14ac:dyDescent="0.3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row>
    <row r="153" spans="1:28" ht="14.25" customHeight="1" x14ac:dyDescent="0.3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row>
    <row r="154" spans="1:28" ht="14.25" customHeight="1" x14ac:dyDescent="0.3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row>
    <row r="155" spans="1:28" ht="14.25" customHeight="1" x14ac:dyDescent="0.3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row>
    <row r="156" spans="1:28" ht="14.25" customHeight="1" x14ac:dyDescent="0.3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row>
    <row r="157" spans="1:28" ht="14.25" customHeight="1" x14ac:dyDescent="0.3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row>
    <row r="158" spans="1:28" ht="14.25" customHeight="1" x14ac:dyDescent="0.3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row>
    <row r="159" spans="1:28" ht="14.25" customHeight="1" x14ac:dyDescent="0.3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row>
    <row r="160" spans="1:28" ht="14.25" customHeight="1" x14ac:dyDescent="0.3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row>
    <row r="161" spans="1:28" ht="14.25" customHeight="1" x14ac:dyDescent="0.3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row>
    <row r="162" spans="1:28" ht="14.25" customHeight="1" x14ac:dyDescent="0.3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row>
    <row r="163" spans="1:28" ht="14.25" customHeight="1" x14ac:dyDescent="0.3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row>
    <row r="164" spans="1:28" ht="14.25" customHeight="1" x14ac:dyDescent="0.3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row>
    <row r="165" spans="1:28" ht="14.25" customHeight="1" x14ac:dyDescent="0.3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row>
    <row r="166" spans="1:28" ht="14.25" customHeight="1" x14ac:dyDescent="0.3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row>
    <row r="167" spans="1:28" ht="14.25" customHeight="1" x14ac:dyDescent="0.3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row>
    <row r="168" spans="1:28" ht="14.25" customHeight="1" x14ac:dyDescent="0.3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row>
    <row r="169" spans="1:28" ht="14.25" customHeight="1" x14ac:dyDescent="0.3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spans="1:28" ht="14.25" customHeight="1" x14ac:dyDescent="0.3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spans="1:28" ht="14.25" customHeight="1" x14ac:dyDescent="0.3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spans="1:28" ht="14.25" customHeight="1" x14ac:dyDescent="0.3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spans="1:28" ht="14.25" customHeight="1" x14ac:dyDescent="0.3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spans="1:28" ht="14.25" customHeight="1" x14ac:dyDescent="0.3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spans="1:28" ht="14.25" customHeight="1" x14ac:dyDescent="0.3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spans="1:28" ht="14.25" customHeight="1" x14ac:dyDescent="0.3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spans="1:28" ht="14.25" customHeight="1" x14ac:dyDescent="0.3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spans="1:28" ht="14.25" customHeight="1" x14ac:dyDescent="0.3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spans="1:28" ht="14.25" customHeight="1" x14ac:dyDescent="0.3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spans="1:28" ht="14.25" customHeight="1" x14ac:dyDescent="0.3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spans="1:28" ht="14.25" customHeight="1" x14ac:dyDescent="0.3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spans="1:28" ht="14.25" customHeight="1" x14ac:dyDescent="0.3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spans="1:28" ht="14.25" customHeight="1" x14ac:dyDescent="0.3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spans="1:28" ht="14.25" customHeight="1" x14ac:dyDescent="0.3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spans="1:28" ht="14.25" customHeight="1" x14ac:dyDescent="0.3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spans="1:28" ht="14.25" customHeight="1" x14ac:dyDescent="0.3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spans="1:28" ht="14.25" customHeight="1" x14ac:dyDescent="0.3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spans="1:28" ht="14.25" customHeight="1" x14ac:dyDescent="0.3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spans="1:28" ht="14.25" customHeight="1" x14ac:dyDescent="0.3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spans="1:28" ht="14.25" customHeight="1" x14ac:dyDescent="0.3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spans="1:28" ht="14.25" customHeight="1" x14ac:dyDescent="0.3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spans="1:28" ht="14.25" customHeight="1" x14ac:dyDescent="0.3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spans="1:28" ht="14.25" customHeight="1" x14ac:dyDescent="0.3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spans="1:28" ht="14.25" customHeight="1" x14ac:dyDescent="0.3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spans="1:28" ht="14.25" customHeight="1" x14ac:dyDescent="0.3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spans="1:28" ht="14.25" customHeight="1" x14ac:dyDescent="0.3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spans="1:28" ht="14.25" customHeight="1" x14ac:dyDescent="0.3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spans="1:28" ht="14.25" customHeight="1" x14ac:dyDescent="0.3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spans="1:28" ht="14.25" customHeight="1" x14ac:dyDescent="0.3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spans="1:28" ht="14.25" customHeight="1" x14ac:dyDescent="0.3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spans="1:28" ht="14.25" customHeight="1" x14ac:dyDescent="0.3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spans="1:28" ht="14.25" customHeight="1" x14ac:dyDescent="0.3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spans="1:28" ht="14.25" customHeight="1" x14ac:dyDescent="0.3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spans="1:28" ht="14.25" customHeight="1" x14ac:dyDescent="0.3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spans="1:28" ht="14.25" customHeight="1" x14ac:dyDescent="0.3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spans="1:28" ht="14.25" customHeight="1" x14ac:dyDescent="0.3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spans="1:28" ht="14.25" customHeight="1" x14ac:dyDescent="0.3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spans="1:28" ht="14.25" customHeight="1" x14ac:dyDescent="0.3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spans="1:28" ht="14.25" customHeight="1" x14ac:dyDescent="0.3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spans="1:28" ht="14.25" customHeight="1" x14ac:dyDescent="0.3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spans="1:28" ht="14.25" customHeight="1" x14ac:dyDescent="0.3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spans="1:28" ht="14.25" customHeight="1" x14ac:dyDescent="0.3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spans="1:28" ht="14.25" customHeight="1" x14ac:dyDescent="0.3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row>
    <row r="214" spans="1:28" ht="14.25" customHeight="1" x14ac:dyDescent="0.3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row>
    <row r="215" spans="1:28" ht="14.25" customHeight="1" x14ac:dyDescent="0.3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row>
    <row r="216" spans="1:28" ht="14.25" customHeight="1" x14ac:dyDescent="0.3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row>
    <row r="217" spans="1:28" ht="14.25" customHeight="1" x14ac:dyDescent="0.3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row>
    <row r="218" spans="1:28" ht="14.25" customHeight="1" x14ac:dyDescent="0.3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row>
    <row r="219" spans="1:28" ht="14.25" customHeight="1" x14ac:dyDescent="0.3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row>
    <row r="220" spans="1:28" ht="14.25" customHeight="1" x14ac:dyDescent="0.3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row>
    <row r="221" spans="1:28" ht="14.25" customHeight="1" x14ac:dyDescent="0.3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row>
    <row r="222" spans="1:28" ht="14.25" customHeight="1" x14ac:dyDescent="0.3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row>
    <row r="223" spans="1:28" ht="14.25" customHeight="1" x14ac:dyDescent="0.3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row>
    <row r="224" spans="1:28" ht="14.25" customHeight="1" x14ac:dyDescent="0.3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row>
    <row r="225" spans="1:28" ht="14.25" customHeight="1" x14ac:dyDescent="0.3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row>
    <row r="226" spans="1:28" ht="14.25" customHeight="1" x14ac:dyDescent="0.3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row>
    <row r="227" spans="1:28" ht="14.25" customHeight="1" x14ac:dyDescent="0.3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row>
    <row r="228" spans="1:28" ht="14.25" customHeight="1" x14ac:dyDescent="0.3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row>
    <row r="229" spans="1:28" ht="14.25" customHeight="1" x14ac:dyDescent="0.3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row>
    <row r="230" spans="1:28" ht="14.25" customHeight="1" x14ac:dyDescent="0.3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row>
    <row r="231" spans="1:28" ht="14.25" customHeight="1" x14ac:dyDescent="0.3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row>
    <row r="232" spans="1:28" ht="14.25" customHeight="1" x14ac:dyDescent="0.3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row>
    <row r="233" spans="1:28" ht="14.25" customHeight="1" x14ac:dyDescent="0.3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row>
    <row r="234" spans="1:28" ht="14.25" customHeight="1" x14ac:dyDescent="0.3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row>
    <row r="235" spans="1:28" ht="14.25" customHeight="1" x14ac:dyDescent="0.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row>
    <row r="236" spans="1:28" ht="14.25" customHeight="1" x14ac:dyDescent="0.3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row>
    <row r="237" spans="1:28" ht="14.25" customHeight="1" x14ac:dyDescent="0.3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row>
    <row r="238" spans="1:28" ht="14.25" customHeight="1" x14ac:dyDescent="0.3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row>
    <row r="239" spans="1:28" ht="14.25" customHeight="1" x14ac:dyDescent="0.3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row>
    <row r="240" spans="1:28" ht="14.25" customHeight="1" x14ac:dyDescent="0.3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row>
    <row r="241" spans="1:28" ht="14.25" customHeight="1" x14ac:dyDescent="0.3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row>
    <row r="242" spans="1:28" ht="14.25" customHeight="1" x14ac:dyDescent="0.3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row>
    <row r="243" spans="1:28" ht="14.25" customHeight="1" x14ac:dyDescent="0.3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row>
    <row r="244" spans="1:28" ht="14.25" customHeight="1" x14ac:dyDescent="0.3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row>
    <row r="245" spans="1:28" ht="14.25" customHeight="1" x14ac:dyDescent="0.3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row>
    <row r="246" spans="1:28" ht="14.25" customHeight="1" x14ac:dyDescent="0.3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row>
    <row r="247" spans="1:28" ht="14.25" customHeight="1" x14ac:dyDescent="0.3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row>
    <row r="248" spans="1:28" ht="14.25" customHeight="1" x14ac:dyDescent="0.3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row>
    <row r="249" spans="1:28" ht="14.25" customHeight="1" x14ac:dyDescent="0.3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row>
    <row r="250" spans="1:28" ht="14.25" customHeight="1" x14ac:dyDescent="0.3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row>
    <row r="251" spans="1:28" ht="14.25" customHeight="1" x14ac:dyDescent="0.3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row>
    <row r="252" spans="1:28" ht="14.25" customHeight="1" x14ac:dyDescent="0.3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row>
    <row r="253" spans="1:28" ht="14.25" customHeight="1" x14ac:dyDescent="0.3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row>
    <row r="254" spans="1:28" ht="14.25" customHeight="1" x14ac:dyDescent="0.3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row>
    <row r="255" spans="1:28" ht="14.25" customHeight="1" x14ac:dyDescent="0.3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row>
    <row r="256" spans="1:28" ht="14.25" customHeight="1" x14ac:dyDescent="0.3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row>
    <row r="257" spans="1:28" ht="14.25" customHeight="1" x14ac:dyDescent="0.3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row>
    <row r="258" spans="1:28" ht="14.25" customHeight="1" x14ac:dyDescent="0.3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row>
    <row r="259" spans="1:28" ht="14.25" customHeight="1" x14ac:dyDescent="0.3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row>
    <row r="260" spans="1:28" ht="14.25" customHeight="1" x14ac:dyDescent="0.3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row>
    <row r="261" spans="1:28" ht="14.25" customHeight="1" x14ac:dyDescent="0.3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row>
    <row r="262" spans="1:28" ht="14.25" customHeight="1" x14ac:dyDescent="0.3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row>
    <row r="263" spans="1:28" ht="14.25" customHeight="1" x14ac:dyDescent="0.3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row>
    <row r="264" spans="1:28" ht="14.25" customHeight="1" x14ac:dyDescent="0.3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row>
    <row r="265" spans="1:28" ht="14.25" customHeight="1" x14ac:dyDescent="0.3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row>
    <row r="266" spans="1:28" ht="14.25" customHeight="1" x14ac:dyDescent="0.3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row>
    <row r="267" spans="1:28" ht="14.25" customHeight="1" x14ac:dyDescent="0.3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row>
    <row r="268" spans="1:28" ht="14.25" customHeight="1" x14ac:dyDescent="0.3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row>
    <row r="269" spans="1:28" ht="14.25" customHeight="1" x14ac:dyDescent="0.3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row>
    <row r="270" spans="1:28" ht="14.25" customHeight="1" x14ac:dyDescent="0.3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row>
    <row r="271" spans="1:28" ht="14.25" customHeight="1" x14ac:dyDescent="0.3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row>
    <row r="272" spans="1:28" ht="14.25" customHeight="1" x14ac:dyDescent="0.3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row>
    <row r="273" spans="1:28" ht="14.25" customHeight="1" x14ac:dyDescent="0.3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row>
    <row r="274" spans="1:28" ht="14.25" customHeight="1" x14ac:dyDescent="0.3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row>
    <row r="275" spans="1:28" ht="14.25" customHeight="1" x14ac:dyDescent="0.3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row>
    <row r="276" spans="1:28" ht="14.25" customHeight="1" x14ac:dyDescent="0.3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row>
    <row r="277" spans="1:28" ht="14.25" customHeight="1" x14ac:dyDescent="0.3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row>
    <row r="278" spans="1:28" ht="14.25" customHeight="1" x14ac:dyDescent="0.3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row>
    <row r="279" spans="1:28" ht="14.25" customHeight="1" x14ac:dyDescent="0.3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row>
    <row r="280" spans="1:28" ht="14.25" customHeight="1" x14ac:dyDescent="0.3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row>
    <row r="281" spans="1:28" ht="14.25" customHeight="1" x14ac:dyDescent="0.3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row>
    <row r="282" spans="1:28" ht="14.25" customHeight="1" x14ac:dyDescent="0.3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row>
    <row r="283" spans="1:28" ht="14.25" customHeight="1" x14ac:dyDescent="0.3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row>
    <row r="284" spans="1:28" ht="14.25" customHeight="1" x14ac:dyDescent="0.3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row>
    <row r="285" spans="1:28" ht="14.25" customHeight="1" x14ac:dyDescent="0.3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row>
    <row r="286" spans="1:28" ht="14.25" customHeight="1" x14ac:dyDescent="0.3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row>
    <row r="287" spans="1:28" ht="14.25" customHeight="1" x14ac:dyDescent="0.3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row>
    <row r="288" spans="1:28" ht="14.25" customHeight="1" x14ac:dyDescent="0.3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row>
    <row r="289" spans="1:28" ht="14.25" customHeight="1" x14ac:dyDescent="0.3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row>
    <row r="290" spans="1:28" ht="14.25" customHeight="1" x14ac:dyDescent="0.3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row>
    <row r="291" spans="1:28" ht="14.25" customHeight="1" x14ac:dyDescent="0.3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row>
    <row r="292" spans="1:28" ht="14.25" customHeight="1" x14ac:dyDescent="0.3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row>
    <row r="293" spans="1:28" ht="14.25" customHeight="1" x14ac:dyDescent="0.3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row>
    <row r="294" spans="1:28" ht="14.25" customHeight="1" x14ac:dyDescent="0.3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row>
    <row r="295" spans="1:28" ht="14.25" customHeight="1" x14ac:dyDescent="0.3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row>
    <row r="296" spans="1:28" ht="14.25" customHeight="1" x14ac:dyDescent="0.3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row>
    <row r="297" spans="1:28" ht="14.25" customHeight="1" x14ac:dyDescent="0.3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row>
    <row r="298" spans="1:28" ht="14.25" customHeight="1" x14ac:dyDescent="0.3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row>
    <row r="299" spans="1:28" ht="14.25" customHeight="1" x14ac:dyDescent="0.3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row>
    <row r="300" spans="1:28" ht="14.25" customHeight="1" x14ac:dyDescent="0.3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row>
    <row r="301" spans="1:28" ht="14.25" customHeight="1" x14ac:dyDescent="0.3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row>
    <row r="302" spans="1:28" ht="14.25" customHeight="1" x14ac:dyDescent="0.3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row>
    <row r="303" spans="1:28" ht="14.25" customHeight="1" x14ac:dyDescent="0.3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row>
    <row r="304" spans="1:28" ht="14.25" customHeight="1" x14ac:dyDescent="0.3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row>
    <row r="305" spans="1:28" ht="14.25" customHeight="1" x14ac:dyDescent="0.3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row>
    <row r="306" spans="1:28" ht="14.25" customHeight="1" x14ac:dyDescent="0.3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row>
    <row r="307" spans="1:28" ht="14.25" customHeight="1" x14ac:dyDescent="0.3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row>
    <row r="308" spans="1:28" ht="14.25" customHeight="1" x14ac:dyDescent="0.3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row>
    <row r="309" spans="1:28" ht="14.25" customHeight="1" x14ac:dyDescent="0.3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row>
    <row r="310" spans="1:28" ht="14.25" customHeight="1" x14ac:dyDescent="0.3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row>
    <row r="311" spans="1:28" ht="14.25" customHeight="1" x14ac:dyDescent="0.3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row>
    <row r="312" spans="1:28" ht="14.25" customHeight="1" x14ac:dyDescent="0.3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row>
    <row r="313" spans="1:28" ht="14.25" customHeight="1" x14ac:dyDescent="0.3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row>
    <row r="314" spans="1:28" ht="14.25" customHeight="1" x14ac:dyDescent="0.3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row>
    <row r="315" spans="1:28" ht="14.25" customHeight="1" x14ac:dyDescent="0.3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row>
    <row r="316" spans="1:28" ht="14.25" customHeight="1" x14ac:dyDescent="0.3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row>
    <row r="317" spans="1:28" ht="14.25" customHeight="1" x14ac:dyDescent="0.3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row>
    <row r="318" spans="1:28" ht="14.25" customHeight="1" x14ac:dyDescent="0.3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row>
    <row r="319" spans="1:28" ht="14.25" customHeight="1" x14ac:dyDescent="0.3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row>
    <row r="320" spans="1:28" ht="14.25" customHeight="1" x14ac:dyDescent="0.3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row>
    <row r="321" spans="1:28" ht="14.25" customHeight="1" x14ac:dyDescent="0.3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row>
    <row r="322" spans="1:28" ht="14.25" customHeight="1" x14ac:dyDescent="0.3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row>
    <row r="323" spans="1:28" ht="14.25" customHeight="1" x14ac:dyDescent="0.3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row>
    <row r="324" spans="1:28" ht="14.25" customHeight="1" x14ac:dyDescent="0.3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row>
    <row r="325" spans="1:28" ht="14.25" customHeight="1" x14ac:dyDescent="0.3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row>
    <row r="326" spans="1:28" ht="14.25" customHeight="1" x14ac:dyDescent="0.3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row>
    <row r="327" spans="1:28" ht="14.25" customHeight="1" x14ac:dyDescent="0.3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row>
    <row r="328" spans="1:28" ht="14.25" customHeight="1" x14ac:dyDescent="0.3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row>
    <row r="329" spans="1:28" ht="14.25" customHeight="1" x14ac:dyDescent="0.3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row>
    <row r="330" spans="1:28" ht="14.25" customHeight="1" x14ac:dyDescent="0.3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row>
    <row r="331" spans="1:28" ht="14.25" customHeight="1" x14ac:dyDescent="0.3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row>
    <row r="332" spans="1:28" ht="14.25" customHeight="1" x14ac:dyDescent="0.3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row>
    <row r="333" spans="1:28" ht="14.25" customHeight="1" x14ac:dyDescent="0.3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row>
    <row r="334" spans="1:28" ht="14.25" customHeight="1" x14ac:dyDescent="0.3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row>
    <row r="335" spans="1:28" ht="14.25" customHeight="1" x14ac:dyDescent="0.3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row>
    <row r="336" spans="1:28" ht="14.25" customHeight="1" x14ac:dyDescent="0.3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row>
    <row r="337" spans="1:28" ht="14.25" customHeight="1" x14ac:dyDescent="0.3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row>
    <row r="338" spans="1:28" ht="14.25" customHeight="1" x14ac:dyDescent="0.3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row>
    <row r="339" spans="1:28" ht="14.25" customHeight="1" x14ac:dyDescent="0.3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row>
    <row r="340" spans="1:28" ht="14.25" customHeight="1" x14ac:dyDescent="0.3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row>
    <row r="341" spans="1:28" ht="14.25" customHeight="1" x14ac:dyDescent="0.3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row>
    <row r="342" spans="1:28" ht="14.25" customHeight="1" x14ac:dyDescent="0.3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row>
    <row r="343" spans="1:28" ht="14.25" customHeight="1" x14ac:dyDescent="0.3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row>
    <row r="344" spans="1:28" ht="14.25" customHeight="1" x14ac:dyDescent="0.3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row>
    <row r="345" spans="1:28" ht="14.25" customHeight="1" x14ac:dyDescent="0.3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row>
    <row r="346" spans="1:28" ht="14.25" customHeight="1" x14ac:dyDescent="0.3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row>
    <row r="347" spans="1:28" ht="14.25" customHeight="1" x14ac:dyDescent="0.3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row>
    <row r="348" spans="1:28" ht="14.25" customHeight="1" x14ac:dyDescent="0.3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row>
    <row r="349" spans="1:28" ht="14.25" customHeight="1" x14ac:dyDescent="0.3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row>
    <row r="350" spans="1:28" ht="14.25" customHeight="1" x14ac:dyDescent="0.3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row>
    <row r="351" spans="1:28" ht="14.25" customHeight="1" x14ac:dyDescent="0.3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row>
    <row r="352" spans="1:28" ht="14.25" customHeight="1" x14ac:dyDescent="0.3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row>
    <row r="353" spans="1:28" ht="14.25" customHeight="1" x14ac:dyDescent="0.3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row>
    <row r="354" spans="1:28" ht="14.25" customHeight="1" x14ac:dyDescent="0.3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row>
    <row r="355" spans="1:28" ht="14.25" customHeight="1" x14ac:dyDescent="0.3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row>
    <row r="356" spans="1:28" ht="14.25" customHeight="1" x14ac:dyDescent="0.3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row>
    <row r="357" spans="1:28" ht="14.25" customHeight="1" x14ac:dyDescent="0.3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row>
    <row r="358" spans="1:28" ht="14.25" customHeight="1" x14ac:dyDescent="0.3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row>
    <row r="359" spans="1:28" ht="14.25" customHeight="1" x14ac:dyDescent="0.3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row>
    <row r="360" spans="1:28" ht="14.25" customHeight="1" x14ac:dyDescent="0.3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row>
    <row r="361" spans="1:28" ht="14.25" customHeight="1" x14ac:dyDescent="0.3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row>
    <row r="362" spans="1:28" ht="14.25" customHeight="1" x14ac:dyDescent="0.3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row>
    <row r="363" spans="1:28" ht="14.25" customHeight="1" x14ac:dyDescent="0.3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row>
    <row r="364" spans="1:28" ht="14.25" customHeight="1" x14ac:dyDescent="0.3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row>
    <row r="365" spans="1:28" ht="14.25" customHeight="1" x14ac:dyDescent="0.3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row>
    <row r="366" spans="1:28" ht="14.25" customHeight="1" x14ac:dyDescent="0.3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row>
    <row r="367" spans="1:28" ht="14.25" customHeight="1" x14ac:dyDescent="0.3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row>
    <row r="368" spans="1:28" ht="14.25" customHeight="1" x14ac:dyDescent="0.3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row>
    <row r="369" spans="1:28" ht="14.25" customHeight="1" x14ac:dyDescent="0.3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row>
    <row r="370" spans="1:28" ht="14.25" customHeight="1" x14ac:dyDescent="0.3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row>
    <row r="371" spans="1:28" ht="14.25" customHeight="1" x14ac:dyDescent="0.3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row>
    <row r="372" spans="1:28" ht="14.25" customHeight="1" x14ac:dyDescent="0.3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row>
    <row r="373" spans="1:28" ht="14.25" customHeight="1" x14ac:dyDescent="0.3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row>
    <row r="374" spans="1:28" ht="14.25" customHeight="1" x14ac:dyDescent="0.3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row>
    <row r="375" spans="1:28" ht="14.25" customHeight="1" x14ac:dyDescent="0.3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row>
    <row r="376" spans="1:28" ht="14.25" customHeight="1" x14ac:dyDescent="0.3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row>
    <row r="377" spans="1:28" ht="14.25" customHeight="1" x14ac:dyDescent="0.3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row>
    <row r="378" spans="1:28" ht="14.25" customHeight="1" x14ac:dyDescent="0.3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row>
    <row r="379" spans="1:28" ht="14.25" customHeight="1" x14ac:dyDescent="0.3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row>
    <row r="380" spans="1:28" ht="14.25" customHeight="1" x14ac:dyDescent="0.3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row>
    <row r="381" spans="1:28" ht="14.25" customHeight="1" x14ac:dyDescent="0.3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row>
    <row r="382" spans="1:28" ht="14.25" customHeight="1" x14ac:dyDescent="0.3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row>
    <row r="383" spans="1:28" ht="14.25" customHeight="1" x14ac:dyDescent="0.3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row>
    <row r="384" spans="1:28" ht="14.25" customHeight="1" x14ac:dyDescent="0.3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row>
    <row r="385" spans="1:28" ht="14.25" customHeight="1" x14ac:dyDescent="0.3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row>
    <row r="386" spans="1:28" ht="14.25" customHeight="1" x14ac:dyDescent="0.3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row>
    <row r="387" spans="1:28" ht="14.25" customHeight="1" x14ac:dyDescent="0.3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row>
    <row r="388" spans="1:28" ht="14.25" customHeight="1" x14ac:dyDescent="0.3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row>
    <row r="389" spans="1:28" ht="14.25" customHeight="1" x14ac:dyDescent="0.3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row>
    <row r="390" spans="1:28" ht="14.25" customHeight="1" x14ac:dyDescent="0.3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row>
    <row r="391" spans="1:28" ht="14.25" customHeight="1" x14ac:dyDescent="0.3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row>
    <row r="392" spans="1:28" ht="14.25" customHeight="1" x14ac:dyDescent="0.3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row>
    <row r="393" spans="1:28" ht="14.25" customHeight="1" x14ac:dyDescent="0.3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row>
    <row r="394" spans="1:28" ht="14.25" customHeight="1" x14ac:dyDescent="0.3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row>
    <row r="395" spans="1:28" ht="14.25" customHeight="1" x14ac:dyDescent="0.3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row>
    <row r="396" spans="1:28" ht="14.25" customHeight="1" x14ac:dyDescent="0.3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row>
    <row r="397" spans="1:28" ht="14.25" customHeight="1" x14ac:dyDescent="0.3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row>
    <row r="398" spans="1:28" ht="14.25" customHeight="1" x14ac:dyDescent="0.3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row>
    <row r="399" spans="1:28" ht="14.25" customHeight="1" x14ac:dyDescent="0.3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row>
    <row r="400" spans="1:28" ht="14.25" customHeight="1" x14ac:dyDescent="0.3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row>
    <row r="401" spans="1:28" ht="14.25" customHeight="1" x14ac:dyDescent="0.3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row>
    <row r="402" spans="1:28" ht="14.25" customHeight="1" x14ac:dyDescent="0.3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row>
    <row r="403" spans="1:28" ht="14.25" customHeight="1" x14ac:dyDescent="0.3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row>
    <row r="404" spans="1:28" ht="14.25" customHeight="1" x14ac:dyDescent="0.3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row>
    <row r="405" spans="1:28" ht="14.25" customHeight="1" x14ac:dyDescent="0.3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row>
    <row r="406" spans="1:28" ht="14.25" customHeight="1" x14ac:dyDescent="0.3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row>
    <row r="407" spans="1:28" ht="14.25" customHeight="1" x14ac:dyDescent="0.3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row>
    <row r="408" spans="1:28" ht="14.25" customHeight="1" x14ac:dyDescent="0.3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row>
    <row r="409" spans="1:28" ht="14.25" customHeight="1" x14ac:dyDescent="0.3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row>
    <row r="410" spans="1:28" ht="14.25" customHeight="1" x14ac:dyDescent="0.3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row>
    <row r="411" spans="1:28" ht="14.25" customHeight="1" x14ac:dyDescent="0.3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row>
    <row r="412" spans="1:28" ht="14.25" customHeight="1" x14ac:dyDescent="0.3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row>
    <row r="413" spans="1:28" ht="14.25" customHeight="1" x14ac:dyDescent="0.3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row>
    <row r="414" spans="1:28" ht="14.25" customHeight="1" x14ac:dyDescent="0.3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row>
    <row r="415" spans="1:28" ht="14.25" customHeight="1" x14ac:dyDescent="0.3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row>
    <row r="416" spans="1:28" ht="14.25" customHeight="1" x14ac:dyDescent="0.3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row>
    <row r="417" spans="1:28" ht="14.25" customHeight="1" x14ac:dyDescent="0.3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row>
    <row r="418" spans="1:28" ht="14.25" customHeight="1" x14ac:dyDescent="0.3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row>
    <row r="419" spans="1:28" ht="14.25" customHeight="1" x14ac:dyDescent="0.3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row>
    <row r="420" spans="1:28" ht="14.25" customHeight="1" x14ac:dyDescent="0.3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row>
    <row r="421" spans="1:28" ht="14.25" customHeight="1" x14ac:dyDescent="0.3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row>
    <row r="422" spans="1:28" ht="14.25" customHeight="1" x14ac:dyDescent="0.3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row>
    <row r="423" spans="1:28" ht="14.25" customHeight="1" x14ac:dyDescent="0.3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row>
    <row r="424" spans="1:28" ht="14.25" customHeight="1" x14ac:dyDescent="0.3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row>
    <row r="425" spans="1:28" ht="14.25" customHeight="1" x14ac:dyDescent="0.3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row>
    <row r="426" spans="1:28" ht="14.25" customHeight="1" x14ac:dyDescent="0.3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row>
    <row r="427" spans="1:28" ht="14.25" customHeight="1" x14ac:dyDescent="0.3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row>
    <row r="428" spans="1:28" ht="14.25" customHeight="1" x14ac:dyDescent="0.3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row>
    <row r="429" spans="1:28" ht="14.25" customHeight="1" x14ac:dyDescent="0.3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row>
    <row r="430" spans="1:28" ht="14.25" customHeight="1" x14ac:dyDescent="0.3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row>
    <row r="431" spans="1:28" ht="14.25" customHeight="1" x14ac:dyDescent="0.3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row>
    <row r="432" spans="1:28" ht="14.25" customHeight="1" x14ac:dyDescent="0.3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row>
    <row r="433" spans="1:28" ht="14.25" customHeight="1" x14ac:dyDescent="0.3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row>
    <row r="434" spans="1:28" ht="14.25" customHeight="1" x14ac:dyDescent="0.3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row>
    <row r="435" spans="1:28" ht="14.25" customHeight="1" x14ac:dyDescent="0.3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row>
    <row r="436" spans="1:28" ht="14.25" customHeight="1" x14ac:dyDescent="0.3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row>
    <row r="437" spans="1:28" ht="14.25" customHeight="1" x14ac:dyDescent="0.3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row>
    <row r="438" spans="1:28" ht="14.25" customHeight="1" x14ac:dyDescent="0.3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row>
    <row r="439" spans="1:28" ht="14.25" customHeight="1" x14ac:dyDescent="0.3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row>
    <row r="440" spans="1:28" ht="14.25" customHeight="1" x14ac:dyDescent="0.3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row>
    <row r="441" spans="1:28" ht="14.25" customHeight="1" x14ac:dyDescent="0.3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row>
    <row r="442" spans="1:28" ht="14.25" customHeight="1" x14ac:dyDescent="0.3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row>
    <row r="443" spans="1:28" ht="14.25" customHeight="1" x14ac:dyDescent="0.3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row>
    <row r="444" spans="1:28" ht="14.25" customHeight="1" x14ac:dyDescent="0.3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row>
    <row r="445" spans="1:28" ht="14.25" customHeight="1" x14ac:dyDescent="0.3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row>
    <row r="446" spans="1:28" ht="14.25" customHeight="1" x14ac:dyDescent="0.3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row>
    <row r="447" spans="1:28" ht="14.25" customHeight="1" x14ac:dyDescent="0.3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row>
    <row r="448" spans="1:28" ht="14.25" customHeight="1" x14ac:dyDescent="0.3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row>
    <row r="449" spans="1:28" ht="14.25" customHeight="1" x14ac:dyDescent="0.3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row>
    <row r="450" spans="1:28" ht="14.25" customHeight="1" x14ac:dyDescent="0.3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row>
    <row r="451" spans="1:28" ht="14.25" customHeight="1" x14ac:dyDescent="0.3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row>
    <row r="452" spans="1:28" ht="14.25" customHeight="1" x14ac:dyDescent="0.3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row>
    <row r="453" spans="1:28" ht="14.25" customHeight="1" x14ac:dyDescent="0.3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row>
    <row r="454" spans="1:28" ht="14.25" customHeight="1" x14ac:dyDescent="0.3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row>
    <row r="455" spans="1:28" ht="14.25" customHeight="1" x14ac:dyDescent="0.3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row>
    <row r="456" spans="1:28" ht="14.25" customHeight="1" x14ac:dyDescent="0.3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row>
    <row r="457" spans="1:28" ht="14.25" customHeight="1" x14ac:dyDescent="0.3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row>
    <row r="458" spans="1:28" ht="14.25" customHeight="1" x14ac:dyDescent="0.3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row>
    <row r="459" spans="1:28" ht="14.25" customHeight="1" x14ac:dyDescent="0.3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row>
    <row r="460" spans="1:28" ht="14.25" customHeight="1" x14ac:dyDescent="0.3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row>
    <row r="461" spans="1:28" ht="14.25" customHeight="1" x14ac:dyDescent="0.3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row>
    <row r="462" spans="1:28" ht="14.25" customHeight="1" x14ac:dyDescent="0.3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row>
    <row r="463" spans="1:28" ht="14.25" customHeight="1" x14ac:dyDescent="0.3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row>
    <row r="464" spans="1:28" ht="14.25" customHeight="1" x14ac:dyDescent="0.3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row>
    <row r="465" spans="1:28" ht="14.25" customHeight="1" x14ac:dyDescent="0.3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row>
    <row r="466" spans="1:28" ht="14.25" customHeight="1" x14ac:dyDescent="0.3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row>
    <row r="467" spans="1:28" ht="14.25" customHeight="1" x14ac:dyDescent="0.3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row>
    <row r="468" spans="1:28" ht="14.25" customHeight="1" x14ac:dyDescent="0.3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row>
    <row r="469" spans="1:28" ht="14.25" customHeight="1" x14ac:dyDescent="0.3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row>
    <row r="470" spans="1:28" ht="14.25" customHeight="1" x14ac:dyDescent="0.3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row>
    <row r="471" spans="1:28" ht="14.25" customHeight="1" x14ac:dyDescent="0.3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row>
    <row r="472" spans="1:28" ht="14.25" customHeight="1" x14ac:dyDescent="0.3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row>
    <row r="473" spans="1:28" ht="14.25" customHeight="1" x14ac:dyDescent="0.3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row>
    <row r="474" spans="1:28" ht="14.25" customHeight="1" x14ac:dyDescent="0.3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row>
    <row r="475" spans="1:28" ht="14.25" customHeight="1" x14ac:dyDescent="0.3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row>
    <row r="476" spans="1:28" ht="14.25" customHeight="1" x14ac:dyDescent="0.3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row>
    <row r="477" spans="1:28" ht="14.25" customHeight="1" x14ac:dyDescent="0.3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row>
    <row r="478" spans="1:28" ht="14.25" customHeight="1" x14ac:dyDescent="0.3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row>
    <row r="479" spans="1:28" ht="14.25" customHeight="1" x14ac:dyDescent="0.3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row>
    <row r="480" spans="1:28" ht="14.25" customHeight="1" x14ac:dyDescent="0.3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row>
    <row r="481" spans="1:28" ht="14.25" customHeight="1" x14ac:dyDescent="0.3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row>
    <row r="482" spans="1:28" ht="14.25" customHeight="1" x14ac:dyDescent="0.3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row>
    <row r="483" spans="1:28" ht="14.25" customHeight="1" x14ac:dyDescent="0.3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row>
    <row r="484" spans="1:28" ht="14.25" customHeight="1" x14ac:dyDescent="0.3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row>
    <row r="485" spans="1:28" ht="14.25" customHeight="1" x14ac:dyDescent="0.3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row>
    <row r="486" spans="1:28" ht="14.25" customHeight="1" x14ac:dyDescent="0.3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row>
    <row r="487" spans="1:28" ht="14.25" customHeight="1" x14ac:dyDescent="0.3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row>
    <row r="488" spans="1:28" ht="14.25" customHeight="1" x14ac:dyDescent="0.3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row>
    <row r="489" spans="1:28" ht="14.25" customHeight="1" x14ac:dyDescent="0.3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row>
    <row r="490" spans="1:28" ht="14.25" customHeight="1" x14ac:dyDescent="0.3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row>
    <row r="491" spans="1:28" ht="14.25" customHeight="1" x14ac:dyDescent="0.3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row>
    <row r="492" spans="1:28" ht="14.25" customHeight="1" x14ac:dyDescent="0.3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row>
    <row r="493" spans="1:28" ht="14.25" customHeight="1" x14ac:dyDescent="0.3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row>
    <row r="494" spans="1:28" ht="14.25" customHeight="1" x14ac:dyDescent="0.3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row>
    <row r="495" spans="1:28" ht="14.25" customHeight="1" x14ac:dyDescent="0.3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row>
    <row r="496" spans="1:28" ht="14.25" customHeight="1" x14ac:dyDescent="0.3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row>
    <row r="497" spans="1:28" ht="14.25" customHeight="1" x14ac:dyDescent="0.3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row>
    <row r="498" spans="1:28" ht="14.25" customHeight="1" x14ac:dyDescent="0.3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row>
    <row r="499" spans="1:28" ht="14.25" customHeight="1" x14ac:dyDescent="0.3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row>
    <row r="500" spans="1:28" ht="14.25" customHeight="1" x14ac:dyDescent="0.3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row>
    <row r="501" spans="1:28" ht="14.25" customHeight="1" x14ac:dyDescent="0.3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row>
    <row r="502" spans="1:28" ht="14.25" customHeight="1" x14ac:dyDescent="0.3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row>
    <row r="503" spans="1:28" ht="14.25" customHeight="1" x14ac:dyDescent="0.3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row>
    <row r="504" spans="1:28" ht="14.25" customHeight="1" x14ac:dyDescent="0.3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row>
    <row r="505" spans="1:28" ht="14.25" customHeight="1" x14ac:dyDescent="0.3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row>
    <row r="506" spans="1:28" ht="14.25" customHeight="1" x14ac:dyDescent="0.3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row>
    <row r="507" spans="1:28" ht="14.25" customHeight="1" x14ac:dyDescent="0.3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row>
    <row r="508" spans="1:28" ht="14.25" customHeight="1" x14ac:dyDescent="0.3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row>
    <row r="509" spans="1:28" ht="14.25" customHeight="1" x14ac:dyDescent="0.3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row>
    <row r="510" spans="1:28" ht="14.25" customHeight="1" x14ac:dyDescent="0.3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row>
    <row r="511" spans="1:28" ht="14.25" customHeight="1" x14ac:dyDescent="0.3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row>
    <row r="512" spans="1:28" ht="14.25" customHeight="1" x14ac:dyDescent="0.3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row>
    <row r="513" spans="1:28" ht="14.25" customHeight="1" x14ac:dyDescent="0.3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row>
    <row r="514" spans="1:28" ht="14.25" customHeight="1" x14ac:dyDescent="0.3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row>
    <row r="515" spans="1:28" ht="14.25" customHeight="1" x14ac:dyDescent="0.3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row>
    <row r="516" spans="1:28" ht="14.25" customHeight="1" x14ac:dyDescent="0.3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row>
    <row r="517" spans="1:28" ht="14.25" customHeight="1" x14ac:dyDescent="0.3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row>
    <row r="518" spans="1:28" ht="14.25" customHeight="1" x14ac:dyDescent="0.3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row>
    <row r="519" spans="1:28" ht="14.25" customHeight="1" x14ac:dyDescent="0.3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row>
    <row r="520" spans="1:28" ht="14.25" customHeight="1" x14ac:dyDescent="0.3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row>
    <row r="521" spans="1:28" ht="14.25" customHeight="1" x14ac:dyDescent="0.3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row>
    <row r="522" spans="1:28" ht="14.25" customHeight="1" x14ac:dyDescent="0.3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row>
    <row r="523" spans="1:28" ht="14.25" customHeight="1" x14ac:dyDescent="0.3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row>
    <row r="524" spans="1:28" ht="14.25" customHeight="1" x14ac:dyDescent="0.3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row>
    <row r="525" spans="1:28" ht="14.25" customHeight="1" x14ac:dyDescent="0.3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row>
    <row r="526" spans="1:28" ht="14.25" customHeight="1" x14ac:dyDescent="0.3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row>
    <row r="527" spans="1:28" ht="14.25" customHeight="1" x14ac:dyDescent="0.3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row>
    <row r="528" spans="1:28" ht="14.25" customHeight="1" x14ac:dyDescent="0.3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row>
    <row r="529" spans="1:28" ht="14.25" customHeight="1" x14ac:dyDescent="0.3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row>
    <row r="530" spans="1:28" ht="14.25" customHeight="1" x14ac:dyDescent="0.3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row>
    <row r="531" spans="1:28" ht="14.25" customHeight="1" x14ac:dyDescent="0.3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row>
    <row r="532" spans="1:28" ht="14.25" customHeight="1" x14ac:dyDescent="0.3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row>
    <row r="533" spans="1:28" ht="14.25" customHeight="1" x14ac:dyDescent="0.3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row>
    <row r="534" spans="1:28" ht="14.25" customHeight="1" x14ac:dyDescent="0.3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row>
    <row r="535" spans="1:28" ht="14.25" customHeight="1" x14ac:dyDescent="0.3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row>
    <row r="536" spans="1:28" ht="14.25" customHeight="1" x14ac:dyDescent="0.3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row>
    <row r="537" spans="1:28" ht="14.25" customHeight="1" x14ac:dyDescent="0.3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row>
    <row r="538" spans="1:28" ht="14.25" customHeight="1" x14ac:dyDescent="0.3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row>
    <row r="539" spans="1:28" ht="14.25" customHeight="1" x14ac:dyDescent="0.3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row>
    <row r="540" spans="1:28" ht="14.25" customHeight="1" x14ac:dyDescent="0.3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row>
    <row r="541" spans="1:28" ht="14.25" customHeight="1" x14ac:dyDescent="0.3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row>
    <row r="542" spans="1:28" ht="14.25" customHeight="1" x14ac:dyDescent="0.3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row>
    <row r="543" spans="1:28" ht="14.25" customHeight="1" x14ac:dyDescent="0.3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row>
    <row r="544" spans="1:28" ht="14.25" customHeight="1" x14ac:dyDescent="0.3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row>
    <row r="545" spans="1:28" ht="14.25" customHeight="1" x14ac:dyDescent="0.3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row>
    <row r="546" spans="1:28" ht="14.25" customHeight="1" x14ac:dyDescent="0.3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row>
    <row r="547" spans="1:28" ht="14.25" customHeight="1" x14ac:dyDescent="0.3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row>
    <row r="548" spans="1:28" ht="14.25" customHeight="1" x14ac:dyDescent="0.3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row>
    <row r="549" spans="1:28" ht="14.25" customHeight="1" x14ac:dyDescent="0.3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row>
    <row r="550" spans="1:28" ht="14.25" customHeight="1" x14ac:dyDescent="0.3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row>
    <row r="551" spans="1:28" ht="14.25" customHeight="1" x14ac:dyDescent="0.3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row>
    <row r="552" spans="1:28" ht="14.25" customHeight="1" x14ac:dyDescent="0.3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row>
    <row r="553" spans="1:28" ht="14.25" customHeight="1" x14ac:dyDescent="0.3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row>
    <row r="554" spans="1:28" ht="14.25" customHeight="1" x14ac:dyDescent="0.3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row>
    <row r="555" spans="1:28" ht="14.25" customHeight="1" x14ac:dyDescent="0.3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row>
    <row r="556" spans="1:28" ht="14.25" customHeight="1" x14ac:dyDescent="0.3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row>
    <row r="557" spans="1:28" ht="14.25" customHeight="1" x14ac:dyDescent="0.3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row>
    <row r="558" spans="1:28" ht="14.25" customHeight="1" x14ac:dyDescent="0.3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row>
    <row r="559" spans="1:28" ht="14.25" customHeight="1" x14ac:dyDescent="0.3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row>
    <row r="560" spans="1:28" ht="14.25" customHeight="1" x14ac:dyDescent="0.3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row>
    <row r="561" spans="1:28" ht="14.25" customHeight="1" x14ac:dyDescent="0.3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row>
    <row r="562" spans="1:28" ht="14.25" customHeight="1" x14ac:dyDescent="0.3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row>
    <row r="563" spans="1:28" ht="14.25" customHeight="1" x14ac:dyDescent="0.3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row>
    <row r="564" spans="1:28" ht="14.25" customHeight="1" x14ac:dyDescent="0.3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row>
    <row r="565" spans="1:28" ht="14.25" customHeight="1" x14ac:dyDescent="0.3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row>
    <row r="566" spans="1:28" ht="14.25" customHeight="1" x14ac:dyDescent="0.3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row>
    <row r="567" spans="1:28" ht="14.25" customHeight="1" x14ac:dyDescent="0.3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row>
    <row r="568" spans="1:28" ht="14.25" customHeight="1" x14ac:dyDescent="0.3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row>
    <row r="569" spans="1:28" ht="14.25" customHeight="1" x14ac:dyDescent="0.3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row>
    <row r="570" spans="1:28" ht="14.25" customHeight="1" x14ac:dyDescent="0.3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row>
    <row r="571" spans="1:28" ht="14.25" customHeight="1" x14ac:dyDescent="0.3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row>
    <row r="572" spans="1:28" ht="14.25" customHeight="1" x14ac:dyDescent="0.3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row>
    <row r="573" spans="1:28" ht="14.25" customHeight="1" x14ac:dyDescent="0.3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row>
    <row r="574" spans="1:28" ht="14.25" customHeight="1" x14ac:dyDescent="0.3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row>
    <row r="575" spans="1:28" ht="14.25" customHeight="1" x14ac:dyDescent="0.3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row>
    <row r="576" spans="1:28" ht="14.25" customHeight="1" x14ac:dyDescent="0.3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row>
    <row r="577" spans="1:28" ht="14.25" customHeight="1" x14ac:dyDescent="0.3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row>
    <row r="578" spans="1:28" ht="14.25" customHeight="1" x14ac:dyDescent="0.3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row>
    <row r="579" spans="1:28" ht="14.25" customHeight="1" x14ac:dyDescent="0.3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row>
    <row r="580" spans="1:28" ht="14.25" customHeight="1" x14ac:dyDescent="0.3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row>
    <row r="581" spans="1:28" ht="14.25" customHeight="1" x14ac:dyDescent="0.3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row>
    <row r="582" spans="1:28" ht="14.25" customHeight="1" x14ac:dyDescent="0.3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row>
    <row r="583" spans="1:28" ht="14.25" customHeight="1" x14ac:dyDescent="0.3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row>
    <row r="584" spans="1:28" ht="14.25" customHeight="1" x14ac:dyDescent="0.3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row>
    <row r="585" spans="1:28" ht="14.25" customHeight="1" x14ac:dyDescent="0.3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row>
    <row r="586" spans="1:28" ht="14.25" customHeight="1" x14ac:dyDescent="0.3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row>
    <row r="587" spans="1:28" ht="14.25" customHeight="1" x14ac:dyDescent="0.3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row>
    <row r="588" spans="1:28" ht="14.25" customHeight="1" x14ac:dyDescent="0.3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row>
    <row r="589" spans="1:28" ht="14.25" customHeight="1" x14ac:dyDescent="0.3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row>
    <row r="590" spans="1:28" ht="14.25" customHeight="1" x14ac:dyDescent="0.3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row>
    <row r="591" spans="1:28" ht="14.25" customHeight="1" x14ac:dyDescent="0.3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row>
    <row r="592" spans="1:28" ht="14.25" customHeight="1" x14ac:dyDescent="0.3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row>
    <row r="593" spans="1:28" ht="14.25" customHeight="1" x14ac:dyDescent="0.3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row>
    <row r="594" spans="1:28" ht="14.25" customHeight="1" x14ac:dyDescent="0.3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row>
    <row r="595" spans="1:28" ht="14.25" customHeight="1" x14ac:dyDescent="0.3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row>
    <row r="596" spans="1:28" ht="14.25" customHeight="1" x14ac:dyDescent="0.3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row>
    <row r="597" spans="1:28" ht="14.25" customHeight="1" x14ac:dyDescent="0.3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row>
    <row r="598" spans="1:28" ht="14.25" customHeight="1" x14ac:dyDescent="0.3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row>
    <row r="599" spans="1:28" ht="14.25" customHeight="1" x14ac:dyDescent="0.3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row>
    <row r="600" spans="1:28" ht="14.25" customHeight="1" x14ac:dyDescent="0.3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row>
    <row r="601" spans="1:28" ht="14.25" customHeight="1" x14ac:dyDescent="0.3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row>
    <row r="602" spans="1:28" ht="14.25" customHeight="1" x14ac:dyDescent="0.3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row>
    <row r="603" spans="1:28" ht="14.25" customHeight="1" x14ac:dyDescent="0.3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row>
    <row r="604" spans="1:28" ht="14.25" customHeight="1" x14ac:dyDescent="0.3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row>
    <row r="605" spans="1:28" ht="14.25" customHeight="1" x14ac:dyDescent="0.3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row>
    <row r="606" spans="1:28" ht="14.25" customHeight="1" x14ac:dyDescent="0.3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row>
    <row r="607" spans="1:28" ht="14.25" customHeight="1" x14ac:dyDescent="0.3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row>
    <row r="608" spans="1:28" ht="14.25" customHeight="1" x14ac:dyDescent="0.3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row>
    <row r="609" spans="1:28" ht="14.25" customHeight="1" x14ac:dyDescent="0.3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row>
    <row r="610" spans="1:28" ht="14.25" customHeight="1" x14ac:dyDescent="0.3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row>
    <row r="611" spans="1:28" ht="14.25" customHeight="1" x14ac:dyDescent="0.3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row>
    <row r="612" spans="1:28" ht="14.25" customHeight="1" x14ac:dyDescent="0.3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row>
    <row r="613" spans="1:28" ht="14.25" customHeight="1" x14ac:dyDescent="0.3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row>
    <row r="614" spans="1:28" ht="14.25" customHeight="1" x14ac:dyDescent="0.3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row>
    <row r="615" spans="1:28" ht="14.25" customHeight="1" x14ac:dyDescent="0.3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row>
    <row r="616" spans="1:28" ht="14.25" customHeight="1" x14ac:dyDescent="0.3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row>
    <row r="617" spans="1:28" ht="14.25" customHeight="1" x14ac:dyDescent="0.3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row>
    <row r="618" spans="1:28" ht="14.25" customHeight="1" x14ac:dyDescent="0.3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row>
    <row r="619" spans="1:28" ht="14.25" customHeight="1" x14ac:dyDescent="0.3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row>
    <row r="620" spans="1:28" ht="14.25" customHeight="1" x14ac:dyDescent="0.3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row>
    <row r="621" spans="1:28" ht="14.25" customHeight="1" x14ac:dyDescent="0.3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row>
    <row r="622" spans="1:28" ht="14.25" customHeight="1" x14ac:dyDescent="0.3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row>
    <row r="623" spans="1:28" ht="14.25" customHeight="1" x14ac:dyDescent="0.3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row>
    <row r="624" spans="1:28" ht="14.25" customHeight="1" x14ac:dyDescent="0.3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row>
    <row r="625" spans="1:28" ht="14.25" customHeight="1" x14ac:dyDescent="0.3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row>
    <row r="626" spans="1:28" ht="14.25" customHeight="1" x14ac:dyDescent="0.3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row>
    <row r="627" spans="1:28" ht="14.25" customHeight="1" x14ac:dyDescent="0.3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row>
    <row r="628" spans="1:28" ht="14.25" customHeight="1" x14ac:dyDescent="0.3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row>
    <row r="629" spans="1:28" ht="14.25" customHeight="1" x14ac:dyDescent="0.3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row>
    <row r="630" spans="1:28" ht="14.25" customHeight="1" x14ac:dyDescent="0.3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row>
    <row r="631" spans="1:28" ht="14.25" customHeight="1" x14ac:dyDescent="0.3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row>
    <row r="632" spans="1:28" ht="14.25" customHeight="1" x14ac:dyDescent="0.3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row>
    <row r="633" spans="1:28" ht="14.25" customHeight="1" x14ac:dyDescent="0.3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row>
    <row r="634" spans="1:28" ht="14.25" customHeight="1" x14ac:dyDescent="0.3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row>
    <row r="635" spans="1:28" ht="14.25" customHeight="1" x14ac:dyDescent="0.3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row>
    <row r="636" spans="1:28" ht="14.25" customHeight="1" x14ac:dyDescent="0.3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row>
    <row r="637" spans="1:28" ht="14.25" customHeight="1" x14ac:dyDescent="0.3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row>
    <row r="638" spans="1:28" ht="14.25" customHeight="1" x14ac:dyDescent="0.3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row>
    <row r="639" spans="1:28" ht="14.25" customHeight="1" x14ac:dyDescent="0.3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row>
    <row r="640" spans="1:28" ht="14.25" customHeight="1" x14ac:dyDescent="0.3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row>
    <row r="641" spans="1:28" ht="14.25" customHeight="1" x14ac:dyDescent="0.3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row>
    <row r="642" spans="1:28" ht="14.25" customHeight="1" x14ac:dyDescent="0.3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row>
    <row r="643" spans="1:28" ht="14.25" customHeight="1" x14ac:dyDescent="0.3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row>
    <row r="644" spans="1:28" ht="14.25" customHeight="1" x14ac:dyDescent="0.3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row>
    <row r="645" spans="1:28" ht="14.25" customHeight="1" x14ac:dyDescent="0.3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row>
    <row r="646" spans="1:28" ht="14.25" customHeight="1" x14ac:dyDescent="0.3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row>
    <row r="647" spans="1:28" ht="14.25" customHeight="1" x14ac:dyDescent="0.3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row>
    <row r="648" spans="1:28" ht="14.25" customHeight="1" x14ac:dyDescent="0.3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row>
    <row r="649" spans="1:28" ht="14.25" customHeight="1" x14ac:dyDescent="0.3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row>
    <row r="650" spans="1:28" ht="14.25" customHeight="1" x14ac:dyDescent="0.3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row>
    <row r="651" spans="1:28" ht="14.25" customHeight="1" x14ac:dyDescent="0.3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row>
    <row r="652" spans="1:28" ht="14.25" customHeight="1" x14ac:dyDescent="0.3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row>
    <row r="653" spans="1:28" ht="14.25" customHeight="1" x14ac:dyDescent="0.3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row>
    <row r="654" spans="1:28" ht="14.25" customHeight="1" x14ac:dyDescent="0.3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row>
    <row r="655" spans="1:28" ht="14.25" customHeight="1" x14ac:dyDescent="0.3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row>
    <row r="656" spans="1:28" ht="14.25" customHeight="1" x14ac:dyDescent="0.3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row>
    <row r="657" spans="1:28" ht="14.25" customHeight="1" x14ac:dyDescent="0.3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row>
    <row r="658" spans="1:28" ht="14.25" customHeight="1" x14ac:dyDescent="0.3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row>
    <row r="659" spans="1:28" ht="14.25" customHeight="1" x14ac:dyDescent="0.3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row>
    <row r="660" spans="1:28" ht="14.25" customHeight="1" x14ac:dyDescent="0.3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row>
    <row r="661" spans="1:28" ht="14.25" customHeight="1" x14ac:dyDescent="0.3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row>
    <row r="662" spans="1:28" ht="14.25" customHeight="1" x14ac:dyDescent="0.3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row>
    <row r="663" spans="1:28" ht="14.25" customHeight="1" x14ac:dyDescent="0.3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row>
    <row r="664" spans="1:28" ht="14.25" customHeight="1" x14ac:dyDescent="0.3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row>
    <row r="665" spans="1:28" ht="14.25" customHeight="1" x14ac:dyDescent="0.3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row>
    <row r="666" spans="1:28" ht="14.25" customHeight="1" x14ac:dyDescent="0.3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row>
    <row r="667" spans="1:28" ht="14.25" customHeight="1" x14ac:dyDescent="0.3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row>
    <row r="668" spans="1:28" ht="14.25" customHeight="1" x14ac:dyDescent="0.3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row>
    <row r="669" spans="1:28" ht="14.25" customHeight="1" x14ac:dyDescent="0.3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row>
    <row r="670" spans="1:28" ht="14.25" customHeight="1" x14ac:dyDescent="0.3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row>
    <row r="671" spans="1:28" ht="14.25" customHeight="1" x14ac:dyDescent="0.3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row>
    <row r="672" spans="1:28" ht="14.25" customHeight="1" x14ac:dyDescent="0.3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row>
    <row r="673" spans="1:28" ht="14.25" customHeight="1" x14ac:dyDescent="0.3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row>
    <row r="674" spans="1:28" ht="14.25" customHeight="1" x14ac:dyDescent="0.3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row>
    <row r="675" spans="1:28" ht="14.25" customHeight="1" x14ac:dyDescent="0.3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row>
    <row r="676" spans="1:28" ht="14.25" customHeight="1" x14ac:dyDescent="0.3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row>
    <row r="677" spans="1:28" ht="14.25" customHeight="1" x14ac:dyDescent="0.3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row>
    <row r="678" spans="1:28" ht="14.25" customHeight="1" x14ac:dyDescent="0.3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row>
    <row r="679" spans="1:28" ht="14.25" customHeight="1" x14ac:dyDescent="0.3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row>
    <row r="680" spans="1:28" ht="14.25" customHeight="1" x14ac:dyDescent="0.3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row>
    <row r="681" spans="1:28" ht="14.25" customHeight="1" x14ac:dyDescent="0.3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row>
    <row r="682" spans="1:28" ht="14.25" customHeight="1" x14ac:dyDescent="0.3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row>
    <row r="683" spans="1:28" ht="14.25" customHeight="1" x14ac:dyDescent="0.3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row>
    <row r="684" spans="1:28" ht="14.25" customHeight="1" x14ac:dyDescent="0.3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row>
    <row r="685" spans="1:28" ht="14.25" customHeight="1" x14ac:dyDescent="0.3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row>
    <row r="686" spans="1:28" ht="14.25" customHeight="1" x14ac:dyDescent="0.3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row>
    <row r="687" spans="1:28" ht="14.25" customHeight="1" x14ac:dyDescent="0.3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row>
    <row r="688" spans="1:28" ht="14.25" customHeight="1" x14ac:dyDescent="0.3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row>
    <row r="689" spans="1:28" ht="14.25" customHeight="1" x14ac:dyDescent="0.3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row>
    <row r="690" spans="1:28" ht="14.25" customHeight="1" x14ac:dyDescent="0.3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row>
    <row r="691" spans="1:28" ht="14.25" customHeight="1" x14ac:dyDescent="0.3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row>
    <row r="692" spans="1:28" ht="14.25" customHeight="1" x14ac:dyDescent="0.3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row>
    <row r="693" spans="1:28" ht="14.25" customHeight="1" x14ac:dyDescent="0.3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row>
    <row r="694" spans="1:28" ht="14.25" customHeight="1" x14ac:dyDescent="0.3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row>
    <row r="695" spans="1:28" ht="14.25" customHeight="1" x14ac:dyDescent="0.3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row>
    <row r="696" spans="1:28" ht="14.25" customHeight="1" x14ac:dyDescent="0.3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row>
    <row r="697" spans="1:28" ht="14.25" customHeight="1" x14ac:dyDescent="0.3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row>
    <row r="698" spans="1:28" ht="14.25" customHeight="1" x14ac:dyDescent="0.3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row>
    <row r="699" spans="1:28" ht="14.25" customHeight="1" x14ac:dyDescent="0.3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row>
    <row r="700" spans="1:28" ht="14.25" customHeight="1" x14ac:dyDescent="0.3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row>
    <row r="701" spans="1:28" ht="14.25" customHeight="1" x14ac:dyDescent="0.3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row>
    <row r="702" spans="1:28" ht="14.25" customHeight="1" x14ac:dyDescent="0.3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row>
    <row r="703" spans="1:28" ht="14.25" customHeight="1" x14ac:dyDescent="0.3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row>
    <row r="704" spans="1:28" ht="14.25" customHeight="1" x14ac:dyDescent="0.3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row>
    <row r="705" spans="1:28" ht="14.25" customHeight="1" x14ac:dyDescent="0.3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row>
    <row r="706" spans="1:28" ht="14.25" customHeight="1" x14ac:dyDescent="0.3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row>
    <row r="707" spans="1:28" ht="14.25" customHeight="1" x14ac:dyDescent="0.3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row>
    <row r="708" spans="1:28" ht="14.25" customHeight="1" x14ac:dyDescent="0.3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row>
    <row r="709" spans="1:28" ht="14.25" customHeight="1" x14ac:dyDescent="0.3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row>
    <row r="710" spans="1:28" ht="14.25" customHeight="1" x14ac:dyDescent="0.3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row>
    <row r="711" spans="1:28" ht="14.25" customHeight="1" x14ac:dyDescent="0.3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row>
    <row r="712" spans="1:28" ht="14.25" customHeight="1" x14ac:dyDescent="0.3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row>
    <row r="713" spans="1:28" ht="14.25" customHeight="1" x14ac:dyDescent="0.3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row>
    <row r="714" spans="1:28" ht="14.25" customHeight="1" x14ac:dyDescent="0.3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row>
    <row r="715" spans="1:28" ht="14.25" customHeight="1" x14ac:dyDescent="0.3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row>
    <row r="716" spans="1:28" ht="14.25" customHeight="1" x14ac:dyDescent="0.3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row>
    <row r="717" spans="1:28" ht="14.25" customHeight="1" x14ac:dyDescent="0.3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row>
    <row r="718" spans="1:28" ht="14.25" customHeight="1" x14ac:dyDescent="0.3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row>
    <row r="719" spans="1:28" ht="14.25" customHeight="1" x14ac:dyDescent="0.3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row>
    <row r="720" spans="1:28" ht="14.25" customHeight="1" x14ac:dyDescent="0.3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row>
    <row r="721" spans="1:28" ht="14.25" customHeight="1" x14ac:dyDescent="0.3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row>
    <row r="722" spans="1:28" ht="14.25" customHeight="1" x14ac:dyDescent="0.3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row>
    <row r="723" spans="1:28" ht="14.25" customHeight="1" x14ac:dyDescent="0.3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row>
    <row r="724" spans="1:28" ht="14.25" customHeight="1" x14ac:dyDescent="0.3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row>
    <row r="725" spans="1:28" ht="14.25" customHeight="1" x14ac:dyDescent="0.3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row>
    <row r="726" spans="1:28" ht="14.25" customHeight="1" x14ac:dyDescent="0.3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row>
    <row r="727" spans="1:28" ht="14.25" customHeight="1" x14ac:dyDescent="0.3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row>
    <row r="728" spans="1:28" ht="14.25" customHeight="1" x14ac:dyDescent="0.3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row>
    <row r="729" spans="1:28" ht="14.25" customHeight="1" x14ac:dyDescent="0.3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row>
    <row r="730" spans="1:28" ht="14.25" customHeight="1" x14ac:dyDescent="0.3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row>
    <row r="731" spans="1:28" ht="14.25" customHeight="1" x14ac:dyDescent="0.3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row>
    <row r="732" spans="1:28" ht="14.25" customHeight="1" x14ac:dyDescent="0.3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row>
    <row r="733" spans="1:28" ht="14.25" customHeight="1" x14ac:dyDescent="0.3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row>
    <row r="734" spans="1:28" ht="14.25" customHeight="1" x14ac:dyDescent="0.3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row>
    <row r="735" spans="1:28" ht="14.25" customHeight="1" x14ac:dyDescent="0.3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row>
    <row r="736" spans="1:28" ht="14.25" customHeight="1" x14ac:dyDescent="0.3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row>
    <row r="737" spans="1:28" ht="14.25" customHeight="1" x14ac:dyDescent="0.3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row>
    <row r="738" spans="1:28" ht="14.25" customHeight="1" x14ac:dyDescent="0.3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row>
    <row r="739" spans="1:28" ht="14.25" customHeight="1" x14ac:dyDescent="0.3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row>
    <row r="740" spans="1:28" ht="14.25" customHeight="1" x14ac:dyDescent="0.3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row>
    <row r="741" spans="1:28" ht="14.25" customHeight="1" x14ac:dyDescent="0.3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row>
    <row r="742" spans="1:28" ht="14.25" customHeight="1" x14ac:dyDescent="0.3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row>
    <row r="743" spans="1:28" ht="14.25" customHeight="1" x14ac:dyDescent="0.3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row>
    <row r="744" spans="1:28" ht="14.25" customHeight="1" x14ac:dyDescent="0.3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row>
    <row r="745" spans="1:28" ht="14.25" customHeight="1" x14ac:dyDescent="0.3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row>
    <row r="746" spans="1:28" ht="14.25" customHeight="1" x14ac:dyDescent="0.3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row>
    <row r="747" spans="1:28" ht="14.25" customHeight="1" x14ac:dyDescent="0.3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row>
    <row r="748" spans="1:28" ht="14.25" customHeight="1" x14ac:dyDescent="0.3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row>
    <row r="749" spans="1:28" ht="14.25" customHeight="1" x14ac:dyDescent="0.3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row>
    <row r="750" spans="1:28" ht="14.25" customHeight="1" x14ac:dyDescent="0.3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row>
    <row r="751" spans="1:28" ht="14.25" customHeight="1" x14ac:dyDescent="0.3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row>
    <row r="752" spans="1:28" ht="14.25" customHeight="1" x14ac:dyDescent="0.3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row>
    <row r="753" spans="1:28" ht="14.25" customHeight="1" x14ac:dyDescent="0.3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row>
    <row r="754" spans="1:28" ht="14.25" customHeight="1" x14ac:dyDescent="0.3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row>
    <row r="755" spans="1:28" ht="14.25" customHeight="1" x14ac:dyDescent="0.3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row>
    <row r="756" spans="1:28" ht="14.25" customHeight="1" x14ac:dyDescent="0.3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row>
    <row r="757" spans="1:28" ht="14.25" customHeight="1" x14ac:dyDescent="0.3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row>
    <row r="758" spans="1:28" ht="14.25" customHeight="1" x14ac:dyDescent="0.3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row>
    <row r="759" spans="1:28" ht="14.25" customHeight="1" x14ac:dyDescent="0.3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row>
    <row r="760" spans="1:28" ht="14.25" customHeight="1" x14ac:dyDescent="0.3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row>
    <row r="761" spans="1:28" ht="14.25" customHeight="1" x14ac:dyDescent="0.3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row>
    <row r="762" spans="1:28" ht="14.25" customHeight="1" x14ac:dyDescent="0.3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row>
    <row r="763" spans="1:28" ht="14.25" customHeight="1" x14ac:dyDescent="0.3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row>
    <row r="764" spans="1:28" ht="14.25" customHeight="1" x14ac:dyDescent="0.3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row>
    <row r="765" spans="1:28" ht="14.25" customHeight="1" x14ac:dyDescent="0.3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row>
    <row r="766" spans="1:28" ht="14.25" customHeight="1" x14ac:dyDescent="0.3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row>
    <row r="767" spans="1:28" ht="14.25" customHeight="1" x14ac:dyDescent="0.3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row>
    <row r="768" spans="1:28" ht="14.25" customHeight="1" x14ac:dyDescent="0.3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row>
    <row r="769" spans="1:28" ht="14.25" customHeight="1" x14ac:dyDescent="0.3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row>
    <row r="770" spans="1:28" ht="14.25" customHeight="1" x14ac:dyDescent="0.3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row>
    <row r="771" spans="1:28" ht="14.25" customHeight="1" x14ac:dyDescent="0.3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row>
    <row r="772" spans="1:28" ht="14.25" customHeight="1" x14ac:dyDescent="0.3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row>
    <row r="773" spans="1:28" ht="14.25" customHeight="1" x14ac:dyDescent="0.3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row>
    <row r="774" spans="1:28" ht="14.25" customHeight="1" x14ac:dyDescent="0.3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row>
    <row r="775" spans="1:28" ht="14.25" customHeight="1" x14ac:dyDescent="0.3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row>
    <row r="776" spans="1:28" ht="14.25" customHeight="1" x14ac:dyDescent="0.3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row>
    <row r="777" spans="1:28" ht="14.25" customHeight="1" x14ac:dyDescent="0.3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row>
    <row r="778" spans="1:28" ht="14.25" customHeight="1" x14ac:dyDescent="0.3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row>
    <row r="779" spans="1:28" ht="14.25" customHeight="1" x14ac:dyDescent="0.3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row>
    <row r="780" spans="1:28" ht="14.25" customHeight="1" x14ac:dyDescent="0.3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row>
    <row r="781" spans="1:28" ht="14.25" customHeight="1" x14ac:dyDescent="0.3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row>
    <row r="782" spans="1:28" ht="14.25" customHeight="1" x14ac:dyDescent="0.3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row>
    <row r="783" spans="1:28" ht="14.25" customHeight="1" x14ac:dyDescent="0.3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row>
    <row r="784" spans="1:28" ht="14.25" customHeight="1" x14ac:dyDescent="0.3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row>
    <row r="785" spans="1:28" ht="14.25" customHeight="1" x14ac:dyDescent="0.3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row>
    <row r="786" spans="1:28" ht="14.25" customHeight="1" x14ac:dyDescent="0.3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row>
    <row r="787" spans="1:28" ht="14.25" customHeight="1" x14ac:dyDescent="0.3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row>
    <row r="788" spans="1:28" ht="14.25" customHeight="1" x14ac:dyDescent="0.3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row>
    <row r="789" spans="1:28" ht="14.25" customHeight="1" x14ac:dyDescent="0.3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row>
    <row r="790" spans="1:28" ht="14.25" customHeight="1" x14ac:dyDescent="0.3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row>
    <row r="791" spans="1:28" ht="14.25" customHeight="1" x14ac:dyDescent="0.3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row>
    <row r="792" spans="1:28" ht="14.25" customHeight="1" x14ac:dyDescent="0.3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row>
    <row r="793" spans="1:28" ht="14.25" customHeight="1" x14ac:dyDescent="0.3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row>
    <row r="794" spans="1:28" ht="14.25" customHeight="1" x14ac:dyDescent="0.3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row>
    <row r="795" spans="1:28" ht="14.25" customHeight="1" x14ac:dyDescent="0.3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row>
    <row r="796" spans="1:28" ht="14.25" customHeight="1" x14ac:dyDescent="0.3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row>
    <row r="797" spans="1:28" ht="14.25" customHeight="1" x14ac:dyDescent="0.3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row>
    <row r="798" spans="1:28" ht="14.25" customHeight="1" x14ac:dyDescent="0.3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row>
    <row r="799" spans="1:28" ht="14.25" customHeight="1" x14ac:dyDescent="0.3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row>
    <row r="800" spans="1:28" ht="14.25" customHeight="1" x14ac:dyDescent="0.3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row>
    <row r="801" spans="1:28" ht="14.25" customHeight="1" x14ac:dyDescent="0.3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row>
    <row r="802" spans="1:28" ht="14.25" customHeight="1" x14ac:dyDescent="0.3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row>
    <row r="803" spans="1:28" ht="14.25" customHeight="1" x14ac:dyDescent="0.3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row>
    <row r="804" spans="1:28" ht="14.25" customHeight="1" x14ac:dyDescent="0.3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row>
    <row r="805" spans="1:28" ht="14.25" customHeight="1" x14ac:dyDescent="0.3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row>
    <row r="806" spans="1:28" ht="14.25" customHeight="1" x14ac:dyDescent="0.3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row>
    <row r="807" spans="1:28" ht="14.25" customHeight="1" x14ac:dyDescent="0.3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row>
    <row r="808" spans="1:28" ht="14.25" customHeight="1" x14ac:dyDescent="0.3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row>
    <row r="809" spans="1:28" ht="14.25" customHeight="1" x14ac:dyDescent="0.3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row>
    <row r="810" spans="1:28" ht="14.25" customHeight="1" x14ac:dyDescent="0.3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row>
    <row r="811" spans="1:28" ht="14.25" customHeight="1" x14ac:dyDescent="0.3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row>
    <row r="812" spans="1:28" ht="14.25" customHeight="1" x14ac:dyDescent="0.3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row>
    <row r="813" spans="1:28" ht="14.25" customHeight="1" x14ac:dyDescent="0.3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row>
    <row r="814" spans="1:28" ht="14.25" customHeight="1" x14ac:dyDescent="0.3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row>
    <row r="815" spans="1:28" ht="14.25" customHeight="1" x14ac:dyDescent="0.3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row>
    <row r="816" spans="1:28" ht="14.25" customHeight="1" x14ac:dyDescent="0.3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row>
    <row r="817" spans="1:28" ht="14.25" customHeight="1" x14ac:dyDescent="0.3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row>
    <row r="818" spans="1:28" ht="14.25" customHeight="1" x14ac:dyDescent="0.3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row>
    <row r="819" spans="1:28" ht="14.25" customHeight="1" x14ac:dyDescent="0.3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row>
    <row r="820" spans="1:28" ht="14.25" customHeight="1" x14ac:dyDescent="0.3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row>
    <row r="821" spans="1:28" ht="14.25" customHeight="1" x14ac:dyDescent="0.3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row>
    <row r="822" spans="1:28" ht="14.25" customHeight="1" x14ac:dyDescent="0.3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row>
    <row r="823" spans="1:28" ht="14.25" customHeight="1" x14ac:dyDescent="0.3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row>
    <row r="824" spans="1:28" ht="14.25" customHeight="1" x14ac:dyDescent="0.3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row>
    <row r="825" spans="1:28" ht="14.25" customHeight="1" x14ac:dyDescent="0.3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row>
    <row r="826" spans="1:28" ht="14.25" customHeight="1" x14ac:dyDescent="0.3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row>
    <row r="827" spans="1:28" ht="14.25" customHeight="1" x14ac:dyDescent="0.3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row>
    <row r="828" spans="1:28" ht="14.25" customHeight="1" x14ac:dyDescent="0.3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row>
    <row r="829" spans="1:28" ht="14.25" customHeight="1" x14ac:dyDescent="0.3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row>
    <row r="830" spans="1:28" ht="14.25" customHeight="1" x14ac:dyDescent="0.3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row>
    <row r="831" spans="1:28" ht="14.25" customHeight="1" x14ac:dyDescent="0.3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row>
    <row r="832" spans="1:28" ht="14.25" customHeight="1" x14ac:dyDescent="0.3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row>
    <row r="833" spans="1:28" ht="14.25" customHeight="1" x14ac:dyDescent="0.3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row>
    <row r="834" spans="1:28" ht="14.25" customHeight="1" x14ac:dyDescent="0.3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row>
    <row r="835" spans="1:28" ht="14.25" customHeight="1" x14ac:dyDescent="0.3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row>
    <row r="836" spans="1:28" ht="14.25" customHeight="1" x14ac:dyDescent="0.3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row>
    <row r="837" spans="1:28" ht="14.25" customHeight="1" x14ac:dyDescent="0.3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row>
    <row r="838" spans="1:28" ht="14.25" customHeight="1" x14ac:dyDescent="0.3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row>
    <row r="839" spans="1:28" ht="14.25" customHeight="1" x14ac:dyDescent="0.3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row>
    <row r="840" spans="1:28" ht="14.25" customHeight="1" x14ac:dyDescent="0.3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row>
    <row r="841" spans="1:28" ht="14.25" customHeight="1" x14ac:dyDescent="0.3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row>
    <row r="842" spans="1:28" ht="14.25" customHeight="1" x14ac:dyDescent="0.3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row>
    <row r="843" spans="1:28" ht="14.25" customHeight="1" x14ac:dyDescent="0.3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row>
    <row r="844" spans="1:28" ht="14.25" customHeight="1" x14ac:dyDescent="0.3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row>
    <row r="845" spans="1:28" ht="14.25" customHeight="1" x14ac:dyDescent="0.3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row>
    <row r="846" spans="1:28" ht="14.25" customHeight="1" x14ac:dyDescent="0.3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row>
    <row r="847" spans="1:28" ht="14.25" customHeight="1" x14ac:dyDescent="0.3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row>
    <row r="848" spans="1:28" ht="14.25" customHeight="1" x14ac:dyDescent="0.3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row>
    <row r="849" spans="1:28" ht="14.25" customHeight="1" x14ac:dyDescent="0.3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row>
    <row r="850" spans="1:28" ht="14.25" customHeight="1" x14ac:dyDescent="0.3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row>
    <row r="851" spans="1:28" ht="14.25" customHeight="1" x14ac:dyDescent="0.3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row>
    <row r="852" spans="1:28" ht="14.25" customHeight="1" x14ac:dyDescent="0.3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row>
    <row r="853" spans="1:28" ht="14.25" customHeight="1" x14ac:dyDescent="0.3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row>
    <row r="854" spans="1:28" ht="14.25" customHeight="1" x14ac:dyDescent="0.3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row>
    <row r="855" spans="1:28" ht="14.25" customHeight="1" x14ac:dyDescent="0.3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row>
    <row r="856" spans="1:28" ht="14.25" customHeight="1" x14ac:dyDescent="0.3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row>
    <row r="857" spans="1:28" ht="14.25" customHeight="1" x14ac:dyDescent="0.3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row>
    <row r="858" spans="1:28" ht="14.25" customHeight="1" x14ac:dyDescent="0.3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row>
    <row r="859" spans="1:28" ht="14.25" customHeight="1" x14ac:dyDescent="0.3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row>
    <row r="860" spans="1:28" ht="14.25" customHeight="1" x14ac:dyDescent="0.3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row>
    <row r="861" spans="1:28" ht="14.25" customHeight="1" x14ac:dyDescent="0.3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row>
    <row r="862" spans="1:28" ht="14.25" customHeight="1" x14ac:dyDescent="0.3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row>
    <row r="863" spans="1:28" ht="14.25" customHeight="1" x14ac:dyDescent="0.3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row>
    <row r="864" spans="1:28" ht="14.25" customHeight="1" x14ac:dyDescent="0.3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row>
    <row r="865" spans="1:28" ht="14.25" customHeight="1" x14ac:dyDescent="0.3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row>
    <row r="866" spans="1:28" ht="14.25" customHeight="1" x14ac:dyDescent="0.3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row>
    <row r="867" spans="1:28" ht="14.25" customHeight="1" x14ac:dyDescent="0.3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row>
    <row r="868" spans="1:28" ht="14.25" customHeight="1" x14ac:dyDescent="0.3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row>
    <row r="869" spans="1:28" ht="14.25" customHeight="1" x14ac:dyDescent="0.3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row>
    <row r="870" spans="1:28" ht="14.25" customHeight="1" x14ac:dyDescent="0.3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row>
    <row r="871" spans="1:28" ht="14.25" customHeight="1" x14ac:dyDescent="0.3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row>
    <row r="872" spans="1:28" ht="14.25" customHeight="1" x14ac:dyDescent="0.3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row>
    <row r="873" spans="1:28" ht="14.25" customHeight="1" x14ac:dyDescent="0.3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row>
    <row r="874" spans="1:28" ht="14.25" customHeight="1" x14ac:dyDescent="0.3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row>
    <row r="875" spans="1:28" ht="14.25" customHeight="1" x14ac:dyDescent="0.3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row>
    <row r="876" spans="1:28" ht="14.25" customHeight="1" x14ac:dyDescent="0.3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row>
    <row r="877" spans="1:28" ht="14.25" customHeight="1" x14ac:dyDescent="0.3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row>
    <row r="878" spans="1:28" ht="14.25" customHeight="1" x14ac:dyDescent="0.3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row>
    <row r="879" spans="1:28" ht="14.25" customHeight="1" x14ac:dyDescent="0.3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row>
    <row r="880" spans="1:28" ht="14.25" customHeight="1" x14ac:dyDescent="0.3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row>
    <row r="881" spans="1:28" ht="14.25" customHeight="1" x14ac:dyDescent="0.3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row>
    <row r="882" spans="1:28" ht="14.25" customHeight="1" x14ac:dyDescent="0.3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row>
    <row r="883" spans="1:28" ht="14.25" customHeight="1" x14ac:dyDescent="0.3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row>
    <row r="884" spans="1:28" ht="14.25" customHeight="1" x14ac:dyDescent="0.3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row>
    <row r="885" spans="1:28" ht="14.25" customHeight="1" x14ac:dyDescent="0.3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row>
    <row r="886" spans="1:28" ht="14.25" customHeight="1" x14ac:dyDescent="0.3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row>
    <row r="887" spans="1:28" ht="14.25" customHeight="1" x14ac:dyDescent="0.3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row>
    <row r="888" spans="1:28" ht="14.25" customHeight="1" x14ac:dyDescent="0.3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row>
    <row r="889" spans="1:28" ht="14.25" customHeight="1" x14ac:dyDescent="0.3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row>
    <row r="890" spans="1:28" ht="14.25" customHeight="1" x14ac:dyDescent="0.3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row>
    <row r="891" spans="1:28" ht="14.25" customHeight="1" x14ac:dyDescent="0.3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row>
    <row r="892" spans="1:28" ht="14.25" customHeight="1" x14ac:dyDescent="0.3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row>
    <row r="893" spans="1:28" ht="14.25" customHeight="1" x14ac:dyDescent="0.3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row>
    <row r="894" spans="1:28" ht="14.25" customHeight="1" x14ac:dyDescent="0.3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row>
    <row r="895" spans="1:28" ht="14.25" customHeight="1" x14ac:dyDescent="0.3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row>
    <row r="896" spans="1:28" ht="14.25" customHeight="1" x14ac:dyDescent="0.3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row>
    <row r="897" spans="1:28" ht="14.25" customHeight="1" x14ac:dyDescent="0.3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row>
    <row r="898" spans="1:28" ht="14.25" customHeight="1" x14ac:dyDescent="0.3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row>
    <row r="899" spans="1:28" ht="14.25" customHeight="1" x14ac:dyDescent="0.3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row>
    <row r="900" spans="1:28" ht="14.25" customHeight="1" x14ac:dyDescent="0.3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row>
    <row r="901" spans="1:28" ht="14.25" customHeight="1" x14ac:dyDescent="0.3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row>
    <row r="902" spans="1:28" ht="14.25" customHeight="1" x14ac:dyDescent="0.3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row>
    <row r="903" spans="1:28" ht="14.25" customHeight="1" x14ac:dyDescent="0.3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row>
    <row r="904" spans="1:28" ht="14.25" customHeight="1" x14ac:dyDescent="0.3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row>
    <row r="905" spans="1:28" ht="14.25" customHeight="1" x14ac:dyDescent="0.3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row>
    <row r="906" spans="1:28" ht="14.25" customHeight="1" x14ac:dyDescent="0.3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row>
    <row r="907" spans="1:28" ht="14.25" customHeight="1" x14ac:dyDescent="0.3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row>
    <row r="908" spans="1:28" ht="14.25" customHeight="1" x14ac:dyDescent="0.3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row>
    <row r="909" spans="1:28" ht="14.25" customHeight="1" x14ac:dyDescent="0.3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row>
    <row r="910" spans="1:28" ht="14.25" customHeight="1" x14ac:dyDescent="0.3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row>
    <row r="911" spans="1:28" ht="14.25" customHeight="1" x14ac:dyDescent="0.3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row>
    <row r="912" spans="1:28" ht="14.25" customHeight="1" x14ac:dyDescent="0.3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row>
    <row r="913" spans="1:28" ht="14.25" customHeight="1" x14ac:dyDescent="0.3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row>
    <row r="914" spans="1:28" ht="14.25" customHeight="1" x14ac:dyDescent="0.3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row>
    <row r="915" spans="1:28" ht="14.25" customHeight="1" x14ac:dyDescent="0.3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row>
    <row r="916" spans="1:28" ht="14.25" customHeight="1" x14ac:dyDescent="0.3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row>
    <row r="917" spans="1:28" ht="14.25" customHeight="1" x14ac:dyDescent="0.3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row>
    <row r="918" spans="1:28" ht="14.25" customHeight="1" x14ac:dyDescent="0.3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row>
    <row r="919" spans="1:28" ht="14.25" customHeight="1" x14ac:dyDescent="0.3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row>
    <row r="920" spans="1:28" ht="14.25" customHeight="1" x14ac:dyDescent="0.3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row>
    <row r="921" spans="1:28" ht="14.25" customHeight="1" x14ac:dyDescent="0.3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row>
    <row r="922" spans="1:28" ht="14.25" customHeight="1" x14ac:dyDescent="0.3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row>
    <row r="923" spans="1:28" ht="14.25" customHeight="1" x14ac:dyDescent="0.3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row>
    <row r="924" spans="1:28" ht="14.25" customHeight="1" x14ac:dyDescent="0.3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row>
    <row r="925" spans="1:28" ht="14.25" customHeight="1" x14ac:dyDescent="0.3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row>
    <row r="926" spans="1:28" ht="14.25" customHeight="1" x14ac:dyDescent="0.3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row>
    <row r="927" spans="1:28" ht="14.25" customHeight="1" x14ac:dyDescent="0.3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row>
    <row r="928" spans="1:28" ht="14.25" customHeight="1" x14ac:dyDescent="0.3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row>
    <row r="929" spans="1:28" ht="14.25" customHeight="1" x14ac:dyDescent="0.3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row>
    <row r="930" spans="1:28" ht="14.25" customHeight="1" x14ac:dyDescent="0.3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row>
    <row r="931" spans="1:28" ht="14.25" customHeight="1" x14ac:dyDescent="0.3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row>
    <row r="932" spans="1:28" ht="14.25" customHeight="1" x14ac:dyDescent="0.3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row>
    <row r="933" spans="1:28" ht="14.25" customHeight="1" x14ac:dyDescent="0.3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row>
    <row r="934" spans="1:28" ht="14.25" customHeight="1" x14ac:dyDescent="0.3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row>
    <row r="935" spans="1:28" ht="14.25" customHeight="1" x14ac:dyDescent="0.3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row>
    <row r="936" spans="1:28" ht="14.25" customHeight="1" x14ac:dyDescent="0.3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row>
    <row r="937" spans="1:28" ht="14.25" customHeight="1" x14ac:dyDescent="0.3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row>
    <row r="938" spans="1:28" ht="14.25" customHeight="1" x14ac:dyDescent="0.3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row>
    <row r="939" spans="1:28" ht="14.25" customHeight="1" x14ac:dyDescent="0.3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row>
    <row r="940" spans="1:28" ht="14.25" customHeight="1" x14ac:dyDescent="0.3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row>
    <row r="941" spans="1:28" ht="14.25" customHeight="1" x14ac:dyDescent="0.3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row>
    <row r="942" spans="1:28" ht="14.25" customHeight="1" x14ac:dyDescent="0.3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row>
    <row r="943" spans="1:28" ht="14.25" customHeight="1" x14ac:dyDescent="0.3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row>
    <row r="944" spans="1:28" ht="14.25" customHeight="1" x14ac:dyDescent="0.3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row>
    <row r="945" spans="1:28" ht="14.25" customHeight="1" x14ac:dyDescent="0.3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row>
    <row r="946" spans="1:28" ht="14.25" customHeight="1" x14ac:dyDescent="0.3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row>
    <row r="947" spans="1:28" ht="14.25" customHeight="1" x14ac:dyDescent="0.3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row>
    <row r="948" spans="1:28" ht="14.25" customHeight="1" x14ac:dyDescent="0.3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row>
    <row r="949" spans="1:28" ht="14.25" customHeight="1" x14ac:dyDescent="0.3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row>
    <row r="950" spans="1:28" ht="14.25" customHeight="1" x14ac:dyDescent="0.3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row>
    <row r="951" spans="1:28" ht="14.25" customHeight="1" x14ac:dyDescent="0.3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row>
    <row r="952" spans="1:28" ht="14.25" customHeight="1" x14ac:dyDescent="0.3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row>
    <row r="953" spans="1:28" ht="14.25" customHeight="1" x14ac:dyDescent="0.3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row>
    <row r="954" spans="1:28" ht="14.25" customHeight="1" x14ac:dyDescent="0.3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row>
    <row r="955" spans="1:28" ht="14.25" customHeight="1" x14ac:dyDescent="0.3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row>
    <row r="956" spans="1:28" ht="14.25" customHeight="1" x14ac:dyDescent="0.3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row>
    <row r="957" spans="1:28" ht="14.25" customHeight="1" x14ac:dyDescent="0.3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row>
    <row r="958" spans="1:28" ht="14.25" customHeight="1" x14ac:dyDescent="0.3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row>
    <row r="959" spans="1:28" ht="14.25" customHeight="1" x14ac:dyDescent="0.3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row>
    <row r="960" spans="1:28" ht="14.25" customHeight="1" x14ac:dyDescent="0.3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row>
    <row r="961" spans="1:28" ht="14.25" customHeight="1" x14ac:dyDescent="0.3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row>
    <row r="962" spans="1:28" ht="14.25" customHeight="1" x14ac:dyDescent="0.3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row>
    <row r="963" spans="1:28" ht="14.25" customHeight="1" x14ac:dyDescent="0.3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row>
    <row r="964" spans="1:28" ht="14.25" customHeight="1" x14ac:dyDescent="0.3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row>
    <row r="965" spans="1:28" ht="14.25" customHeight="1" x14ac:dyDescent="0.3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row>
    <row r="966" spans="1:28" ht="14.25" customHeight="1" x14ac:dyDescent="0.3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row>
    <row r="967" spans="1:28" ht="14.25" customHeight="1" x14ac:dyDescent="0.3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row>
    <row r="968" spans="1:28" ht="14.25" customHeight="1" x14ac:dyDescent="0.3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row>
    <row r="969" spans="1:28" ht="14.25" customHeight="1" x14ac:dyDescent="0.3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row>
    <row r="970" spans="1:28" ht="14.25" customHeight="1" x14ac:dyDescent="0.3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row>
    <row r="971" spans="1:28" ht="14.25" customHeight="1" x14ac:dyDescent="0.3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row>
    <row r="972" spans="1:28" ht="14.25" customHeight="1" x14ac:dyDescent="0.3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row>
    <row r="973" spans="1:28" ht="14.25" customHeight="1" x14ac:dyDescent="0.3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row>
    <row r="974" spans="1:28" ht="14.25" customHeight="1" x14ac:dyDescent="0.3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row>
    <row r="975" spans="1:28" ht="14.25" customHeight="1" x14ac:dyDescent="0.3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row>
    <row r="976" spans="1:28" ht="14.25" customHeight="1" x14ac:dyDescent="0.3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row>
    <row r="977" spans="1:28" ht="14.25" customHeight="1" x14ac:dyDescent="0.3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row>
    <row r="978" spans="1:28" ht="14.25" customHeight="1" x14ac:dyDescent="0.3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row>
    <row r="979" spans="1:28" ht="14.25" customHeight="1" x14ac:dyDescent="0.35">
      <c r="A979" s="73"/>
    </row>
  </sheetData>
  <mergeCells count="100">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6"/>
    <mergeCell ref="H35:H36"/>
    <mergeCell ref="I35:I36"/>
    <mergeCell ref="J35:J36"/>
    <mergeCell ref="K35:AA36"/>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46:AA51"/>
    <mergeCell ref="C37:G37"/>
    <mergeCell ref="K37:AA37"/>
    <mergeCell ref="C38:G38"/>
    <mergeCell ref="K38:AA38"/>
    <mergeCell ref="C39:G39"/>
    <mergeCell ref="K39:AA39"/>
    <mergeCell ref="C40:G40"/>
    <mergeCell ref="K40:AA40"/>
    <mergeCell ref="C41:G41"/>
    <mergeCell ref="K41:AA41"/>
    <mergeCell ref="C44:AA45"/>
    <mergeCell ref="C54:G56"/>
    <mergeCell ref="H54:I56"/>
    <mergeCell ref="J54:M56"/>
    <mergeCell ref="N54:U56"/>
    <mergeCell ref="V54: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992"/>
  <sheetViews>
    <sheetView topLeftCell="A38" zoomScale="70" zoomScaleNormal="70" workbookViewId="0">
      <selection activeCell="K38" sqref="K38:AA38"/>
    </sheetView>
  </sheetViews>
  <sheetFormatPr baseColWidth="10" defaultColWidth="13.7265625" defaultRowHeight="15" customHeight="1" x14ac:dyDescent="0.35"/>
  <cols>
    <col min="1" max="1" width="3.54296875" style="922" customWidth="1"/>
    <col min="2" max="2" width="2.7265625" style="922" customWidth="1"/>
    <col min="3" max="6" width="2.54296875" style="922" customWidth="1"/>
    <col min="7" max="7" width="4.08984375" style="922" customWidth="1"/>
    <col min="8" max="8" width="20.26953125" style="922" customWidth="1"/>
    <col min="9" max="9" width="15.08984375" style="922" customWidth="1"/>
    <col min="10" max="10" width="14.26953125" style="922" customWidth="1"/>
    <col min="11" max="12" width="3.26953125" style="922" customWidth="1"/>
    <col min="13" max="15" width="2.54296875" style="922" customWidth="1"/>
    <col min="16" max="16" width="3.26953125" style="922" customWidth="1"/>
    <col min="17" max="17" width="3.36328125" style="922" customWidth="1"/>
    <col min="18" max="18" width="3.54296875" style="922" customWidth="1"/>
    <col min="19" max="19" width="3.08984375" style="922" customWidth="1"/>
    <col min="20" max="20" width="7.08984375" style="922" customWidth="1"/>
    <col min="21" max="21" width="3.36328125" style="922" customWidth="1"/>
    <col min="22" max="22" width="3.54296875" style="922" customWidth="1"/>
    <col min="23" max="25" width="4.7265625" style="922" customWidth="1"/>
    <col min="26" max="26" width="6.36328125" style="922" customWidth="1"/>
    <col min="27" max="27" width="13.36328125" style="922" customWidth="1"/>
    <col min="28" max="28" width="1.90625" style="922" customWidth="1"/>
    <col min="29" max="16384" width="13.7265625" style="922"/>
  </cols>
  <sheetData>
    <row r="1" spans="1:28" ht="14.25" customHeight="1" thickBot="1" x14ac:dyDescent="0.4">
      <c r="A1" s="73"/>
      <c r="B1" s="74"/>
      <c r="C1" s="74"/>
      <c r="D1" s="74"/>
      <c r="E1" s="74"/>
      <c r="F1" s="74"/>
      <c r="G1" s="73"/>
      <c r="H1" s="73"/>
      <c r="I1" s="73"/>
      <c r="J1" s="73"/>
      <c r="K1" s="73"/>
      <c r="L1" s="73"/>
      <c r="M1" s="73"/>
      <c r="N1" s="73"/>
      <c r="O1" s="73"/>
      <c r="P1" s="73"/>
      <c r="Q1" s="73"/>
      <c r="R1" s="73"/>
      <c r="S1" s="73"/>
      <c r="T1" s="73"/>
      <c r="U1" s="73"/>
      <c r="V1" s="73"/>
      <c r="W1" s="73"/>
      <c r="X1" s="73"/>
      <c r="Y1" s="73"/>
      <c r="Z1" s="73"/>
      <c r="AA1" s="73"/>
      <c r="AB1" s="73"/>
    </row>
    <row r="2" spans="1:28" ht="45.75" customHeight="1" x14ac:dyDescent="0.35">
      <c r="A2" s="73"/>
      <c r="B2" s="2173"/>
      <c r="C2" s="2162"/>
      <c r="D2" s="2162"/>
      <c r="E2" s="2162"/>
      <c r="F2" s="2162"/>
      <c r="G2" s="2174"/>
      <c r="H2" s="2386" t="s">
        <v>0</v>
      </c>
      <c r="I2" s="2199"/>
      <c r="J2" s="2199"/>
      <c r="K2" s="2199"/>
      <c r="L2" s="2199"/>
      <c r="M2" s="2199"/>
      <c r="N2" s="2199"/>
      <c r="O2" s="2199"/>
      <c r="P2" s="2199"/>
      <c r="Q2" s="2199"/>
      <c r="R2" s="2199"/>
      <c r="S2" s="2199"/>
      <c r="T2" s="2199"/>
      <c r="U2" s="2199"/>
      <c r="V2" s="2199"/>
      <c r="W2" s="2199"/>
      <c r="X2" s="2199"/>
      <c r="Y2" s="2199"/>
      <c r="Z2" s="2199"/>
      <c r="AA2" s="2199"/>
      <c r="AB2" s="2200"/>
    </row>
    <row r="3" spans="1:28" ht="14.25" customHeight="1" x14ac:dyDescent="0.35">
      <c r="A3" s="73"/>
      <c r="B3" s="2175"/>
      <c r="C3" s="2176"/>
      <c r="D3" s="2176"/>
      <c r="E3" s="2176"/>
      <c r="F3" s="2176"/>
      <c r="G3" s="2177"/>
      <c r="H3" s="2182" t="s">
        <v>1</v>
      </c>
      <c r="I3" s="2183"/>
      <c r="J3" s="2183"/>
      <c r="K3" s="2183"/>
      <c r="L3" s="2183"/>
      <c r="M3" s="2183"/>
      <c r="N3" s="2183"/>
      <c r="O3" s="2184"/>
      <c r="P3" s="2182"/>
      <c r="Q3" s="2183"/>
      <c r="R3" s="2183"/>
      <c r="S3" s="2183"/>
      <c r="T3" s="2183"/>
      <c r="U3" s="2183"/>
      <c r="V3" s="2183"/>
      <c r="W3" s="2183"/>
      <c r="X3" s="2183"/>
      <c r="Y3" s="2183"/>
      <c r="Z3" s="2183"/>
      <c r="AA3" s="2183"/>
      <c r="AB3" s="2185"/>
    </row>
    <row r="4" spans="1:28" ht="21.75" customHeight="1" thickBot="1" x14ac:dyDescent="0.4">
      <c r="A4" s="73"/>
      <c r="B4" s="2164"/>
      <c r="C4" s="2165"/>
      <c r="D4" s="2165"/>
      <c r="E4" s="2165"/>
      <c r="F4" s="2165"/>
      <c r="G4" s="2178"/>
      <c r="H4" s="2186" t="s">
        <v>422</v>
      </c>
      <c r="I4" s="2187"/>
      <c r="J4" s="2187"/>
      <c r="K4" s="2187"/>
      <c r="L4" s="2187"/>
      <c r="M4" s="2187"/>
      <c r="N4" s="2187"/>
      <c r="O4" s="2187"/>
      <c r="P4" s="2187"/>
      <c r="Q4" s="2187"/>
      <c r="R4" s="2187"/>
      <c r="S4" s="2187"/>
      <c r="T4" s="2187"/>
      <c r="U4" s="2187"/>
      <c r="V4" s="2187"/>
      <c r="W4" s="2187"/>
      <c r="X4" s="2187"/>
      <c r="Y4" s="2187"/>
      <c r="Z4" s="2187"/>
      <c r="AA4" s="2187"/>
      <c r="AB4" s="2188"/>
    </row>
    <row r="5" spans="1:28" ht="14.25" customHeight="1" x14ac:dyDescent="0.35">
      <c r="A5" s="73"/>
      <c r="B5" s="73"/>
      <c r="C5" s="73"/>
      <c r="D5" s="73"/>
      <c r="E5" s="73"/>
      <c r="F5" s="73"/>
      <c r="G5" s="73"/>
      <c r="H5" s="75"/>
      <c r="I5" s="75"/>
      <c r="J5" s="75"/>
      <c r="K5" s="75"/>
      <c r="L5" s="75"/>
      <c r="M5" s="75"/>
      <c r="N5" s="75"/>
      <c r="O5" s="75"/>
      <c r="P5" s="75"/>
      <c r="Q5" s="75"/>
      <c r="R5" s="75"/>
      <c r="S5" s="75"/>
      <c r="T5" s="75"/>
      <c r="U5" s="75"/>
      <c r="V5" s="75"/>
      <c r="W5" s="75"/>
      <c r="X5" s="75"/>
      <c r="Y5" s="75"/>
      <c r="Z5" s="75"/>
      <c r="AA5" s="75"/>
      <c r="AB5" s="75"/>
    </row>
    <row r="6" spans="1:28" ht="14.25" customHeight="1" thickBot="1" x14ac:dyDescent="0.4">
      <c r="A6" s="73"/>
      <c r="B6" s="76"/>
      <c r="C6" s="77"/>
      <c r="D6" s="77"/>
      <c r="E6" s="77"/>
      <c r="F6" s="77"/>
      <c r="G6" s="77"/>
      <c r="H6" s="77"/>
      <c r="I6" s="78"/>
      <c r="J6" s="78"/>
      <c r="K6" s="78"/>
      <c r="L6" s="78"/>
      <c r="M6" s="78"/>
      <c r="N6" s="78"/>
      <c r="O6" s="78"/>
      <c r="P6" s="78"/>
      <c r="Q6" s="78"/>
      <c r="R6" s="78"/>
      <c r="S6" s="78"/>
      <c r="T6" s="78"/>
      <c r="U6" s="78"/>
      <c r="V6" s="78"/>
      <c r="W6" s="77"/>
      <c r="X6" s="77"/>
      <c r="Y6" s="77"/>
      <c r="Z6" s="77"/>
      <c r="AA6" s="77"/>
      <c r="AB6" s="79"/>
    </row>
    <row r="7" spans="1:28" ht="15" customHeight="1" x14ac:dyDescent="0.35">
      <c r="A7" s="73"/>
      <c r="B7" s="80"/>
      <c r="C7" s="2161" t="s">
        <v>4</v>
      </c>
      <c r="D7" s="2162"/>
      <c r="E7" s="2162"/>
      <c r="F7" s="2162"/>
      <c r="G7" s="2162"/>
      <c r="H7" s="2163"/>
      <c r="I7" s="2387" t="s">
        <v>423</v>
      </c>
      <c r="J7" s="2162"/>
      <c r="K7" s="2162"/>
      <c r="L7" s="2162"/>
      <c r="M7" s="2162"/>
      <c r="N7" s="2162"/>
      <c r="O7" s="2162"/>
      <c r="P7" s="2162"/>
      <c r="Q7" s="2162"/>
      <c r="R7" s="2162"/>
      <c r="S7" s="2162"/>
      <c r="T7" s="2162"/>
      <c r="U7" s="2162"/>
      <c r="V7" s="2162"/>
      <c r="W7" s="2162"/>
      <c r="X7" s="2162"/>
      <c r="Y7" s="2162"/>
      <c r="Z7" s="2162"/>
      <c r="AA7" s="2163"/>
      <c r="AB7" s="81"/>
    </row>
    <row r="8" spans="1:28" ht="7.9" customHeight="1" thickBot="1" x14ac:dyDescent="0.4">
      <c r="A8" s="73"/>
      <c r="B8" s="80"/>
      <c r="C8" s="2164"/>
      <c r="D8" s="2165"/>
      <c r="E8" s="2165"/>
      <c r="F8" s="2165"/>
      <c r="G8" s="2165"/>
      <c r="H8" s="2166"/>
      <c r="I8" s="2164"/>
      <c r="J8" s="2165"/>
      <c r="K8" s="2165"/>
      <c r="L8" s="2165"/>
      <c r="M8" s="2165"/>
      <c r="N8" s="2165"/>
      <c r="O8" s="2165"/>
      <c r="P8" s="2165"/>
      <c r="Q8" s="2165"/>
      <c r="R8" s="2165"/>
      <c r="S8" s="2165"/>
      <c r="T8" s="2165"/>
      <c r="U8" s="2165"/>
      <c r="V8" s="2165"/>
      <c r="W8" s="2165"/>
      <c r="X8" s="2165"/>
      <c r="Y8" s="2165"/>
      <c r="Z8" s="2165"/>
      <c r="AA8" s="2166"/>
      <c r="AB8" s="81"/>
    </row>
    <row r="9" spans="1:28" ht="14.25" customHeight="1" thickBot="1" x14ac:dyDescent="0.4">
      <c r="A9" s="73"/>
      <c r="B9" s="80"/>
      <c r="C9" s="82"/>
      <c r="D9" s="82"/>
      <c r="E9" s="82"/>
      <c r="F9" s="82"/>
      <c r="G9" s="82"/>
      <c r="H9" s="82"/>
      <c r="I9" s="83"/>
      <c r="J9" s="83"/>
      <c r="K9" s="83"/>
      <c r="L9" s="83"/>
      <c r="M9" s="83"/>
      <c r="N9" s="83"/>
      <c r="O9" s="83"/>
      <c r="P9" s="83"/>
      <c r="Q9" s="83"/>
      <c r="R9" s="83"/>
      <c r="S9" s="83"/>
      <c r="T9" s="83"/>
      <c r="U9" s="83"/>
      <c r="V9" s="83"/>
      <c r="W9" s="82"/>
      <c r="X9" s="82"/>
      <c r="Y9" s="82"/>
      <c r="Z9" s="82"/>
      <c r="AA9" s="82"/>
      <c r="AB9" s="81"/>
    </row>
    <row r="10" spans="1:28" ht="15" customHeight="1" thickBot="1" x14ac:dyDescent="0.4">
      <c r="A10" s="73"/>
      <c r="B10" s="80"/>
      <c r="C10" s="2161" t="s">
        <v>6</v>
      </c>
      <c r="D10" s="2162"/>
      <c r="E10" s="2162"/>
      <c r="F10" s="2162"/>
      <c r="G10" s="2162"/>
      <c r="H10" s="2163"/>
      <c r="I10" s="2396" t="s">
        <v>424</v>
      </c>
      <c r="J10" s="2389"/>
      <c r="K10" s="2389"/>
      <c r="L10" s="2389"/>
      <c r="M10" s="2389"/>
      <c r="N10" s="2389"/>
      <c r="O10" s="2389"/>
      <c r="P10" s="2389"/>
      <c r="Q10" s="2397"/>
      <c r="R10" s="2400" t="s">
        <v>8</v>
      </c>
      <c r="S10" s="2196"/>
      <c r="T10" s="2196"/>
      <c r="U10" s="2197"/>
      <c r="V10" s="2198" t="s">
        <v>9</v>
      </c>
      <c r="W10" s="2199"/>
      <c r="X10" s="2199"/>
      <c r="Y10" s="2199"/>
      <c r="Z10" s="2199"/>
      <c r="AA10" s="2200"/>
      <c r="AB10" s="81"/>
    </row>
    <row r="11" spans="1:28" ht="21" customHeight="1" thickBot="1" x14ac:dyDescent="0.4">
      <c r="A11" s="73"/>
      <c r="B11" s="80"/>
      <c r="C11" s="2164"/>
      <c r="D11" s="2165"/>
      <c r="E11" s="2165"/>
      <c r="F11" s="2165"/>
      <c r="G11" s="2165"/>
      <c r="H11" s="2166"/>
      <c r="I11" s="2398"/>
      <c r="J11" s="2391"/>
      <c r="K11" s="2391"/>
      <c r="L11" s="2391"/>
      <c r="M11" s="2391"/>
      <c r="N11" s="2391"/>
      <c r="O11" s="2391"/>
      <c r="P11" s="2391"/>
      <c r="Q11" s="2399"/>
      <c r="R11" s="2343" t="s">
        <v>425</v>
      </c>
      <c r="S11" s="2196"/>
      <c r="T11" s="2196"/>
      <c r="U11" s="2197"/>
      <c r="V11" s="2202" t="s">
        <v>393</v>
      </c>
      <c r="W11" s="2187"/>
      <c r="X11" s="2187"/>
      <c r="Y11" s="2187"/>
      <c r="Z11" s="2187"/>
      <c r="AA11" s="2188"/>
      <c r="AB11" s="81"/>
    </row>
    <row r="12" spans="1:28" ht="14.25" customHeight="1" thickBot="1" x14ac:dyDescent="0.4">
      <c r="A12" s="73"/>
      <c r="B12" s="72"/>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84"/>
    </row>
    <row r="13" spans="1:28" ht="15" customHeight="1" x14ac:dyDescent="0.35">
      <c r="A13" s="73"/>
      <c r="B13" s="72"/>
      <c r="C13" s="2161" t="s">
        <v>11</v>
      </c>
      <c r="D13" s="2162"/>
      <c r="E13" s="2162"/>
      <c r="F13" s="2162"/>
      <c r="G13" s="2162"/>
      <c r="H13" s="2163"/>
      <c r="I13" s="2388" t="s">
        <v>426</v>
      </c>
      <c r="J13" s="2389"/>
      <c r="K13" s="2389"/>
      <c r="L13" s="2389"/>
      <c r="M13" s="2389"/>
      <c r="N13" s="2389"/>
      <c r="O13" s="2389"/>
      <c r="P13" s="2389"/>
      <c r="Q13" s="2389"/>
      <c r="R13" s="2389"/>
      <c r="S13" s="2390"/>
      <c r="T13" s="2198" t="s">
        <v>13</v>
      </c>
      <c r="U13" s="2199"/>
      <c r="V13" s="2199"/>
      <c r="W13" s="2199"/>
      <c r="X13" s="2199"/>
      <c r="Y13" s="2199"/>
      <c r="Z13" s="2199"/>
      <c r="AA13" s="2200"/>
      <c r="AB13" s="84"/>
    </row>
    <row r="14" spans="1:28" ht="25.9" customHeight="1" thickBot="1" x14ac:dyDescent="0.4">
      <c r="A14" s="73"/>
      <c r="B14" s="72"/>
      <c r="C14" s="2164"/>
      <c r="D14" s="2165"/>
      <c r="E14" s="2165"/>
      <c r="F14" s="2165"/>
      <c r="G14" s="2165"/>
      <c r="H14" s="2166"/>
      <c r="I14" s="2391"/>
      <c r="J14" s="2391"/>
      <c r="K14" s="2391"/>
      <c r="L14" s="2391"/>
      <c r="M14" s="2391"/>
      <c r="N14" s="2391"/>
      <c r="O14" s="2391"/>
      <c r="P14" s="2391"/>
      <c r="Q14" s="2391"/>
      <c r="R14" s="2391"/>
      <c r="S14" s="2392"/>
      <c r="T14" s="2210" t="s">
        <v>376</v>
      </c>
      <c r="U14" s="2187"/>
      <c r="V14" s="2187"/>
      <c r="W14" s="2187"/>
      <c r="X14" s="2187"/>
      <c r="Y14" s="2187"/>
      <c r="Z14" s="2187"/>
      <c r="AA14" s="2188"/>
      <c r="AB14" s="84"/>
    </row>
    <row r="15" spans="1:28" ht="14.25" customHeight="1" thickBot="1" x14ac:dyDescent="0.4">
      <c r="A15" s="73"/>
      <c r="B15" s="72"/>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84"/>
    </row>
    <row r="16" spans="1:28" ht="25.9" customHeight="1" thickBot="1" x14ac:dyDescent="0.4">
      <c r="A16" s="73"/>
      <c r="B16" s="72"/>
      <c r="C16" s="2204" t="s">
        <v>15</v>
      </c>
      <c r="D16" s="2196"/>
      <c r="E16" s="2196"/>
      <c r="F16" s="2196"/>
      <c r="G16" s="2196"/>
      <c r="H16" s="2197"/>
      <c r="I16" s="2318" t="s">
        <v>427</v>
      </c>
      <c r="J16" s="2319"/>
      <c r="K16" s="2319"/>
      <c r="L16" s="2319"/>
      <c r="M16" s="2319"/>
      <c r="N16" s="2319"/>
      <c r="O16" s="2319"/>
      <c r="P16" s="2319"/>
      <c r="Q16" s="2319"/>
      <c r="R16" s="2319"/>
      <c r="S16" s="2319"/>
      <c r="T16" s="2319"/>
      <c r="U16" s="2319"/>
      <c r="V16" s="2319"/>
      <c r="W16" s="2319"/>
      <c r="X16" s="2319"/>
      <c r="Y16" s="2319"/>
      <c r="Z16" s="2319"/>
      <c r="AA16" s="2320"/>
      <c r="AB16" s="84"/>
    </row>
    <row r="17" spans="1:28" ht="16.5" customHeight="1" thickBot="1" x14ac:dyDescent="0.4">
      <c r="A17" s="73"/>
      <c r="B17" s="72"/>
      <c r="C17" s="83"/>
      <c r="D17" s="83"/>
      <c r="E17" s="83"/>
      <c r="F17" s="83"/>
      <c r="G17" s="83"/>
      <c r="H17" s="83"/>
      <c r="I17" s="568"/>
      <c r="J17" s="568"/>
      <c r="K17" s="568"/>
      <c r="L17" s="568"/>
      <c r="M17" s="568"/>
      <c r="N17" s="568"/>
      <c r="O17" s="568"/>
      <c r="P17" s="568"/>
      <c r="Q17" s="568"/>
      <c r="R17" s="568"/>
      <c r="S17" s="568"/>
      <c r="T17" s="568"/>
      <c r="U17" s="568"/>
      <c r="V17" s="568"/>
      <c r="W17" s="568"/>
      <c r="X17" s="568"/>
      <c r="Y17" s="568"/>
      <c r="Z17" s="568"/>
      <c r="AA17" s="568"/>
      <c r="AB17" s="84"/>
    </row>
    <row r="18" spans="1:28" ht="33" customHeight="1" thickBot="1" x14ac:dyDescent="0.4">
      <c r="A18" s="73"/>
      <c r="B18" s="72"/>
      <c r="C18" s="2204" t="s">
        <v>84</v>
      </c>
      <c r="D18" s="2196"/>
      <c r="E18" s="2196"/>
      <c r="F18" s="2196"/>
      <c r="G18" s="2196"/>
      <c r="H18" s="2197"/>
      <c r="I18" s="2318" t="s">
        <v>428</v>
      </c>
      <c r="J18" s="2319"/>
      <c r="K18" s="2319"/>
      <c r="L18" s="2319"/>
      <c r="M18" s="2319"/>
      <c r="N18" s="2319"/>
      <c r="O18" s="2319"/>
      <c r="P18" s="2319"/>
      <c r="Q18" s="2319"/>
      <c r="R18" s="2319"/>
      <c r="S18" s="2319"/>
      <c r="T18" s="2319"/>
      <c r="U18" s="2319"/>
      <c r="V18" s="2319"/>
      <c r="W18" s="2319"/>
      <c r="X18" s="2319"/>
      <c r="Y18" s="2319"/>
      <c r="Z18" s="2319"/>
      <c r="AA18" s="2320"/>
      <c r="AB18" s="84"/>
    </row>
    <row r="19" spans="1:28" ht="16.5" customHeight="1" thickBot="1" x14ac:dyDescent="0.4">
      <c r="A19" s="73"/>
      <c r="B19" s="72"/>
      <c r="C19" s="83"/>
      <c r="D19" s="83"/>
      <c r="E19" s="83"/>
      <c r="F19" s="83"/>
      <c r="G19" s="83"/>
      <c r="H19" s="83"/>
      <c r="I19" s="568"/>
      <c r="J19" s="568"/>
      <c r="K19" s="568"/>
      <c r="L19" s="568"/>
      <c r="M19" s="568"/>
      <c r="N19" s="568"/>
      <c r="O19" s="568"/>
      <c r="P19" s="568"/>
      <c r="Q19" s="568"/>
      <c r="R19" s="568"/>
      <c r="S19" s="568"/>
      <c r="T19" s="568"/>
      <c r="U19" s="568"/>
      <c r="V19" s="568"/>
      <c r="W19" s="568"/>
      <c r="X19" s="568"/>
      <c r="Y19" s="568"/>
      <c r="Z19" s="568"/>
      <c r="AA19" s="568"/>
      <c r="AB19" s="84"/>
    </row>
    <row r="20" spans="1:28" ht="22.5" customHeight="1" x14ac:dyDescent="0.35">
      <c r="A20" s="73"/>
      <c r="B20" s="72"/>
      <c r="C20" s="2206" t="s">
        <v>19</v>
      </c>
      <c r="D20" s="2162"/>
      <c r="E20" s="2162"/>
      <c r="F20" s="2162"/>
      <c r="G20" s="2162"/>
      <c r="H20" s="2163"/>
      <c r="I20" s="2444" t="s">
        <v>1156</v>
      </c>
      <c r="J20" s="2389"/>
      <c r="K20" s="2389"/>
      <c r="L20" s="2397"/>
      <c r="M20" s="2198" t="s">
        <v>21</v>
      </c>
      <c r="N20" s="2199"/>
      <c r="O20" s="2199"/>
      <c r="P20" s="2199"/>
      <c r="Q20" s="2199"/>
      <c r="R20" s="2199"/>
      <c r="S20" s="2200"/>
      <c r="T20" s="2198" t="s">
        <v>22</v>
      </c>
      <c r="U20" s="2199"/>
      <c r="V20" s="2199"/>
      <c r="W20" s="2199"/>
      <c r="X20" s="2199"/>
      <c r="Y20" s="2199"/>
      <c r="Z20" s="2199"/>
      <c r="AA20" s="2200"/>
      <c r="AB20" s="84"/>
    </row>
    <row r="21" spans="1:28" ht="13.9" customHeight="1" thickBot="1" x14ac:dyDescent="0.4">
      <c r="A21" s="73"/>
      <c r="B21" s="72"/>
      <c r="C21" s="2164"/>
      <c r="D21" s="2165"/>
      <c r="E21" s="2165"/>
      <c r="F21" s="2165"/>
      <c r="G21" s="2165"/>
      <c r="H21" s="2166"/>
      <c r="I21" s="2398"/>
      <c r="J21" s="2391"/>
      <c r="K21" s="2391"/>
      <c r="L21" s="2399"/>
      <c r="M21" s="2445" t="s">
        <v>222</v>
      </c>
      <c r="N21" s="2446"/>
      <c r="O21" s="2446"/>
      <c r="P21" s="2446"/>
      <c r="Q21" s="2446"/>
      <c r="R21" s="2446"/>
      <c r="S21" s="2447"/>
      <c r="T21" s="2448" t="s">
        <v>69</v>
      </c>
      <c r="U21" s="2449"/>
      <c r="V21" s="2449"/>
      <c r="W21" s="2449"/>
      <c r="X21" s="2449"/>
      <c r="Y21" s="2449"/>
      <c r="Z21" s="2449"/>
      <c r="AA21" s="2450"/>
      <c r="AB21" s="84"/>
    </row>
    <row r="22" spans="1:28" ht="14.25" customHeight="1" thickBot="1" x14ac:dyDescent="0.4">
      <c r="A22" s="73"/>
      <c r="B22" s="72"/>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84"/>
    </row>
    <row r="23" spans="1:28" ht="25.15" customHeight="1" x14ac:dyDescent="0.35">
      <c r="A23" s="73"/>
      <c r="B23" s="72"/>
      <c r="C23" s="2451" t="s">
        <v>25</v>
      </c>
      <c r="D23" s="2438"/>
      <c r="E23" s="2438"/>
      <c r="F23" s="2438"/>
      <c r="G23" s="2438"/>
      <c r="H23" s="2438"/>
      <c r="I23" s="2438"/>
      <c r="J23" s="2437" t="s">
        <v>26</v>
      </c>
      <c r="K23" s="2438"/>
      <c r="L23" s="2438"/>
      <c r="M23" s="2438"/>
      <c r="N23" s="2438"/>
      <c r="O23" s="2438"/>
      <c r="P23" s="2438"/>
      <c r="Q23" s="2437" t="s">
        <v>27</v>
      </c>
      <c r="R23" s="2438"/>
      <c r="S23" s="2438"/>
      <c r="T23" s="2438"/>
      <c r="U23" s="2438"/>
      <c r="V23" s="2438"/>
      <c r="W23" s="2438"/>
      <c r="X23" s="2438"/>
      <c r="Y23" s="2438"/>
      <c r="Z23" s="2438"/>
      <c r="AA23" s="2439"/>
      <c r="AB23" s="84"/>
    </row>
    <row r="24" spans="1:28" ht="14.5" customHeight="1" thickBot="1" x14ac:dyDescent="0.4">
      <c r="A24" s="441"/>
      <c r="B24" s="3861"/>
      <c r="C24" s="2424" t="s">
        <v>429</v>
      </c>
      <c r="D24" s="2425"/>
      <c r="E24" s="2425"/>
      <c r="F24" s="2425"/>
      <c r="G24" s="2425"/>
      <c r="H24" s="2425"/>
      <c r="I24" s="2426"/>
      <c r="J24" s="2440" t="s">
        <v>411</v>
      </c>
      <c r="K24" s="2441"/>
      <c r="L24" s="2441"/>
      <c r="M24" s="2441"/>
      <c r="N24" s="2441"/>
      <c r="O24" s="2441"/>
      <c r="P24" s="2441"/>
      <c r="Q24" s="2442" t="s">
        <v>430</v>
      </c>
      <c r="R24" s="2441"/>
      <c r="S24" s="2441"/>
      <c r="T24" s="2441"/>
      <c r="U24" s="2441"/>
      <c r="V24" s="2441"/>
      <c r="W24" s="2441"/>
      <c r="X24" s="2441"/>
      <c r="Y24" s="2441"/>
      <c r="Z24" s="2441"/>
      <c r="AA24" s="2443"/>
      <c r="AB24" s="84"/>
    </row>
    <row r="25" spans="1:28" ht="14.25" customHeight="1" thickBot="1" x14ac:dyDescent="0.4">
      <c r="A25" s="73"/>
      <c r="B25" s="72"/>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84"/>
    </row>
    <row r="26" spans="1:28" ht="21.65" customHeight="1" thickBot="1" x14ac:dyDescent="0.4">
      <c r="A26" s="73"/>
      <c r="B26" s="72"/>
      <c r="C26" s="2204" t="s">
        <v>31</v>
      </c>
      <c r="D26" s="2196"/>
      <c r="E26" s="2196"/>
      <c r="F26" s="2196"/>
      <c r="G26" s="2196"/>
      <c r="H26" s="2197"/>
      <c r="I26" s="2420" t="s">
        <v>431</v>
      </c>
      <c r="J26" s="2196"/>
      <c r="K26" s="2196"/>
      <c r="L26" s="2196"/>
      <c r="M26" s="2196"/>
      <c r="N26" s="2196"/>
      <c r="O26" s="2196"/>
      <c r="P26" s="2196"/>
      <c r="Q26" s="2196"/>
      <c r="R26" s="2196"/>
      <c r="S26" s="2196"/>
      <c r="T26" s="2196"/>
      <c r="U26" s="2196"/>
      <c r="V26" s="2196"/>
      <c r="W26" s="2196"/>
      <c r="X26" s="2196"/>
      <c r="Y26" s="2196"/>
      <c r="Z26" s="2196"/>
      <c r="AA26" s="2197"/>
      <c r="AB26" s="84"/>
    </row>
    <row r="27" spans="1:28" ht="14.25" customHeight="1" thickBot="1" x14ac:dyDescent="0.4">
      <c r="A27" s="73"/>
      <c r="B27" s="72"/>
      <c r="C27" s="83"/>
      <c r="D27" s="83"/>
      <c r="E27" s="83"/>
      <c r="F27" s="83"/>
      <c r="G27" s="83"/>
      <c r="H27" s="83"/>
      <c r="I27" s="568"/>
      <c r="J27" s="568"/>
      <c r="K27" s="568"/>
      <c r="L27" s="568"/>
      <c r="M27" s="568"/>
      <c r="N27" s="568"/>
      <c r="O27" s="568"/>
      <c r="P27" s="568"/>
      <c r="Q27" s="568"/>
      <c r="R27" s="568"/>
      <c r="S27" s="568"/>
      <c r="T27" s="568"/>
      <c r="U27" s="568"/>
      <c r="V27" s="568"/>
      <c r="W27" s="568"/>
      <c r="X27" s="568"/>
      <c r="Y27" s="568"/>
      <c r="Z27" s="568"/>
      <c r="AA27" s="568"/>
      <c r="AB27" s="84"/>
    </row>
    <row r="28" spans="1:28" ht="44.5" customHeight="1" thickBot="1" x14ac:dyDescent="0.4">
      <c r="A28" s="73"/>
      <c r="B28" s="72"/>
      <c r="C28" s="2342" t="s">
        <v>33</v>
      </c>
      <c r="D28" s="2196"/>
      <c r="E28" s="2196"/>
      <c r="F28" s="2196"/>
      <c r="G28" s="2196"/>
      <c r="H28" s="2197"/>
      <c r="I28" s="2436">
        <v>0.91</v>
      </c>
      <c r="J28" s="2213"/>
      <c r="K28" s="2214" t="s">
        <v>34</v>
      </c>
      <c r="L28" s="2196"/>
      <c r="M28" s="2196"/>
      <c r="N28" s="2197"/>
      <c r="O28" s="2215" t="s">
        <v>35</v>
      </c>
      <c r="P28" s="2196"/>
      <c r="Q28" s="2196"/>
      <c r="R28" s="2197"/>
      <c r="S28" s="85"/>
      <c r="T28" s="2216" t="s">
        <v>36</v>
      </c>
      <c r="U28" s="2196"/>
      <c r="V28" s="2197"/>
      <c r="W28" s="86" t="s">
        <v>37</v>
      </c>
      <c r="X28" s="2217" t="s">
        <v>38</v>
      </c>
      <c r="Y28" s="2196"/>
      <c r="Z28" s="2197"/>
      <c r="AA28" s="87"/>
      <c r="AB28" s="84"/>
    </row>
    <row r="29" spans="1:28" ht="14.25" customHeight="1" thickBot="1" x14ac:dyDescent="0.4">
      <c r="A29" s="73"/>
      <c r="B29" s="72"/>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84"/>
    </row>
    <row r="30" spans="1:28" ht="15" customHeight="1" x14ac:dyDescent="0.35">
      <c r="A30" s="73"/>
      <c r="B30" s="72"/>
      <c r="C30" s="2219" t="s">
        <v>39</v>
      </c>
      <c r="D30" s="2162"/>
      <c r="E30" s="2162"/>
      <c r="F30" s="2162"/>
      <c r="G30" s="2162"/>
      <c r="H30" s="2162"/>
      <c r="I30" s="2162"/>
      <c r="J30" s="2163"/>
      <c r="K30" s="2221" t="s">
        <v>40</v>
      </c>
      <c r="L30" s="2199"/>
      <c r="M30" s="2199"/>
      <c r="N30" s="2199"/>
      <c r="O30" s="2199"/>
      <c r="P30" s="2199"/>
      <c r="Q30" s="2199"/>
      <c r="R30" s="2222"/>
      <c r="S30" s="2403" t="s">
        <v>41</v>
      </c>
      <c r="T30" s="2199"/>
      <c r="U30" s="2199"/>
      <c r="V30" s="2199"/>
      <c r="W30" s="2222"/>
      <c r="X30" s="2224" t="s">
        <v>42</v>
      </c>
      <c r="Y30" s="2199"/>
      <c r="Z30" s="2199"/>
      <c r="AA30" s="2200"/>
      <c r="AB30" s="84"/>
    </row>
    <row r="31" spans="1:28" ht="14.25" customHeight="1" x14ac:dyDescent="0.35">
      <c r="A31" s="73"/>
      <c r="B31" s="72"/>
      <c r="C31" s="2175"/>
      <c r="D31" s="2176"/>
      <c r="E31" s="2176"/>
      <c r="F31" s="2176"/>
      <c r="G31" s="2176"/>
      <c r="H31" s="2176"/>
      <c r="I31" s="2176"/>
      <c r="J31" s="2220"/>
      <c r="K31" s="2225" t="s">
        <v>43</v>
      </c>
      <c r="L31" s="2183"/>
      <c r="M31" s="2183"/>
      <c r="N31" s="2184"/>
      <c r="O31" s="2226" t="s">
        <v>44</v>
      </c>
      <c r="P31" s="2183"/>
      <c r="Q31" s="2183"/>
      <c r="R31" s="2184"/>
      <c r="S31" s="2226" t="s">
        <v>43</v>
      </c>
      <c r="T31" s="2184"/>
      <c r="U31" s="2226" t="s">
        <v>44</v>
      </c>
      <c r="V31" s="2183"/>
      <c r="W31" s="2184"/>
      <c r="X31" s="2226" t="s">
        <v>43</v>
      </c>
      <c r="Y31" s="2184"/>
      <c r="Z31" s="2226" t="s">
        <v>44</v>
      </c>
      <c r="AA31" s="2185"/>
      <c r="AB31" s="84"/>
    </row>
    <row r="32" spans="1:28" ht="15" customHeight="1" thickBot="1" x14ac:dyDescent="0.4">
      <c r="A32" s="73"/>
      <c r="B32" s="72"/>
      <c r="C32" s="2164"/>
      <c r="D32" s="2165"/>
      <c r="E32" s="2165"/>
      <c r="F32" s="2165"/>
      <c r="G32" s="2165"/>
      <c r="H32" s="2165"/>
      <c r="I32" s="2165"/>
      <c r="J32" s="2166"/>
      <c r="K32" s="2227">
        <v>0</v>
      </c>
      <c r="L32" s="2187"/>
      <c r="M32" s="2187"/>
      <c r="N32" s="2228"/>
      <c r="O32" s="2218">
        <v>0.79</v>
      </c>
      <c r="P32" s="2187"/>
      <c r="Q32" s="2187"/>
      <c r="R32" s="2228"/>
      <c r="S32" s="2218">
        <v>0.8</v>
      </c>
      <c r="T32" s="2228"/>
      <c r="U32" s="2218">
        <v>0.89</v>
      </c>
      <c r="V32" s="2187"/>
      <c r="W32" s="2228"/>
      <c r="X32" s="2218">
        <v>0.9</v>
      </c>
      <c r="Y32" s="2228"/>
      <c r="Z32" s="2218">
        <v>1</v>
      </c>
      <c r="AA32" s="2188"/>
      <c r="AB32" s="84"/>
    </row>
    <row r="33" spans="1:28" ht="14.25" customHeight="1" thickBot="1" x14ac:dyDescent="0.4">
      <c r="A33" s="73"/>
      <c r="B33" s="72"/>
      <c r="C33" s="917"/>
      <c r="D33" s="917"/>
      <c r="E33" s="917"/>
      <c r="F33" s="917"/>
      <c r="G33" s="917"/>
      <c r="H33" s="917"/>
      <c r="I33" s="917"/>
      <c r="J33" s="917"/>
      <c r="K33" s="917"/>
      <c r="L33" s="917"/>
      <c r="M33" s="917"/>
      <c r="N33" s="917"/>
      <c r="O33" s="917"/>
      <c r="P33" s="917"/>
      <c r="Q33" s="917"/>
      <c r="R33" s="917"/>
      <c r="S33" s="917"/>
      <c r="T33" s="442" t="s">
        <v>432</v>
      </c>
      <c r="U33" s="917"/>
      <c r="V33" s="917"/>
      <c r="W33" s="917"/>
      <c r="X33" s="917"/>
      <c r="Y33" s="917"/>
      <c r="Z33" s="917"/>
      <c r="AA33" s="917"/>
      <c r="AB33" s="84"/>
    </row>
    <row r="34" spans="1:28" ht="14.25" customHeight="1" thickBot="1" x14ac:dyDescent="0.4">
      <c r="A34" s="74"/>
      <c r="B34" s="71"/>
      <c r="C34" s="2229" t="s">
        <v>45</v>
      </c>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1"/>
      <c r="AB34" s="84"/>
    </row>
    <row r="35" spans="1:28" ht="32.25" customHeight="1" x14ac:dyDescent="0.35">
      <c r="A35" s="74"/>
      <c r="B35" s="71"/>
      <c r="C35" s="2232" t="s">
        <v>46</v>
      </c>
      <c r="D35" s="2233"/>
      <c r="E35" s="2233"/>
      <c r="F35" s="2233"/>
      <c r="G35" s="2234"/>
      <c r="H35" s="2238" t="s">
        <v>433</v>
      </c>
      <c r="I35" s="2238" t="s">
        <v>434</v>
      </c>
      <c r="J35" s="2240" t="s">
        <v>49</v>
      </c>
      <c r="K35" s="2232" t="s">
        <v>50</v>
      </c>
      <c r="L35" s="2233"/>
      <c r="M35" s="2233"/>
      <c r="N35" s="2233"/>
      <c r="O35" s="2233"/>
      <c r="P35" s="2233"/>
      <c r="Q35" s="2233"/>
      <c r="R35" s="2233"/>
      <c r="S35" s="2233"/>
      <c r="T35" s="2233"/>
      <c r="U35" s="2233"/>
      <c r="V35" s="2233"/>
      <c r="W35" s="2233"/>
      <c r="X35" s="2233"/>
      <c r="Y35" s="2233"/>
      <c r="Z35" s="2233"/>
      <c r="AA35" s="2234"/>
      <c r="AB35" s="84"/>
    </row>
    <row r="36" spans="1:28" ht="11.5" customHeight="1" thickBot="1" x14ac:dyDescent="0.4">
      <c r="A36" s="74"/>
      <c r="B36" s="71"/>
      <c r="C36" s="2235"/>
      <c r="D36" s="2236"/>
      <c r="E36" s="2236"/>
      <c r="F36" s="2236"/>
      <c r="G36" s="2237"/>
      <c r="H36" s="2239"/>
      <c r="I36" s="2239"/>
      <c r="J36" s="2239"/>
      <c r="K36" s="2235"/>
      <c r="L36" s="2236"/>
      <c r="M36" s="2236"/>
      <c r="N36" s="2236"/>
      <c r="O36" s="2236"/>
      <c r="P36" s="2236"/>
      <c r="Q36" s="2236"/>
      <c r="R36" s="2236"/>
      <c r="S36" s="2236"/>
      <c r="T36" s="2236"/>
      <c r="U36" s="2236"/>
      <c r="V36" s="2236"/>
      <c r="W36" s="2236"/>
      <c r="X36" s="2236"/>
      <c r="Y36" s="2236"/>
      <c r="Z36" s="2236"/>
      <c r="AA36" s="2237"/>
      <c r="AB36" s="84"/>
    </row>
    <row r="37" spans="1:28" ht="282" customHeight="1" x14ac:dyDescent="0.35">
      <c r="A37" s="74"/>
      <c r="B37" s="71"/>
      <c r="C37" s="2262" t="s">
        <v>273</v>
      </c>
      <c r="D37" s="2263"/>
      <c r="E37" s="2263"/>
      <c r="F37" s="2263"/>
      <c r="G37" s="2264"/>
      <c r="H37" s="443">
        <f>47+47+14</f>
        <v>108</v>
      </c>
      <c r="I37" s="443">
        <f>53+54+16</f>
        <v>123</v>
      </c>
      <c r="J37" s="444">
        <f>H37/I37</f>
        <v>0.87804878048780488</v>
      </c>
      <c r="K37" s="2427" t="s">
        <v>435</v>
      </c>
      <c r="L37" s="2428"/>
      <c r="M37" s="2428"/>
      <c r="N37" s="2428"/>
      <c r="O37" s="2428"/>
      <c r="P37" s="2428"/>
      <c r="Q37" s="2428"/>
      <c r="R37" s="2428"/>
      <c r="S37" s="2428"/>
      <c r="T37" s="2428"/>
      <c r="U37" s="2428"/>
      <c r="V37" s="2428"/>
      <c r="W37" s="2428"/>
      <c r="X37" s="2428"/>
      <c r="Y37" s="2428"/>
      <c r="Z37" s="2428"/>
      <c r="AA37" s="2429"/>
      <c r="AB37" s="84"/>
    </row>
    <row r="38" spans="1:28" ht="229.5" customHeight="1" x14ac:dyDescent="0.35">
      <c r="A38" s="74"/>
      <c r="B38" s="71"/>
      <c r="C38" s="2262" t="s">
        <v>276</v>
      </c>
      <c r="D38" s="2263"/>
      <c r="E38" s="2263"/>
      <c r="F38" s="2263"/>
      <c r="G38" s="2264"/>
      <c r="H38" s="3862">
        <f>18+27+31</f>
        <v>76</v>
      </c>
      <c r="I38" s="3862">
        <f>23+34+34</f>
        <v>91</v>
      </c>
      <c r="J38" s="444">
        <f>H38/I38</f>
        <v>0.8351648351648352</v>
      </c>
      <c r="K38" s="3863" t="s">
        <v>1157</v>
      </c>
      <c r="L38" s="3864"/>
      <c r="M38" s="3864"/>
      <c r="N38" s="3864"/>
      <c r="O38" s="3864"/>
      <c r="P38" s="3864"/>
      <c r="Q38" s="3864"/>
      <c r="R38" s="3864"/>
      <c r="S38" s="3864"/>
      <c r="T38" s="3864"/>
      <c r="U38" s="3864"/>
      <c r="V38" s="3864"/>
      <c r="W38" s="3864"/>
      <c r="X38" s="3864"/>
      <c r="Y38" s="3864"/>
      <c r="Z38" s="3864"/>
      <c r="AA38" s="3865"/>
      <c r="AB38" s="84"/>
    </row>
    <row r="39" spans="1:28" ht="229.5" customHeight="1" x14ac:dyDescent="0.35">
      <c r="A39" s="74"/>
      <c r="B39" s="71"/>
      <c r="C39" s="2262" t="s">
        <v>277</v>
      </c>
      <c r="D39" s="2263"/>
      <c r="E39" s="2263"/>
      <c r="F39" s="2263"/>
      <c r="G39" s="2264"/>
      <c r="H39" s="400"/>
      <c r="I39" s="399"/>
      <c r="J39" s="445"/>
      <c r="K39" s="2432"/>
      <c r="L39" s="2432"/>
      <c r="M39" s="2432"/>
      <c r="N39" s="2432"/>
      <c r="O39" s="2432"/>
      <c r="P39" s="2432"/>
      <c r="Q39" s="2432"/>
      <c r="R39" s="2432"/>
      <c r="S39" s="2432"/>
      <c r="T39" s="2432"/>
      <c r="U39" s="2432"/>
      <c r="V39" s="2432"/>
      <c r="W39" s="2432"/>
      <c r="X39" s="2432"/>
      <c r="Y39" s="2432"/>
      <c r="Z39" s="2432"/>
      <c r="AA39" s="2433"/>
      <c r="AB39" s="84"/>
    </row>
    <row r="40" spans="1:28" ht="264" customHeight="1" thickBot="1" x14ac:dyDescent="0.4">
      <c r="A40" s="74"/>
      <c r="B40" s="71"/>
      <c r="C40" s="2262" t="s">
        <v>278</v>
      </c>
      <c r="D40" s="2263"/>
      <c r="E40" s="2263"/>
      <c r="F40" s="2263"/>
      <c r="G40" s="2264"/>
      <c r="H40" s="400"/>
      <c r="I40" s="399"/>
      <c r="J40" s="446"/>
      <c r="K40" s="2430"/>
      <c r="L40" s="2430"/>
      <c r="M40" s="2430"/>
      <c r="N40" s="2430"/>
      <c r="O40" s="2430"/>
      <c r="P40" s="2430"/>
      <c r="Q40" s="2430"/>
      <c r="R40" s="2430"/>
      <c r="S40" s="2430"/>
      <c r="T40" s="2430"/>
      <c r="U40" s="2430"/>
      <c r="V40" s="2430"/>
      <c r="W40" s="2430"/>
      <c r="X40" s="2430"/>
      <c r="Y40" s="2430"/>
      <c r="Z40" s="2430"/>
      <c r="AA40" s="2431"/>
      <c r="AB40" s="84"/>
    </row>
    <row r="41" spans="1:28" ht="15.75" customHeight="1" thickBot="1" x14ac:dyDescent="0.4">
      <c r="A41" s="74"/>
      <c r="B41" s="71"/>
      <c r="C41" s="2268" t="s">
        <v>54</v>
      </c>
      <c r="D41" s="2260"/>
      <c r="E41" s="2260"/>
      <c r="F41" s="2260"/>
      <c r="G41" s="2261"/>
      <c r="H41" s="447">
        <f>SUM(H37:H40)</f>
        <v>184</v>
      </c>
      <c r="I41" s="447">
        <f>SUM(I37:I40)</f>
        <v>214</v>
      </c>
      <c r="J41" s="448">
        <v>0.92</v>
      </c>
      <c r="K41" s="2259"/>
      <c r="L41" s="2260"/>
      <c r="M41" s="2260"/>
      <c r="N41" s="2260"/>
      <c r="O41" s="2260"/>
      <c r="P41" s="2260"/>
      <c r="Q41" s="2260"/>
      <c r="R41" s="2260"/>
      <c r="S41" s="2260"/>
      <c r="T41" s="2260"/>
      <c r="U41" s="2260"/>
      <c r="V41" s="2260"/>
      <c r="W41" s="2260"/>
      <c r="X41" s="2260"/>
      <c r="Y41" s="2260"/>
      <c r="Z41" s="2260"/>
      <c r="AA41" s="2261"/>
      <c r="AB41" s="84"/>
    </row>
    <row r="42" spans="1:28" ht="5.25" customHeight="1" x14ac:dyDescent="0.35">
      <c r="A42" s="74"/>
      <c r="B42" s="71"/>
      <c r="C42" s="93"/>
      <c r="D42" s="93"/>
      <c r="E42" s="93"/>
      <c r="F42" s="93"/>
      <c r="G42" s="93"/>
      <c r="H42" s="94"/>
      <c r="I42" s="94"/>
      <c r="J42" s="95"/>
      <c r="K42" s="93"/>
      <c r="L42" s="93"/>
      <c r="M42" s="93"/>
      <c r="N42" s="93"/>
      <c r="O42" s="93"/>
      <c r="P42" s="93"/>
      <c r="Q42" s="93"/>
      <c r="R42" s="93"/>
      <c r="S42" s="93"/>
      <c r="T42" s="93"/>
      <c r="U42" s="93"/>
      <c r="V42" s="93"/>
      <c r="W42" s="93"/>
      <c r="X42" s="93"/>
      <c r="Y42" s="93"/>
      <c r="Z42" s="93"/>
      <c r="AA42" s="93"/>
      <c r="AB42" s="84"/>
    </row>
    <row r="43" spans="1:28" ht="14.25" customHeight="1" thickBot="1" x14ac:dyDescent="0.4">
      <c r="A43" s="74"/>
      <c r="B43" s="71"/>
      <c r="C43" s="93"/>
      <c r="D43" s="93"/>
      <c r="E43" s="93"/>
      <c r="F43" s="93"/>
      <c r="G43" s="93"/>
      <c r="H43" s="94"/>
      <c r="I43" s="94"/>
      <c r="J43" s="95"/>
      <c r="K43" s="93"/>
      <c r="L43" s="93"/>
      <c r="M43" s="93"/>
      <c r="N43" s="93"/>
      <c r="O43" s="93"/>
      <c r="P43" s="93"/>
      <c r="Q43" s="93"/>
      <c r="R43" s="93"/>
      <c r="S43" s="93"/>
      <c r="T43" s="93"/>
      <c r="U43" s="93"/>
      <c r="V43" s="93"/>
      <c r="W43" s="93"/>
      <c r="X43" s="93"/>
      <c r="Y43" s="93"/>
      <c r="Z43" s="93"/>
      <c r="AA43" s="93"/>
      <c r="AB43" s="84"/>
    </row>
    <row r="44" spans="1:28" ht="14.25" customHeight="1" x14ac:dyDescent="0.35">
      <c r="A44" s="74"/>
      <c r="B44" s="71"/>
      <c r="C44" s="2232" t="s">
        <v>55</v>
      </c>
      <c r="D44" s="2233"/>
      <c r="E44" s="2233"/>
      <c r="F44" s="2233"/>
      <c r="G44" s="2233"/>
      <c r="H44" s="2233"/>
      <c r="I44" s="2233"/>
      <c r="J44" s="2233"/>
      <c r="K44" s="2233"/>
      <c r="L44" s="2233"/>
      <c r="M44" s="2233"/>
      <c r="N44" s="2233"/>
      <c r="O44" s="2233"/>
      <c r="P44" s="2233"/>
      <c r="Q44" s="2233"/>
      <c r="R44" s="2233"/>
      <c r="S44" s="2233"/>
      <c r="T44" s="2233"/>
      <c r="U44" s="2233"/>
      <c r="V44" s="2233"/>
      <c r="W44" s="2233"/>
      <c r="X44" s="2233"/>
      <c r="Y44" s="2233"/>
      <c r="Z44" s="2233"/>
      <c r="AA44" s="2234"/>
      <c r="AB44" s="84"/>
    </row>
    <row r="45" spans="1:28" ht="14.25" customHeight="1" thickBot="1" x14ac:dyDescent="0.4">
      <c r="A45" s="73"/>
      <c r="B45" s="72"/>
      <c r="C45" s="2241"/>
      <c r="D45" s="2242"/>
      <c r="E45" s="2242"/>
      <c r="F45" s="2242"/>
      <c r="G45" s="2242"/>
      <c r="H45" s="2242"/>
      <c r="I45" s="2242"/>
      <c r="J45" s="2242"/>
      <c r="K45" s="2242"/>
      <c r="L45" s="2242"/>
      <c r="M45" s="2242"/>
      <c r="N45" s="2242"/>
      <c r="O45" s="2242"/>
      <c r="P45" s="2242"/>
      <c r="Q45" s="2242"/>
      <c r="R45" s="2242"/>
      <c r="S45" s="2242"/>
      <c r="T45" s="2242"/>
      <c r="U45" s="2242"/>
      <c r="V45" s="2242"/>
      <c r="W45" s="2242"/>
      <c r="X45" s="2242"/>
      <c r="Y45" s="2242"/>
      <c r="Z45" s="2242"/>
      <c r="AA45" s="2243"/>
      <c r="AB45" s="84"/>
    </row>
    <row r="46" spans="1:28" ht="55.5" customHeight="1" x14ac:dyDescent="0.35">
      <c r="A46" s="73"/>
      <c r="B46" s="72"/>
      <c r="C46" s="2314"/>
      <c r="D46" s="2233"/>
      <c r="E46" s="2233"/>
      <c r="F46" s="2233"/>
      <c r="G46" s="2233"/>
      <c r="H46" s="2233"/>
      <c r="I46" s="2233"/>
      <c r="J46" s="2233"/>
      <c r="K46" s="2233"/>
      <c r="L46" s="2233"/>
      <c r="M46" s="2233"/>
      <c r="N46" s="2233"/>
      <c r="O46" s="2233"/>
      <c r="P46" s="2233"/>
      <c r="Q46" s="2233"/>
      <c r="R46" s="2233"/>
      <c r="S46" s="2233"/>
      <c r="T46" s="2233"/>
      <c r="U46" s="2233"/>
      <c r="V46" s="2233"/>
      <c r="W46" s="2233"/>
      <c r="X46" s="2233"/>
      <c r="Y46" s="2233"/>
      <c r="Z46" s="2233"/>
      <c r="AA46" s="2234"/>
      <c r="AB46" s="84"/>
    </row>
    <row r="47" spans="1:28" ht="55.5" customHeight="1" x14ac:dyDescent="0.35">
      <c r="A47" s="73"/>
      <c r="B47" s="72"/>
      <c r="C47" s="2241"/>
      <c r="D47" s="2245"/>
      <c r="E47" s="2245"/>
      <c r="F47" s="2245"/>
      <c r="G47" s="2245"/>
      <c r="H47" s="2245"/>
      <c r="I47" s="2245"/>
      <c r="J47" s="2245"/>
      <c r="K47" s="2245"/>
      <c r="L47" s="2245"/>
      <c r="M47" s="2245"/>
      <c r="N47" s="2245"/>
      <c r="O47" s="2245"/>
      <c r="P47" s="2245"/>
      <c r="Q47" s="2245"/>
      <c r="R47" s="2245"/>
      <c r="S47" s="2245"/>
      <c r="T47" s="2245"/>
      <c r="U47" s="2245"/>
      <c r="V47" s="2245"/>
      <c r="W47" s="2245"/>
      <c r="X47" s="2245"/>
      <c r="Y47" s="2245"/>
      <c r="Z47" s="2245"/>
      <c r="AA47" s="2243"/>
      <c r="AB47" s="84"/>
    </row>
    <row r="48" spans="1:28" ht="55.5" customHeight="1" x14ac:dyDescent="0.35">
      <c r="A48" s="73"/>
      <c r="B48" s="72"/>
      <c r="C48" s="2241"/>
      <c r="D48" s="2245"/>
      <c r="E48" s="2245"/>
      <c r="F48" s="2245"/>
      <c r="G48" s="2245"/>
      <c r="H48" s="2245"/>
      <c r="I48" s="2245"/>
      <c r="J48" s="2245"/>
      <c r="K48" s="2245"/>
      <c r="L48" s="2245"/>
      <c r="M48" s="2245"/>
      <c r="N48" s="2245"/>
      <c r="O48" s="2245"/>
      <c r="P48" s="2245"/>
      <c r="Q48" s="2245"/>
      <c r="R48" s="2245"/>
      <c r="S48" s="2245"/>
      <c r="T48" s="2245"/>
      <c r="U48" s="2245"/>
      <c r="V48" s="2245"/>
      <c r="W48" s="2245"/>
      <c r="X48" s="2245"/>
      <c r="Y48" s="2245"/>
      <c r="Z48" s="2245"/>
      <c r="AA48" s="2243"/>
      <c r="AB48" s="84"/>
    </row>
    <row r="49" spans="1:28" ht="55.5" customHeight="1" x14ac:dyDescent="0.35">
      <c r="A49" s="73"/>
      <c r="B49" s="72"/>
      <c r="C49" s="2241"/>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3"/>
      <c r="AB49" s="84"/>
    </row>
    <row r="50" spans="1:28" ht="55.5" customHeight="1" x14ac:dyDescent="0.35">
      <c r="A50" s="73"/>
      <c r="B50" s="72"/>
      <c r="C50" s="2241"/>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3"/>
      <c r="AB50" s="84"/>
    </row>
    <row r="51" spans="1:28" ht="18" customHeight="1" x14ac:dyDescent="0.35">
      <c r="A51" s="73"/>
      <c r="B51" s="72"/>
      <c r="C51" s="2241"/>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3"/>
      <c r="AB51" s="84"/>
    </row>
    <row r="52" spans="1:28" ht="25.5" customHeight="1" thickBot="1" x14ac:dyDescent="0.4">
      <c r="A52" s="73"/>
      <c r="B52" s="72"/>
      <c r="C52" s="2235"/>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7"/>
      <c r="AB52" s="84"/>
    </row>
    <row r="53" spans="1:28" ht="14.25" customHeight="1" x14ac:dyDescent="0.35">
      <c r="A53" s="73"/>
      <c r="B53" s="96"/>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8"/>
    </row>
    <row r="54" spans="1:28" ht="14.25" customHeight="1" thickBot="1" x14ac:dyDescent="0.4">
      <c r="A54" s="73"/>
      <c r="B54" s="99"/>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1"/>
    </row>
    <row r="55" spans="1:28" ht="14.25" customHeight="1" x14ac:dyDescent="0.35">
      <c r="A55" s="73"/>
      <c r="B55" s="102"/>
      <c r="C55" s="2434" t="s">
        <v>46</v>
      </c>
      <c r="D55" s="2233"/>
      <c r="E55" s="2233"/>
      <c r="F55" s="2233"/>
      <c r="G55" s="2234"/>
      <c r="H55" s="2434" t="s">
        <v>76</v>
      </c>
      <c r="I55" s="2234"/>
      <c r="J55" s="2434" t="s">
        <v>56</v>
      </c>
      <c r="K55" s="2233"/>
      <c r="L55" s="2233"/>
      <c r="M55" s="2234"/>
      <c r="N55" s="2434" t="s">
        <v>57</v>
      </c>
      <c r="O55" s="2233"/>
      <c r="P55" s="2233"/>
      <c r="Q55" s="2233"/>
      <c r="R55" s="2233"/>
      <c r="S55" s="2233"/>
      <c r="T55" s="2233"/>
      <c r="U55" s="2234"/>
      <c r="V55" s="2435" t="s">
        <v>58</v>
      </c>
      <c r="W55" s="2233"/>
      <c r="X55" s="2233"/>
      <c r="Y55" s="2233"/>
      <c r="Z55" s="2233"/>
      <c r="AA55" s="2234"/>
      <c r="AB55" s="103"/>
    </row>
    <row r="56" spans="1:28" ht="12" customHeight="1" thickBot="1" x14ac:dyDescent="0.4">
      <c r="A56" s="73"/>
      <c r="B56" s="104"/>
      <c r="C56" s="2241"/>
      <c r="D56" s="2245"/>
      <c r="E56" s="2245"/>
      <c r="F56" s="2245"/>
      <c r="G56" s="2243"/>
      <c r="H56" s="2241"/>
      <c r="I56" s="2243"/>
      <c r="J56" s="2241"/>
      <c r="K56" s="2245"/>
      <c r="L56" s="2245"/>
      <c r="M56" s="2243"/>
      <c r="N56" s="2241"/>
      <c r="O56" s="2245"/>
      <c r="P56" s="2245"/>
      <c r="Q56" s="2245"/>
      <c r="R56" s="2245"/>
      <c r="S56" s="2245"/>
      <c r="T56" s="2245"/>
      <c r="U56" s="2243"/>
      <c r="V56" s="2242"/>
      <c r="W56" s="2245"/>
      <c r="X56" s="2245"/>
      <c r="Y56" s="2245"/>
      <c r="Z56" s="2245"/>
      <c r="AA56" s="2243"/>
      <c r="AB56" s="103"/>
    </row>
    <row r="57" spans="1:28" ht="13.9" hidden="1" customHeight="1" x14ac:dyDescent="0.35">
      <c r="A57" s="73"/>
      <c r="B57" s="104"/>
      <c r="C57" s="2241"/>
      <c r="D57" s="2242"/>
      <c r="E57" s="2242"/>
      <c r="F57" s="2242"/>
      <c r="G57" s="2243"/>
      <c r="H57" s="2241"/>
      <c r="I57" s="2243"/>
      <c r="J57" s="2241"/>
      <c r="K57" s="2242"/>
      <c r="L57" s="2242"/>
      <c r="M57" s="2243"/>
      <c r="N57" s="2241"/>
      <c r="O57" s="2242"/>
      <c r="P57" s="2242"/>
      <c r="Q57" s="2242"/>
      <c r="R57" s="2242"/>
      <c r="S57" s="2242"/>
      <c r="T57" s="2242"/>
      <c r="U57" s="2243"/>
      <c r="V57" s="2242"/>
      <c r="W57" s="2242"/>
      <c r="X57" s="2242"/>
      <c r="Y57" s="2242"/>
      <c r="Z57" s="2242"/>
      <c r="AA57" s="2243"/>
      <c r="AB57" s="103"/>
    </row>
    <row r="58" spans="1:28" ht="60" customHeight="1" x14ac:dyDescent="0.35">
      <c r="A58" s="73"/>
      <c r="B58" s="102"/>
      <c r="C58" s="3866" t="s">
        <v>273</v>
      </c>
      <c r="D58" s="3867"/>
      <c r="E58" s="3867"/>
      <c r="F58" s="3867"/>
      <c r="G58" s="3867"/>
      <c r="H58" s="3868">
        <v>0.93420000000000003</v>
      </c>
      <c r="I58" s="3868"/>
      <c r="J58" s="3869">
        <v>0.878</v>
      </c>
      <c r="K58" s="3869"/>
      <c r="L58" s="3869"/>
      <c r="M58" s="3869"/>
      <c r="N58" s="3870" t="s">
        <v>436</v>
      </c>
      <c r="O58" s="3870"/>
      <c r="P58" s="3870"/>
      <c r="Q58" s="3870"/>
      <c r="R58" s="3870"/>
      <c r="S58" s="3870"/>
      <c r="T58" s="3870"/>
      <c r="U58" s="3870"/>
      <c r="V58" s="3871" t="s">
        <v>437</v>
      </c>
      <c r="W58" s="3871"/>
      <c r="X58" s="3871"/>
      <c r="Y58" s="3871"/>
      <c r="Z58" s="3871"/>
      <c r="AA58" s="3872"/>
      <c r="AB58" s="105"/>
    </row>
    <row r="59" spans="1:28" ht="60" customHeight="1" x14ac:dyDescent="0.35">
      <c r="A59" s="73"/>
      <c r="B59" s="102"/>
      <c r="C59" s="3873" t="s">
        <v>276</v>
      </c>
      <c r="D59" s="3874"/>
      <c r="E59" s="3874"/>
      <c r="F59" s="3874"/>
      <c r="G59" s="3874"/>
      <c r="H59" s="3875">
        <v>0.878</v>
      </c>
      <c r="I59" s="3875"/>
      <c r="J59" s="3876">
        <v>0.8351648351648352</v>
      </c>
      <c r="K59" s="3876"/>
      <c r="L59" s="3876"/>
      <c r="M59" s="3876"/>
      <c r="N59" s="3877" t="s">
        <v>436</v>
      </c>
      <c r="O59" s="3877"/>
      <c r="P59" s="3877"/>
      <c r="Q59" s="3877"/>
      <c r="R59" s="3877"/>
      <c r="S59" s="3877"/>
      <c r="T59" s="3877"/>
      <c r="U59" s="3877"/>
      <c r="V59" s="3878" t="s">
        <v>1158</v>
      </c>
      <c r="W59" s="3878"/>
      <c r="X59" s="3878"/>
      <c r="Y59" s="3878"/>
      <c r="Z59" s="3878"/>
      <c r="AA59" s="3879"/>
      <c r="AB59" s="105"/>
    </row>
    <row r="60" spans="1:28" ht="60" customHeight="1" x14ac:dyDescent="0.35">
      <c r="A60" s="73"/>
      <c r="B60" s="102"/>
      <c r="C60" s="3873" t="s">
        <v>277</v>
      </c>
      <c r="D60" s="3874"/>
      <c r="E60" s="3874"/>
      <c r="F60" s="3874"/>
      <c r="G60" s="3874"/>
      <c r="H60" s="3875"/>
      <c r="I60" s="3875"/>
      <c r="J60" s="3876"/>
      <c r="K60" s="3876"/>
      <c r="L60" s="3876"/>
      <c r="M60" s="3876"/>
      <c r="N60" s="3877"/>
      <c r="O60" s="3877"/>
      <c r="P60" s="3877"/>
      <c r="Q60" s="3877"/>
      <c r="R60" s="3877"/>
      <c r="S60" s="3877"/>
      <c r="T60" s="3877"/>
      <c r="U60" s="3877"/>
      <c r="V60" s="3877"/>
      <c r="W60" s="3877"/>
      <c r="X60" s="3877"/>
      <c r="Y60" s="3877"/>
      <c r="Z60" s="3877"/>
      <c r="AA60" s="3880"/>
      <c r="AB60" s="105"/>
    </row>
    <row r="61" spans="1:28" ht="50.25" customHeight="1" thickBot="1" x14ac:dyDescent="0.4">
      <c r="A61" s="73"/>
      <c r="B61" s="102"/>
      <c r="C61" s="3881" t="s">
        <v>278</v>
      </c>
      <c r="D61" s="3882"/>
      <c r="E61" s="3882"/>
      <c r="F61" s="3882"/>
      <c r="G61" s="3882"/>
      <c r="H61" s="3883"/>
      <c r="I61" s="3883"/>
      <c r="J61" s="3884"/>
      <c r="K61" s="3884"/>
      <c r="L61" s="3884"/>
      <c r="M61" s="3884"/>
      <c r="N61" s="3885"/>
      <c r="O61" s="3886"/>
      <c r="P61" s="3886"/>
      <c r="Q61" s="3886"/>
      <c r="R61" s="3886"/>
      <c r="S61" s="3886"/>
      <c r="T61" s="3886"/>
      <c r="U61" s="3886"/>
      <c r="V61" s="3887"/>
      <c r="W61" s="3888"/>
      <c r="X61" s="3888"/>
      <c r="Y61" s="3888"/>
      <c r="Z61" s="3888"/>
      <c r="AA61" s="3889"/>
      <c r="AB61" s="105"/>
    </row>
    <row r="62" spans="1:28" ht="14.25" customHeight="1" x14ac:dyDescent="0.35">
      <c r="A62" s="73"/>
      <c r="B62" s="106"/>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107"/>
    </row>
    <row r="63" spans="1:28" ht="14.25" customHeight="1" x14ac:dyDescent="0.3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row>
    <row r="64" spans="1:28" ht="14.25" customHeight="1" x14ac:dyDescent="0.3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row>
    <row r="65" spans="1:28" ht="14.25" customHeight="1" x14ac:dyDescent="0.3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row>
    <row r="66" spans="1:28" ht="14.25" customHeight="1" x14ac:dyDescent="0.3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row>
    <row r="67" spans="1:28" ht="14.25" customHeight="1" x14ac:dyDescent="0.3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row>
    <row r="68" spans="1:28" ht="14.25" customHeight="1" x14ac:dyDescent="0.3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row>
    <row r="69" spans="1:28" ht="14.25" customHeight="1" x14ac:dyDescent="0.3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row>
    <row r="70" spans="1:28" ht="14.25" customHeight="1" x14ac:dyDescent="0.3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row>
    <row r="71" spans="1:28" ht="14.25" customHeight="1" x14ac:dyDescent="0.3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row>
    <row r="72" spans="1:28" ht="14.25" customHeight="1" x14ac:dyDescent="0.3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row>
    <row r="73" spans="1:28" ht="14.25" customHeight="1" x14ac:dyDescent="0.3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row>
    <row r="74" spans="1:28" ht="14.25" customHeight="1" x14ac:dyDescent="0.3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row>
    <row r="75" spans="1:28" ht="14.25" customHeight="1" x14ac:dyDescent="0.3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row>
    <row r="76" spans="1:28" ht="14.25" customHeight="1" x14ac:dyDescent="0.3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row>
    <row r="77" spans="1:28" ht="14.25" customHeight="1" x14ac:dyDescent="0.3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row>
    <row r="78" spans="1:28" ht="14.25" customHeight="1" x14ac:dyDescent="0.3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row>
    <row r="79" spans="1:28" ht="14.25" customHeight="1" x14ac:dyDescent="0.3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row>
    <row r="80" spans="1:28" ht="14.25" customHeight="1" x14ac:dyDescent="0.3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row>
    <row r="81" spans="1:28" ht="14.25" customHeight="1" x14ac:dyDescent="0.3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row>
    <row r="82" spans="1:28" ht="14.25" customHeight="1" x14ac:dyDescent="0.3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row>
    <row r="83" spans="1:28" ht="14.25" customHeight="1" x14ac:dyDescent="0.3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row>
    <row r="84" spans="1:28" ht="14.25" customHeight="1" x14ac:dyDescent="0.3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row>
    <row r="85" spans="1:28" ht="14.25" customHeight="1" x14ac:dyDescent="0.3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row>
    <row r="86" spans="1:28" ht="14.25" customHeight="1" x14ac:dyDescent="0.3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row>
    <row r="87" spans="1:28" ht="14.25" customHeight="1" x14ac:dyDescent="0.3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row>
    <row r="88" spans="1:28" ht="14.25" customHeight="1" x14ac:dyDescent="0.3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row>
    <row r="89" spans="1:28" ht="14.25" customHeight="1" x14ac:dyDescent="0.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row>
    <row r="90" spans="1:28" ht="14.25" customHeight="1" x14ac:dyDescent="0.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row>
    <row r="91" spans="1:28" ht="14.25" customHeight="1" x14ac:dyDescent="0.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row>
    <row r="92" spans="1:28" ht="14.25" customHeight="1" x14ac:dyDescent="0.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row>
    <row r="93" spans="1:28" ht="14.25" customHeight="1" x14ac:dyDescent="0.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row>
    <row r="94" spans="1:28" ht="14.25" customHeight="1" x14ac:dyDescent="0.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row>
    <row r="95" spans="1:28" ht="14.25" customHeight="1" x14ac:dyDescent="0.3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row>
    <row r="96" spans="1:28" ht="14.25" customHeight="1" x14ac:dyDescent="0.3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row>
    <row r="97" spans="1:28" ht="14.25" customHeight="1" x14ac:dyDescent="0.3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row>
    <row r="98" spans="1:28" ht="14.25" customHeight="1" x14ac:dyDescent="0.3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row>
    <row r="99" spans="1:28" ht="14.25" customHeight="1" x14ac:dyDescent="0.3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row>
    <row r="100" spans="1:28" ht="14.25" customHeight="1" x14ac:dyDescent="0.3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row>
    <row r="101" spans="1:28" ht="6" customHeight="1" x14ac:dyDescent="0.3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row>
    <row r="102" spans="1:28" ht="14.25" customHeight="1" x14ac:dyDescent="0.3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row>
    <row r="103" spans="1:28" ht="14.25" customHeight="1" x14ac:dyDescent="0.3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row>
    <row r="104" spans="1:28" ht="14.25" customHeight="1" x14ac:dyDescent="0.3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row>
    <row r="105" spans="1:28" ht="14.25" customHeight="1" x14ac:dyDescent="0.3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row>
    <row r="106" spans="1:28" ht="14.25" customHeight="1" x14ac:dyDescent="0.3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row>
    <row r="107" spans="1:28" ht="14.25" customHeight="1" x14ac:dyDescent="0.3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row>
    <row r="108" spans="1:28" ht="14.25" customHeight="1" x14ac:dyDescent="0.3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row>
    <row r="109" spans="1:28" ht="14.25" customHeight="1" x14ac:dyDescent="0.3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row>
    <row r="110" spans="1:28" ht="14.25" customHeight="1" x14ac:dyDescent="0.3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row>
    <row r="111" spans="1:28" ht="14.25" customHeight="1" x14ac:dyDescent="0.3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row>
    <row r="112" spans="1:28" ht="14.25" customHeight="1" x14ac:dyDescent="0.3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row>
    <row r="113" spans="1:28" ht="14.25" customHeight="1" x14ac:dyDescent="0.3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row>
    <row r="114" spans="1:28" ht="14.25" customHeight="1" x14ac:dyDescent="0.3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row>
    <row r="115" spans="1:28" ht="14.25" customHeight="1" x14ac:dyDescent="0.3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row>
    <row r="116" spans="1:28" ht="14.25" customHeight="1" x14ac:dyDescent="0.3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row>
    <row r="117" spans="1:28" ht="14.25" customHeight="1" x14ac:dyDescent="0.3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row>
    <row r="118" spans="1:28" ht="14.25" customHeight="1" x14ac:dyDescent="0.3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row>
    <row r="119" spans="1:28" ht="14.25" customHeight="1" x14ac:dyDescent="0.3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row>
    <row r="120" spans="1:28" ht="14.25" customHeight="1" x14ac:dyDescent="0.3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row>
    <row r="121" spans="1:28" ht="14.25" customHeight="1" x14ac:dyDescent="0.3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row>
    <row r="122" spans="1:28" ht="14.25" customHeight="1" x14ac:dyDescent="0.3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row>
    <row r="123" spans="1:28" ht="14.25" customHeight="1" x14ac:dyDescent="0.3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row>
    <row r="124" spans="1:28" ht="14.25" customHeight="1" x14ac:dyDescent="0.3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row>
    <row r="125" spans="1:28" ht="14.25" customHeight="1" x14ac:dyDescent="0.3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row>
    <row r="126" spans="1:28" ht="14.25" customHeight="1" x14ac:dyDescent="0.3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row>
    <row r="127" spans="1:28" ht="14.25" customHeight="1" x14ac:dyDescent="0.3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row>
    <row r="128" spans="1:28" ht="14.25" customHeight="1" x14ac:dyDescent="0.3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row>
    <row r="129" spans="1:28" ht="14.25" customHeight="1" x14ac:dyDescent="0.3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row>
    <row r="130" spans="1:28" ht="14.25" customHeight="1" x14ac:dyDescent="0.3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row>
    <row r="131" spans="1:28" ht="14.25" customHeight="1" x14ac:dyDescent="0.3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row>
    <row r="132" spans="1:28" ht="14.25" customHeight="1" x14ac:dyDescent="0.3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row>
    <row r="133" spans="1:28" ht="14.25" customHeight="1" x14ac:dyDescent="0.3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row>
    <row r="134" spans="1:28" ht="14.25" customHeight="1" x14ac:dyDescent="0.3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row>
    <row r="135" spans="1:28" ht="14.25" customHeight="1" x14ac:dyDescent="0.3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row>
    <row r="136" spans="1:28" ht="14.25" customHeight="1" x14ac:dyDescent="0.3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row>
    <row r="137" spans="1:28" ht="14.25" customHeight="1" x14ac:dyDescent="0.3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row>
    <row r="138" spans="1:28" ht="14.25" customHeight="1" x14ac:dyDescent="0.3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row>
    <row r="139" spans="1:28" ht="14.25" customHeight="1" x14ac:dyDescent="0.3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row>
    <row r="140" spans="1:28" ht="14.25" customHeight="1" x14ac:dyDescent="0.3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row>
    <row r="141" spans="1:28" ht="14.25" customHeight="1" x14ac:dyDescent="0.3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row>
    <row r="142" spans="1:28" ht="14.25" customHeight="1" x14ac:dyDescent="0.3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row>
    <row r="143" spans="1:28" ht="14.25" customHeight="1" x14ac:dyDescent="0.3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row>
    <row r="144" spans="1:28" ht="14.25" customHeight="1" x14ac:dyDescent="0.3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row>
    <row r="145" spans="1:28" ht="14.25" customHeight="1" x14ac:dyDescent="0.3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row>
    <row r="146" spans="1:28" ht="14.25" customHeight="1" x14ac:dyDescent="0.3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row>
    <row r="147" spans="1:28" ht="14.25" customHeight="1" x14ac:dyDescent="0.3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row>
    <row r="148" spans="1:28" ht="14.25" customHeight="1" x14ac:dyDescent="0.3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row>
    <row r="149" spans="1:28" ht="14.25" customHeight="1" x14ac:dyDescent="0.3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row>
    <row r="150" spans="1:28" ht="14.25" customHeight="1" x14ac:dyDescent="0.3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row>
    <row r="151" spans="1:28" ht="14.25" customHeight="1" x14ac:dyDescent="0.3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row>
    <row r="152" spans="1:28" ht="14.25" customHeight="1" x14ac:dyDescent="0.3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row>
    <row r="153" spans="1:28" ht="14.25" customHeight="1" x14ac:dyDescent="0.3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row>
    <row r="154" spans="1:28" ht="14.25" customHeight="1" x14ac:dyDescent="0.3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row>
    <row r="155" spans="1:28" ht="14.25" customHeight="1" x14ac:dyDescent="0.3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row>
    <row r="156" spans="1:28" ht="14.25" customHeight="1" x14ac:dyDescent="0.3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row>
    <row r="157" spans="1:28" ht="14.25" customHeight="1" x14ac:dyDescent="0.3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row>
    <row r="158" spans="1:28" ht="14.25" customHeight="1" x14ac:dyDescent="0.3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row>
    <row r="159" spans="1:28" ht="14.25" customHeight="1" x14ac:dyDescent="0.3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row>
    <row r="160" spans="1:28" ht="14.25" customHeight="1" x14ac:dyDescent="0.3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row>
    <row r="161" spans="1:28" ht="14.25" customHeight="1" x14ac:dyDescent="0.3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row>
    <row r="162" spans="1:28" ht="14.25" customHeight="1" x14ac:dyDescent="0.3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row>
    <row r="163" spans="1:28" ht="14.25" customHeight="1" x14ac:dyDescent="0.3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row>
    <row r="164" spans="1:28" ht="14.25" customHeight="1" x14ac:dyDescent="0.3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row>
    <row r="165" spans="1:28" ht="14.25" customHeight="1" x14ac:dyDescent="0.3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row>
    <row r="166" spans="1:28" ht="14.25" customHeight="1" x14ac:dyDescent="0.3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row>
    <row r="167" spans="1:28" ht="14.25" customHeight="1" x14ac:dyDescent="0.3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row>
    <row r="168" spans="1:28" ht="14.25" customHeight="1" x14ac:dyDescent="0.3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row>
    <row r="169" spans="1:28" ht="14.25" customHeight="1" x14ac:dyDescent="0.3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spans="1:28" ht="14.25" customHeight="1" x14ac:dyDescent="0.3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spans="1:28" ht="14.25" customHeight="1" x14ac:dyDescent="0.3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spans="1:28" ht="14.25" customHeight="1" x14ac:dyDescent="0.3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spans="1:28" ht="14.25" customHeight="1" x14ac:dyDescent="0.3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spans="1:28" ht="14.25" customHeight="1" x14ac:dyDescent="0.3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spans="1:28" ht="14.25" customHeight="1" x14ac:dyDescent="0.3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spans="1:28" ht="14.25" customHeight="1" x14ac:dyDescent="0.3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spans="1:28" ht="14.25" customHeight="1" x14ac:dyDescent="0.3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spans="1:28" ht="14.25" customHeight="1" x14ac:dyDescent="0.3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spans="1:28" ht="14.25" customHeight="1" x14ac:dyDescent="0.3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spans="1:28" ht="14.25" customHeight="1" x14ac:dyDescent="0.3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spans="1:28" ht="14.25" customHeight="1" x14ac:dyDescent="0.3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spans="1:28" ht="14.25" customHeight="1" x14ac:dyDescent="0.3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spans="1:28" ht="14.25" customHeight="1" x14ac:dyDescent="0.3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spans="1:28" ht="14.25" customHeight="1" x14ac:dyDescent="0.3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spans="1:28" ht="14.25" customHeight="1" x14ac:dyDescent="0.3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spans="1:28" ht="14.25" customHeight="1" x14ac:dyDescent="0.3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spans="1:28" ht="14.25" customHeight="1" x14ac:dyDescent="0.3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spans="1:28" ht="14.25" customHeight="1" x14ac:dyDescent="0.3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spans="1:28" ht="14.25" customHeight="1" x14ac:dyDescent="0.3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spans="1:28" ht="14.25" customHeight="1" x14ac:dyDescent="0.3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spans="1:28" ht="14.25" customHeight="1" x14ac:dyDescent="0.3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spans="1:28" ht="14.25" customHeight="1" x14ac:dyDescent="0.3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spans="1:28" ht="14.25" customHeight="1" x14ac:dyDescent="0.3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spans="1:28" ht="14.25" customHeight="1" x14ac:dyDescent="0.3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spans="1:28" ht="14.25" customHeight="1" x14ac:dyDescent="0.3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spans="1:28" ht="14.25" customHeight="1" x14ac:dyDescent="0.3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spans="1:28" ht="14.25" customHeight="1" x14ac:dyDescent="0.3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spans="1:28" ht="14.25" customHeight="1" x14ac:dyDescent="0.3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spans="1:28" ht="14.25" customHeight="1" x14ac:dyDescent="0.3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spans="1:28" ht="14.25" customHeight="1" x14ac:dyDescent="0.3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spans="1:28" ht="14.25" customHeight="1" x14ac:dyDescent="0.3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spans="1:28" ht="14.25" customHeight="1" x14ac:dyDescent="0.3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spans="1:28" ht="14.25" customHeight="1" x14ac:dyDescent="0.3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spans="1:28" ht="14.25" customHeight="1" x14ac:dyDescent="0.3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spans="1:28" ht="14.25" customHeight="1" x14ac:dyDescent="0.3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spans="1:28" ht="14.25" customHeight="1" x14ac:dyDescent="0.3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spans="1:28" ht="14.25" customHeight="1" x14ac:dyDescent="0.3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spans="1:28" ht="14.25" customHeight="1" x14ac:dyDescent="0.3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spans="1:28" ht="14.25" customHeight="1" x14ac:dyDescent="0.3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spans="1:28" ht="14.25" customHeight="1" x14ac:dyDescent="0.3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spans="1:28" ht="14.25" customHeight="1" x14ac:dyDescent="0.3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spans="1:28" ht="14.25" customHeight="1" x14ac:dyDescent="0.3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spans="1:28" ht="14.25" customHeight="1" x14ac:dyDescent="0.3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row>
    <row r="214" spans="1:28" ht="14.25" customHeight="1" x14ac:dyDescent="0.3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row>
    <row r="215" spans="1:28" ht="14.25" customHeight="1" x14ac:dyDescent="0.3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row>
    <row r="216" spans="1:28" ht="14.25" customHeight="1" x14ac:dyDescent="0.3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row>
    <row r="217" spans="1:28" ht="14.25" customHeight="1" x14ac:dyDescent="0.3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row>
    <row r="218" spans="1:28" ht="14.25" customHeight="1" x14ac:dyDescent="0.3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row>
    <row r="219" spans="1:28" ht="14.25" customHeight="1" x14ac:dyDescent="0.3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row>
    <row r="220" spans="1:28" ht="14.25" customHeight="1" x14ac:dyDescent="0.3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row>
    <row r="221" spans="1:28" ht="14.25" customHeight="1" x14ac:dyDescent="0.3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row>
    <row r="222" spans="1:28" ht="14.25" customHeight="1" x14ac:dyDescent="0.3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row>
    <row r="223" spans="1:28" ht="14.25" customHeight="1" x14ac:dyDescent="0.3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row>
    <row r="224" spans="1:28" ht="14.25" customHeight="1" x14ac:dyDescent="0.3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row>
    <row r="225" spans="1:28" ht="14.25" customHeight="1" x14ac:dyDescent="0.3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row>
    <row r="226" spans="1:28" ht="14.25" customHeight="1" x14ac:dyDescent="0.3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row>
    <row r="227" spans="1:28" ht="14.25" customHeight="1" x14ac:dyDescent="0.3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row>
    <row r="228" spans="1:28" ht="14.25" customHeight="1" x14ac:dyDescent="0.3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row>
    <row r="229" spans="1:28" ht="14.25" customHeight="1" x14ac:dyDescent="0.3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row>
    <row r="230" spans="1:28" ht="14.25" customHeight="1" x14ac:dyDescent="0.3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row>
    <row r="231" spans="1:28" ht="14.25" customHeight="1" x14ac:dyDescent="0.3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row>
    <row r="232" spans="1:28" ht="14.25" customHeight="1" x14ac:dyDescent="0.3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row>
    <row r="233" spans="1:28" ht="14.25" customHeight="1" x14ac:dyDescent="0.3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row>
    <row r="234" spans="1:28" ht="14.25" customHeight="1" x14ac:dyDescent="0.3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row>
    <row r="235" spans="1:28" ht="14.25" customHeight="1" x14ac:dyDescent="0.3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row>
    <row r="236" spans="1:28" ht="14.25" customHeight="1" x14ac:dyDescent="0.3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row>
    <row r="237" spans="1:28" ht="14.25" customHeight="1" x14ac:dyDescent="0.3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row>
    <row r="238" spans="1:28" ht="14.25" customHeight="1" x14ac:dyDescent="0.3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row>
    <row r="239" spans="1:28" ht="14.25" customHeight="1" x14ac:dyDescent="0.3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row>
    <row r="240" spans="1:28" ht="14.25" customHeight="1" x14ac:dyDescent="0.3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row>
    <row r="241" spans="1:28" ht="14.25" customHeight="1" x14ac:dyDescent="0.3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row>
    <row r="242" spans="1:28" ht="14.25" customHeight="1" x14ac:dyDescent="0.3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row>
    <row r="243" spans="1:28" ht="14.25" customHeight="1" x14ac:dyDescent="0.3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row>
    <row r="244" spans="1:28" ht="14.25" customHeight="1" x14ac:dyDescent="0.3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row>
    <row r="245" spans="1:28" ht="14.25" customHeight="1" x14ac:dyDescent="0.3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row>
    <row r="246" spans="1:28" ht="14.25" customHeight="1" x14ac:dyDescent="0.3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row>
    <row r="247" spans="1:28" ht="14.25" customHeight="1" x14ac:dyDescent="0.3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row>
    <row r="248" spans="1:28" ht="14.25" customHeight="1" x14ac:dyDescent="0.3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row>
    <row r="249" spans="1:28" ht="14.25" customHeight="1" x14ac:dyDescent="0.3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row>
    <row r="250" spans="1:28" ht="14.25" customHeight="1" x14ac:dyDescent="0.3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row>
    <row r="251" spans="1:28" ht="14.25" customHeight="1" x14ac:dyDescent="0.3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row>
    <row r="252" spans="1:28" ht="14.25" customHeight="1" x14ac:dyDescent="0.3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row>
    <row r="253" spans="1:28" ht="14.25" customHeight="1" x14ac:dyDescent="0.3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row>
    <row r="254" spans="1:28" ht="14.25" customHeight="1" x14ac:dyDescent="0.3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row>
    <row r="255" spans="1:28" ht="14.25" customHeight="1" x14ac:dyDescent="0.3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row>
    <row r="256" spans="1:28" ht="14.25" customHeight="1" x14ac:dyDescent="0.3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row>
    <row r="257" spans="1:28" ht="14.25" customHeight="1" x14ac:dyDescent="0.3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row>
    <row r="258" spans="1:28" ht="14.25" customHeight="1" x14ac:dyDescent="0.3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row>
    <row r="259" spans="1:28" ht="14.25" customHeight="1" x14ac:dyDescent="0.3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row>
    <row r="260" spans="1:28" ht="14.25" customHeight="1" x14ac:dyDescent="0.3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row>
    <row r="261" spans="1:28" ht="15.75" customHeight="1" x14ac:dyDescent="0.35"/>
    <row r="262" spans="1:28" ht="15.75" customHeight="1" x14ac:dyDescent="0.35"/>
    <row r="263" spans="1:28" ht="15.75" customHeight="1" x14ac:dyDescent="0.35"/>
    <row r="264" spans="1:28" ht="15.75" customHeight="1" x14ac:dyDescent="0.35"/>
    <row r="265" spans="1:28" ht="15.75" customHeight="1" x14ac:dyDescent="0.35"/>
    <row r="266" spans="1:28" ht="15.75" customHeight="1" x14ac:dyDescent="0.35"/>
    <row r="267" spans="1:28" ht="15.75" customHeight="1" x14ac:dyDescent="0.35"/>
    <row r="268" spans="1:28" ht="15.75" customHeight="1" x14ac:dyDescent="0.35"/>
    <row r="269" spans="1:28" ht="15.75" customHeight="1" x14ac:dyDescent="0.35"/>
    <row r="270" spans="1:28" ht="15.75" customHeight="1" x14ac:dyDescent="0.35"/>
    <row r="271" spans="1:28" ht="15.75" customHeight="1" x14ac:dyDescent="0.35"/>
    <row r="272" spans="1:28"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sheetData>
  <mergeCells count="100">
    <mergeCell ref="C13:H14"/>
    <mergeCell ref="I13:S14"/>
    <mergeCell ref="T13:AA13"/>
    <mergeCell ref="O28:R28"/>
    <mergeCell ref="T28:V28"/>
    <mergeCell ref="X28:Z28"/>
    <mergeCell ref="C18:H18"/>
    <mergeCell ref="I18:AA18"/>
    <mergeCell ref="C20:H21"/>
    <mergeCell ref="I20:L21"/>
    <mergeCell ref="M20:S20"/>
    <mergeCell ref="T20:AA20"/>
    <mergeCell ref="M21:S21"/>
    <mergeCell ref="T21:AA21"/>
    <mergeCell ref="C23:I23"/>
    <mergeCell ref="J23:P23"/>
    <mergeCell ref="Q23:AA23"/>
    <mergeCell ref="J24:P24"/>
    <mergeCell ref="Q24:AA24"/>
    <mergeCell ref="B2:G4"/>
    <mergeCell ref="H2:AB2"/>
    <mergeCell ref="H3:O3"/>
    <mergeCell ref="P3:AB3"/>
    <mergeCell ref="H4:AB4"/>
    <mergeCell ref="T14:AA14"/>
    <mergeCell ref="C16:H16"/>
    <mergeCell ref="I16:AA16"/>
    <mergeCell ref="C7:H8"/>
    <mergeCell ref="I7:AA8"/>
    <mergeCell ref="C10:H11"/>
    <mergeCell ref="I10:Q11"/>
    <mergeCell ref="R10:U10"/>
    <mergeCell ref="C26:H26"/>
    <mergeCell ref="I26:AA26"/>
    <mergeCell ref="C28:H28"/>
    <mergeCell ref="I28:J28"/>
    <mergeCell ref="K28:N28"/>
    <mergeCell ref="Z32:AA32"/>
    <mergeCell ref="C30:J32"/>
    <mergeCell ref="K30:R30"/>
    <mergeCell ref="S30:W30"/>
    <mergeCell ref="X30:AA30"/>
    <mergeCell ref="K31:N31"/>
    <mergeCell ref="O31:R31"/>
    <mergeCell ref="S31:T31"/>
    <mergeCell ref="K32:N32"/>
    <mergeCell ref="O32:R32"/>
    <mergeCell ref="S32:T32"/>
    <mergeCell ref="U32:W32"/>
    <mergeCell ref="X32:Y32"/>
    <mergeCell ref="U31:W31"/>
    <mergeCell ref="X31:Y31"/>
    <mergeCell ref="Z31:AA31"/>
    <mergeCell ref="V10:AA10"/>
    <mergeCell ref="R11:U11"/>
    <mergeCell ref="V11:AA11"/>
    <mergeCell ref="C58:G58"/>
    <mergeCell ref="H58:I58"/>
    <mergeCell ref="J58:M58"/>
    <mergeCell ref="N58:U58"/>
    <mergeCell ref="V58:AA58"/>
    <mergeCell ref="C41:G41"/>
    <mergeCell ref="C44:AA45"/>
    <mergeCell ref="C46:AA52"/>
    <mergeCell ref="C55:G57"/>
    <mergeCell ref="H55:I57"/>
    <mergeCell ref="J55:M57"/>
    <mergeCell ref="N55:U57"/>
    <mergeCell ref="V55:AA57"/>
    <mergeCell ref="K41:AA41"/>
    <mergeCell ref="C24:I24"/>
    <mergeCell ref="C37:G37"/>
    <mergeCell ref="C38:G38"/>
    <mergeCell ref="C39:G39"/>
    <mergeCell ref="C40:G40"/>
    <mergeCell ref="C34:AA34"/>
    <mergeCell ref="C35:G36"/>
    <mergeCell ref="H35:H36"/>
    <mergeCell ref="I35:I36"/>
    <mergeCell ref="J35:J36"/>
    <mergeCell ref="K35:AA36"/>
    <mergeCell ref="K37:AA37"/>
    <mergeCell ref="K38:AA38"/>
    <mergeCell ref="K39:AA39"/>
    <mergeCell ref="K40:AA40"/>
    <mergeCell ref="C61:G61"/>
    <mergeCell ref="H61:I61"/>
    <mergeCell ref="J61:M61"/>
    <mergeCell ref="N61:U61"/>
    <mergeCell ref="V61:AA61"/>
    <mergeCell ref="C60:G60"/>
    <mergeCell ref="H60:I60"/>
    <mergeCell ref="J60:M60"/>
    <mergeCell ref="N60:U60"/>
    <mergeCell ref="V60:AA60"/>
    <mergeCell ref="C59:G59"/>
    <mergeCell ref="H59:I59"/>
    <mergeCell ref="J59:M59"/>
    <mergeCell ref="N59:U59"/>
    <mergeCell ref="V59:AA59"/>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K111"/>
  <sheetViews>
    <sheetView topLeftCell="A38" zoomScale="70" zoomScaleNormal="70" workbookViewId="0">
      <selection activeCell="J39" sqref="J39:J41"/>
    </sheetView>
  </sheetViews>
  <sheetFormatPr baseColWidth="10" defaultColWidth="3.7265625" defaultRowHeight="14.5" x14ac:dyDescent="0.35"/>
  <cols>
    <col min="1" max="1" width="3.7265625" style="560"/>
    <col min="2" max="2" width="2.81640625" style="560" customWidth="1"/>
    <col min="3" max="6" width="2.7265625" style="560" customWidth="1"/>
    <col min="7" max="7" width="4.26953125" style="560" customWidth="1"/>
    <col min="8" max="8" width="14.26953125" style="560" customWidth="1"/>
    <col min="9" max="9" width="14.54296875" style="560" customWidth="1"/>
    <col min="10" max="10" width="16.54296875" style="560" customWidth="1"/>
    <col min="11" max="12" width="3.453125" style="560" customWidth="1"/>
    <col min="13" max="15" width="2.7265625" style="560" customWidth="1"/>
    <col min="16" max="16" width="3.453125" style="560" customWidth="1"/>
    <col min="17" max="17" width="3.54296875" style="560" customWidth="1"/>
    <col min="18" max="18" width="3.7265625" style="560"/>
    <col min="19" max="19" width="3.26953125" style="560" customWidth="1"/>
    <col min="20" max="20" width="7.453125" style="560" customWidth="1"/>
    <col min="21" max="21" width="3.54296875" style="560" customWidth="1"/>
    <col min="22" max="22" width="3.7265625" style="560"/>
    <col min="23" max="25" width="5" style="560" customWidth="1"/>
    <col min="26" max="26" width="6.7265625" style="560" customWidth="1"/>
    <col min="27" max="27" width="83.1796875" style="560" customWidth="1"/>
    <col min="28" max="28" width="2" style="560" customWidth="1"/>
    <col min="29" max="30" width="9" style="598" customWidth="1"/>
    <col min="31" max="32" width="3.7265625" style="598"/>
    <col min="33" max="33" width="10.26953125" style="598" bestFit="1" customWidth="1"/>
    <col min="34" max="34" width="8.453125" style="598" bestFit="1" customWidth="1"/>
    <col min="35" max="16384" width="3.7265625" style="560"/>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7.5" customHeight="1"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438</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7.5" customHeight="1"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510" t="s">
        <v>439</v>
      </c>
      <c r="J10" s="1754"/>
      <c r="K10" s="1754"/>
      <c r="L10" s="1754"/>
      <c r="M10" s="1754"/>
      <c r="N10" s="1754"/>
      <c r="O10" s="1754"/>
      <c r="P10" s="1754"/>
      <c r="Q10" s="1755"/>
      <c r="R10" s="1367" t="s">
        <v>8</v>
      </c>
      <c r="S10" s="1368"/>
      <c r="T10" s="1368"/>
      <c r="U10" s="1369"/>
      <c r="V10" s="1213" t="s">
        <v>9</v>
      </c>
      <c r="W10" s="1214"/>
      <c r="X10" s="1214"/>
      <c r="Y10" s="1214"/>
      <c r="Z10" s="1214"/>
      <c r="AA10" s="1215"/>
      <c r="AB10" s="130"/>
    </row>
    <row r="11" spans="2:28" ht="28.5" customHeight="1" thickBot="1" x14ac:dyDescent="0.4">
      <c r="B11" s="129"/>
      <c r="C11" s="1223"/>
      <c r="D11" s="1224"/>
      <c r="E11" s="1224"/>
      <c r="F11" s="1224"/>
      <c r="G11" s="1224"/>
      <c r="H11" s="1225"/>
      <c r="I11" s="1756"/>
      <c r="J11" s="1757"/>
      <c r="K11" s="1757"/>
      <c r="L11" s="1757"/>
      <c r="M11" s="1757"/>
      <c r="N11" s="1757"/>
      <c r="O11" s="1757"/>
      <c r="P11" s="1757"/>
      <c r="Q11" s="1758"/>
      <c r="R11" s="1235" t="s">
        <v>440</v>
      </c>
      <c r="S11" s="1370"/>
      <c r="T11" s="1370"/>
      <c r="U11" s="1371"/>
      <c r="V11" s="1219">
        <v>1</v>
      </c>
      <c r="W11" s="1372"/>
      <c r="X11" s="1372"/>
      <c r="Y11" s="1372"/>
      <c r="Z11" s="1372"/>
      <c r="AA11" s="1373"/>
      <c r="AB11" s="130"/>
    </row>
    <row r="12" spans="2:28" ht="6" customHeight="1"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831" t="s">
        <v>441</v>
      </c>
      <c r="J13" s="1832"/>
      <c r="K13" s="1832"/>
      <c r="L13" s="1832"/>
      <c r="M13" s="1832"/>
      <c r="N13" s="1832"/>
      <c r="O13" s="1832"/>
      <c r="P13" s="1832"/>
      <c r="Q13" s="1832"/>
      <c r="R13" s="1832"/>
      <c r="S13" s="1833"/>
      <c r="T13" s="1220" t="s">
        <v>13</v>
      </c>
      <c r="U13" s="1221"/>
      <c r="V13" s="1221"/>
      <c r="W13" s="1221"/>
      <c r="X13" s="1221"/>
      <c r="Y13" s="1221"/>
      <c r="Z13" s="1221"/>
      <c r="AA13" s="1222"/>
      <c r="AB13" s="136"/>
    </row>
    <row r="14" spans="2:28" ht="45.75" customHeight="1" thickBot="1" x14ac:dyDescent="0.4">
      <c r="B14" s="134"/>
      <c r="C14" s="1223"/>
      <c r="D14" s="1224"/>
      <c r="E14" s="1224"/>
      <c r="F14" s="1224"/>
      <c r="G14" s="1224"/>
      <c r="H14" s="1225"/>
      <c r="I14" s="1834"/>
      <c r="J14" s="1835"/>
      <c r="K14" s="1835"/>
      <c r="L14" s="1835"/>
      <c r="M14" s="1835"/>
      <c r="N14" s="1835"/>
      <c r="O14" s="1835"/>
      <c r="P14" s="1835"/>
      <c r="Q14" s="1835"/>
      <c r="R14" s="1835"/>
      <c r="S14" s="1836"/>
      <c r="T14" s="1232" t="s">
        <v>82</v>
      </c>
      <c r="U14" s="1233"/>
      <c r="V14" s="1233"/>
      <c r="W14" s="1233"/>
      <c r="X14" s="1233"/>
      <c r="Y14" s="1233"/>
      <c r="Z14" s="1233"/>
      <c r="AA14" s="1234"/>
      <c r="AB14" s="136"/>
    </row>
    <row r="15" spans="2:28" ht="6.75" customHeight="1"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57.75" customHeight="1" thickBot="1" x14ac:dyDescent="0.4">
      <c r="B16" s="134"/>
      <c r="C16" s="1195" t="s">
        <v>15</v>
      </c>
      <c r="D16" s="1196"/>
      <c r="E16" s="1196"/>
      <c r="F16" s="1196"/>
      <c r="G16" s="1196"/>
      <c r="H16" s="1197"/>
      <c r="I16" s="1198" t="s">
        <v>442</v>
      </c>
      <c r="J16" s="1199"/>
      <c r="K16" s="1199"/>
      <c r="L16" s="1199"/>
      <c r="M16" s="1199"/>
      <c r="N16" s="1199"/>
      <c r="O16" s="1199"/>
      <c r="P16" s="1199"/>
      <c r="Q16" s="1199"/>
      <c r="R16" s="1199"/>
      <c r="S16" s="1199"/>
      <c r="T16" s="1199"/>
      <c r="U16" s="1199"/>
      <c r="V16" s="1199"/>
      <c r="W16" s="1199"/>
      <c r="X16" s="1199"/>
      <c r="Y16" s="1199"/>
      <c r="Z16" s="1199"/>
      <c r="AA16" s="1200"/>
      <c r="AB16" s="136"/>
    </row>
    <row r="17" spans="2:28" ht="7.5" customHeight="1" thickBot="1" x14ac:dyDescent="0.4">
      <c r="B17" s="134"/>
      <c r="C17" s="133"/>
      <c r="D17" s="133"/>
      <c r="E17" s="133"/>
      <c r="F17" s="133"/>
      <c r="G17" s="133"/>
      <c r="H17" s="133"/>
      <c r="I17" s="567"/>
      <c r="J17" s="567"/>
      <c r="K17" s="567"/>
      <c r="L17" s="567"/>
      <c r="M17" s="567"/>
      <c r="N17" s="567"/>
      <c r="O17" s="567"/>
      <c r="P17" s="567"/>
      <c r="Q17" s="567"/>
      <c r="R17" s="567"/>
      <c r="S17" s="567"/>
      <c r="T17" s="567"/>
      <c r="U17" s="567"/>
      <c r="V17" s="567"/>
      <c r="W17" s="567"/>
      <c r="X17" s="567"/>
      <c r="Y17" s="567"/>
      <c r="Z17" s="567"/>
      <c r="AA17" s="567"/>
      <c r="AB17" s="136"/>
    </row>
    <row r="18" spans="2:28" ht="52.5" customHeight="1" thickBot="1" x14ac:dyDescent="0.4">
      <c r="B18" s="134"/>
      <c r="C18" s="1195" t="s">
        <v>84</v>
      </c>
      <c r="D18" s="1196"/>
      <c r="E18" s="1196"/>
      <c r="F18" s="1196"/>
      <c r="G18" s="1196"/>
      <c r="H18" s="1197"/>
      <c r="I18" s="1198" t="s">
        <v>443</v>
      </c>
      <c r="J18" s="1199"/>
      <c r="K18" s="1199"/>
      <c r="L18" s="1199"/>
      <c r="M18" s="1199"/>
      <c r="N18" s="1199"/>
      <c r="O18" s="1199"/>
      <c r="P18" s="1199"/>
      <c r="Q18" s="1199"/>
      <c r="R18" s="1199"/>
      <c r="S18" s="1199"/>
      <c r="T18" s="1199"/>
      <c r="U18" s="1199"/>
      <c r="V18" s="1199"/>
      <c r="W18" s="1199"/>
      <c r="X18" s="1199"/>
      <c r="Y18" s="1199"/>
      <c r="Z18" s="1199"/>
      <c r="AA18" s="1200"/>
      <c r="AB18" s="136"/>
    </row>
    <row r="19" spans="2:28" ht="9" customHeight="1" thickBot="1" x14ac:dyDescent="0.4">
      <c r="B19" s="134"/>
      <c r="C19" s="133"/>
      <c r="D19" s="133"/>
      <c r="E19" s="133"/>
      <c r="F19" s="133"/>
      <c r="G19" s="133"/>
      <c r="H19" s="133"/>
      <c r="I19" s="567"/>
      <c r="J19" s="567"/>
      <c r="K19" s="567"/>
      <c r="L19" s="567"/>
      <c r="M19" s="567"/>
      <c r="N19" s="567"/>
      <c r="O19" s="567"/>
      <c r="P19" s="567"/>
      <c r="Q19" s="567"/>
      <c r="R19" s="567"/>
      <c r="S19" s="567"/>
      <c r="T19" s="567"/>
      <c r="U19" s="567"/>
      <c r="V19" s="567"/>
      <c r="W19" s="567"/>
      <c r="X19" s="567"/>
      <c r="Y19" s="567"/>
      <c r="Z19" s="567"/>
      <c r="AA19" s="567"/>
      <c r="AB19" s="136"/>
    </row>
    <row r="20" spans="2:28" ht="22.5" customHeight="1" x14ac:dyDescent="0.35">
      <c r="B20" s="134"/>
      <c r="C20" s="1201" t="s">
        <v>19</v>
      </c>
      <c r="D20" s="1202"/>
      <c r="E20" s="1202"/>
      <c r="F20" s="1202"/>
      <c r="G20" s="1202"/>
      <c r="H20" s="1203"/>
      <c r="I20" s="1207" t="s">
        <v>149</v>
      </c>
      <c r="J20" s="1208"/>
      <c r="K20" s="1208"/>
      <c r="L20" s="1209"/>
      <c r="M20" s="1213" t="s">
        <v>21</v>
      </c>
      <c r="N20" s="1214"/>
      <c r="O20" s="1214"/>
      <c r="P20" s="1214"/>
      <c r="Q20" s="1214"/>
      <c r="R20" s="1214"/>
      <c r="S20" s="1215"/>
      <c r="T20" s="1213" t="s">
        <v>22</v>
      </c>
      <c r="U20" s="1214"/>
      <c r="V20" s="1214"/>
      <c r="W20" s="1214"/>
      <c r="X20" s="1214"/>
      <c r="Y20" s="1214"/>
      <c r="Z20" s="1214"/>
      <c r="AA20" s="1215"/>
      <c r="AB20" s="136"/>
    </row>
    <row r="21" spans="2:28" ht="30.75" customHeight="1" thickBot="1" x14ac:dyDescent="0.4">
      <c r="B21" s="134"/>
      <c r="C21" s="1204"/>
      <c r="D21" s="1205"/>
      <c r="E21" s="1205"/>
      <c r="F21" s="1205"/>
      <c r="G21" s="1205"/>
      <c r="H21" s="1206"/>
      <c r="I21" s="1210"/>
      <c r="J21" s="1211"/>
      <c r="K21" s="1211"/>
      <c r="L21" s="1212"/>
      <c r="M21" s="1216" t="s">
        <v>444</v>
      </c>
      <c r="N21" s="1217"/>
      <c r="O21" s="1217"/>
      <c r="P21" s="1217"/>
      <c r="Q21" s="1217"/>
      <c r="R21" s="1217"/>
      <c r="S21" s="1218"/>
      <c r="T21" s="1219" t="s">
        <v>186</v>
      </c>
      <c r="U21" s="1217"/>
      <c r="V21" s="1217"/>
      <c r="W21" s="1217"/>
      <c r="X21" s="1217"/>
      <c r="Y21" s="1217"/>
      <c r="Z21" s="1217"/>
      <c r="AA21" s="1218"/>
      <c r="AB21" s="136"/>
    </row>
    <row r="22" spans="2:28" ht="9" customHeight="1"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24" customHeight="1" thickBot="1" x14ac:dyDescent="0.4">
      <c r="B24" s="134"/>
      <c r="C24" s="1245" t="s">
        <v>445</v>
      </c>
      <c r="D24" s="1246"/>
      <c r="E24" s="1246"/>
      <c r="F24" s="1246"/>
      <c r="G24" s="1246"/>
      <c r="H24" s="1246"/>
      <c r="I24" s="1247"/>
      <c r="J24" s="1245" t="s">
        <v>446</v>
      </c>
      <c r="K24" s="1246"/>
      <c r="L24" s="1246"/>
      <c r="M24" s="1246"/>
      <c r="N24" s="1246"/>
      <c r="O24" s="1246"/>
      <c r="P24" s="1247"/>
      <c r="Q24" s="1248" t="s">
        <v>447</v>
      </c>
      <c r="R24" s="1249"/>
      <c r="S24" s="1249"/>
      <c r="T24" s="1249"/>
      <c r="U24" s="1249"/>
      <c r="V24" s="1249"/>
      <c r="W24" s="1249"/>
      <c r="X24" s="1249"/>
      <c r="Y24" s="1249"/>
      <c r="Z24" s="1249"/>
      <c r="AA24" s="1250"/>
      <c r="AB24" s="136"/>
    </row>
    <row r="25" spans="2:28" ht="9" customHeight="1"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27" customHeight="1" thickBot="1" x14ac:dyDescent="0.4">
      <c r="B26" s="134"/>
      <c r="C26" s="1195" t="s">
        <v>31</v>
      </c>
      <c r="D26" s="1196"/>
      <c r="E26" s="1196"/>
      <c r="F26" s="1196"/>
      <c r="G26" s="1196"/>
      <c r="H26" s="1197"/>
      <c r="I26" s="1198" t="s">
        <v>448</v>
      </c>
      <c r="J26" s="1199"/>
      <c r="K26" s="1199"/>
      <c r="L26" s="1199"/>
      <c r="M26" s="1199"/>
      <c r="N26" s="1199"/>
      <c r="O26" s="1199"/>
      <c r="P26" s="1199"/>
      <c r="Q26" s="1199"/>
      <c r="R26" s="1199"/>
      <c r="S26" s="1199"/>
      <c r="T26" s="1199"/>
      <c r="U26" s="1199"/>
      <c r="V26" s="1199"/>
      <c r="W26" s="1199"/>
      <c r="X26" s="1199"/>
      <c r="Y26" s="1199"/>
      <c r="Z26" s="1199"/>
      <c r="AA26" s="1200"/>
      <c r="AB26" s="136"/>
    </row>
    <row r="27" spans="2:28" ht="7.5" customHeight="1" thickBot="1" x14ac:dyDescent="0.4">
      <c r="B27" s="134"/>
      <c r="C27" s="133"/>
      <c r="D27" s="133"/>
      <c r="E27" s="133"/>
      <c r="F27" s="133"/>
      <c r="G27" s="133"/>
      <c r="H27" s="133"/>
      <c r="I27" s="567"/>
      <c r="J27" s="567"/>
      <c r="K27" s="567"/>
      <c r="L27" s="567"/>
      <c r="M27" s="567"/>
      <c r="N27" s="567"/>
      <c r="O27" s="567"/>
      <c r="P27" s="567"/>
      <c r="Q27" s="567"/>
      <c r="R27" s="567"/>
      <c r="S27" s="567"/>
      <c r="T27" s="567"/>
      <c r="U27" s="567"/>
      <c r="V27" s="567"/>
      <c r="W27" s="567"/>
      <c r="X27" s="567"/>
      <c r="Y27" s="567"/>
      <c r="Z27" s="567"/>
      <c r="AA27" s="567"/>
      <c r="AB27" s="136"/>
    </row>
    <row r="28" spans="2:28" ht="34.5" customHeight="1" thickBot="1" x14ac:dyDescent="0.4">
      <c r="B28" s="134"/>
      <c r="C28" s="1195" t="s">
        <v>33</v>
      </c>
      <c r="D28" s="1196"/>
      <c r="E28" s="1196"/>
      <c r="F28" s="1196"/>
      <c r="G28" s="1196"/>
      <c r="H28" s="1197"/>
      <c r="I28" s="1611" t="s">
        <v>449</v>
      </c>
      <c r="J28" s="1198"/>
      <c r="K28" s="1236" t="s">
        <v>34</v>
      </c>
      <c r="L28" s="1237"/>
      <c r="M28" s="1237"/>
      <c r="N28" s="1238"/>
      <c r="O28" s="1343" t="s">
        <v>35</v>
      </c>
      <c r="P28" s="1344"/>
      <c r="Q28" s="1344"/>
      <c r="R28" s="1345"/>
      <c r="S28" s="139" t="s">
        <v>37</v>
      </c>
      <c r="T28" s="1344" t="s">
        <v>36</v>
      </c>
      <c r="U28" s="1344"/>
      <c r="V28" s="1345"/>
      <c r="W28" s="138"/>
      <c r="X28" s="1346" t="s">
        <v>38</v>
      </c>
      <c r="Y28" s="1347"/>
      <c r="Z28" s="1348"/>
      <c r="AA28" s="139"/>
      <c r="AB28" s="136"/>
    </row>
    <row r="29" spans="2:28"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6.5" customHeight="1" thickBot="1" x14ac:dyDescent="0.4">
      <c r="B32" s="134"/>
      <c r="C32" s="1273"/>
      <c r="D32" s="1274"/>
      <c r="E32" s="1274"/>
      <c r="F32" s="1274"/>
      <c r="G32" s="1274"/>
      <c r="H32" s="1274"/>
      <c r="I32" s="1274"/>
      <c r="J32" s="1275"/>
      <c r="K32" s="1263">
        <v>0</v>
      </c>
      <c r="L32" s="1264"/>
      <c r="M32" s="1264"/>
      <c r="N32" s="1264"/>
      <c r="O32" s="1264">
        <v>84</v>
      </c>
      <c r="P32" s="1264"/>
      <c r="Q32" s="1264"/>
      <c r="R32" s="1264"/>
      <c r="S32" s="1264">
        <v>85</v>
      </c>
      <c r="T32" s="1264"/>
      <c r="U32" s="1264">
        <v>95</v>
      </c>
      <c r="V32" s="1264"/>
      <c r="W32" s="1264"/>
      <c r="X32" s="1264">
        <v>96</v>
      </c>
      <c r="Y32" s="1264"/>
      <c r="Z32" s="1264">
        <v>100</v>
      </c>
      <c r="AA32" s="1266"/>
      <c r="AB32" s="136"/>
    </row>
    <row r="33" spans="2:37" ht="12" customHeight="1"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37" s="117" customFormat="1" ht="15" thickBot="1" x14ac:dyDescent="0.4">
      <c r="B34" s="578"/>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136"/>
      <c r="AC34" s="599"/>
      <c r="AD34" s="599"/>
      <c r="AE34" s="599"/>
      <c r="AF34" s="599"/>
      <c r="AG34" s="599"/>
      <c r="AH34" s="599"/>
    </row>
    <row r="35" spans="2:37" s="117" customFormat="1" ht="58.5" customHeight="1" thickBot="1" x14ac:dyDescent="0.4">
      <c r="B35" s="578"/>
      <c r="C35" s="2484" t="s">
        <v>46</v>
      </c>
      <c r="D35" s="2485"/>
      <c r="E35" s="2485"/>
      <c r="F35" s="2485"/>
      <c r="G35" s="2486"/>
      <c r="H35" s="450" t="s">
        <v>450</v>
      </c>
      <c r="I35" s="450" t="s">
        <v>451</v>
      </c>
      <c r="J35" s="450" t="s">
        <v>452</v>
      </c>
      <c r="K35" s="1798" t="s">
        <v>453</v>
      </c>
      <c r="L35" s="1799"/>
      <c r="M35" s="1799"/>
      <c r="N35" s="1799"/>
      <c r="O35" s="1799"/>
      <c r="P35" s="1800"/>
      <c r="Q35" s="1799" t="s">
        <v>50</v>
      </c>
      <c r="R35" s="1799"/>
      <c r="S35" s="1799"/>
      <c r="T35" s="1799"/>
      <c r="U35" s="1799"/>
      <c r="V35" s="1799"/>
      <c r="W35" s="1799"/>
      <c r="X35" s="1799"/>
      <c r="Y35" s="1799"/>
      <c r="Z35" s="1799"/>
      <c r="AA35" s="1800"/>
      <c r="AB35" s="136"/>
      <c r="AC35" s="599"/>
      <c r="AD35" s="599"/>
      <c r="AE35" s="599"/>
      <c r="AF35" s="599"/>
      <c r="AG35" s="599"/>
      <c r="AH35" s="599"/>
    </row>
    <row r="36" spans="2:37" s="117" customFormat="1" ht="74.25" customHeight="1" x14ac:dyDescent="0.35">
      <c r="B36" s="578"/>
      <c r="C36" s="2487" t="s">
        <v>454</v>
      </c>
      <c r="D36" s="2488"/>
      <c r="E36" s="2488"/>
      <c r="F36" s="2488"/>
      <c r="G36" s="2489"/>
      <c r="H36" s="451">
        <v>7.37</v>
      </c>
      <c r="I36" s="451">
        <v>5.4</v>
      </c>
      <c r="J36" s="452">
        <f>+H36/I36</f>
        <v>1.3648148148148147</v>
      </c>
      <c r="K36" s="2490">
        <f>+H36/I$49</f>
        <v>2.4516000266116691E-2</v>
      </c>
      <c r="L36" s="2491"/>
      <c r="M36" s="2491"/>
      <c r="N36" s="2491"/>
      <c r="O36" s="2491"/>
      <c r="P36" s="2492"/>
      <c r="Q36" s="2493" t="s">
        <v>455</v>
      </c>
      <c r="R36" s="2493"/>
      <c r="S36" s="2493"/>
      <c r="T36" s="2493"/>
      <c r="U36" s="2493"/>
      <c r="V36" s="2493"/>
      <c r="W36" s="2493"/>
      <c r="X36" s="2493"/>
      <c r="Y36" s="2493"/>
      <c r="Z36" s="2493"/>
      <c r="AA36" s="2494"/>
      <c r="AB36" s="136"/>
      <c r="AC36" s="600"/>
      <c r="AD36" s="600"/>
      <c r="AE36" s="599"/>
      <c r="AF36" s="599"/>
      <c r="AG36" s="599"/>
      <c r="AH36" s="599"/>
    </row>
    <row r="37" spans="2:37" s="117" customFormat="1" ht="74.25" customHeight="1" x14ac:dyDescent="0.35">
      <c r="B37" s="578"/>
      <c r="C37" s="2497" t="s">
        <v>456</v>
      </c>
      <c r="D37" s="2498"/>
      <c r="E37" s="2498"/>
      <c r="F37" s="2498"/>
      <c r="G37" s="2499"/>
      <c r="H37" s="485">
        <f>22.22-H36</f>
        <v>14.849999999999998</v>
      </c>
      <c r="I37" s="454">
        <v>16.98</v>
      </c>
      <c r="J37" s="274">
        <f t="shared" ref="J37:J47" si="0">+H37/I37</f>
        <v>0.87455830388692568</v>
      </c>
      <c r="K37" s="2500">
        <f>+(H36+H37)/I$49</f>
        <v>7.3913911250083161E-2</v>
      </c>
      <c r="L37" s="2501"/>
      <c r="M37" s="2501"/>
      <c r="N37" s="2501"/>
      <c r="O37" s="2501"/>
      <c r="P37" s="2502"/>
      <c r="Q37" s="2495"/>
      <c r="R37" s="2495"/>
      <c r="S37" s="2495"/>
      <c r="T37" s="2495"/>
      <c r="U37" s="2495"/>
      <c r="V37" s="2495"/>
      <c r="W37" s="2495"/>
      <c r="X37" s="2495"/>
      <c r="Y37" s="2495"/>
      <c r="Z37" s="2495"/>
      <c r="AA37" s="2496"/>
      <c r="AB37" s="136"/>
      <c r="AC37" s="599">
        <v>18.25</v>
      </c>
      <c r="AD37" s="599">
        <v>18.3</v>
      </c>
      <c r="AE37" s="599"/>
      <c r="AF37" s="599"/>
      <c r="AG37" s="599"/>
      <c r="AH37" s="599"/>
    </row>
    <row r="38" spans="2:37" s="117" customFormat="1" ht="74.150000000000006" customHeight="1" thickBot="1" x14ac:dyDescent="0.4">
      <c r="B38" s="578"/>
      <c r="C38" s="2503" t="s">
        <v>457</v>
      </c>
      <c r="D38" s="2504"/>
      <c r="E38" s="2504"/>
      <c r="F38" s="2504"/>
      <c r="G38" s="2505"/>
      <c r="H38" s="483">
        <f>43.47-H36-H37</f>
        <v>21.250000000000004</v>
      </c>
      <c r="I38" s="483">
        <v>27.4</v>
      </c>
      <c r="J38" s="601">
        <f t="shared" si="0"/>
        <v>0.77554744525547459</v>
      </c>
      <c r="K38" s="2506">
        <f>+(H37+H38+H36)/I$49</f>
        <v>0.14460115760761094</v>
      </c>
      <c r="L38" s="2507"/>
      <c r="M38" s="2507"/>
      <c r="N38" s="2507"/>
      <c r="O38" s="2507"/>
      <c r="P38" s="2508"/>
      <c r="Q38" s="2495"/>
      <c r="R38" s="2495"/>
      <c r="S38" s="2495"/>
      <c r="T38" s="2495"/>
      <c r="U38" s="2495"/>
      <c r="V38" s="2495"/>
      <c r="W38" s="2495"/>
      <c r="X38" s="2495"/>
      <c r="Y38" s="2495"/>
      <c r="Z38" s="2495"/>
      <c r="AA38" s="2496"/>
      <c r="AB38" s="136"/>
      <c r="AC38" s="599">
        <v>1.02</v>
      </c>
      <c r="AD38" s="599">
        <v>1.2</v>
      </c>
      <c r="AE38" s="599"/>
      <c r="AF38" s="599"/>
      <c r="AG38" s="602">
        <f>65.12/67.67</f>
        <v>0.96231712723511165</v>
      </c>
      <c r="AH38" s="599"/>
    </row>
    <row r="39" spans="2:37" s="117" customFormat="1" ht="76" customHeight="1" x14ac:dyDescent="0.35">
      <c r="B39" s="578"/>
      <c r="C39" s="2487" t="s">
        <v>458</v>
      </c>
      <c r="D39" s="2488"/>
      <c r="E39" s="2488"/>
      <c r="F39" s="2488"/>
      <c r="G39" s="2489"/>
      <c r="H39" s="477">
        <f>60.45-H36-H37-H38</f>
        <v>16.98</v>
      </c>
      <c r="I39" s="477">
        <v>13.75</v>
      </c>
      <c r="J39" s="452">
        <f>+H39/I39</f>
        <v>1.234909090909091</v>
      </c>
      <c r="K39" s="2509">
        <f>+(H38+H39+H37+H36)/I$49</f>
        <v>0.20108442552059075</v>
      </c>
      <c r="L39" s="2510"/>
      <c r="M39" s="2510"/>
      <c r="N39" s="2510"/>
      <c r="O39" s="2510"/>
      <c r="P39" s="2511"/>
      <c r="Q39" s="2528" t="s">
        <v>1010</v>
      </c>
      <c r="R39" s="2529"/>
      <c r="S39" s="2529"/>
      <c r="T39" s="2529"/>
      <c r="U39" s="2529"/>
      <c r="V39" s="2529"/>
      <c r="W39" s="2529"/>
      <c r="X39" s="2529"/>
      <c r="Y39" s="2529"/>
      <c r="Z39" s="2529"/>
      <c r="AA39" s="2530"/>
      <c r="AB39" s="136"/>
      <c r="AC39" s="599">
        <v>0.39</v>
      </c>
      <c r="AD39" s="599">
        <v>0.52</v>
      </c>
      <c r="AE39" s="599"/>
      <c r="AF39" s="599"/>
      <c r="AG39" s="599">
        <v>13.75</v>
      </c>
      <c r="AH39" s="599" t="s">
        <v>458</v>
      </c>
    </row>
    <row r="40" spans="2:37" s="117" customFormat="1" ht="76" customHeight="1" x14ac:dyDescent="0.35">
      <c r="B40" s="578"/>
      <c r="C40" s="2512" t="s">
        <v>459</v>
      </c>
      <c r="D40" s="2513"/>
      <c r="E40" s="2513"/>
      <c r="F40" s="2513"/>
      <c r="G40" s="2514"/>
      <c r="H40" s="459">
        <f>83.65-H36-H37-H38-H39</f>
        <v>23.200000000000006</v>
      </c>
      <c r="I40" s="459">
        <v>23.7</v>
      </c>
      <c r="J40" s="478">
        <f>+H40/I40</f>
        <v>0.97890295358649815</v>
      </c>
      <c r="K40" s="2515">
        <f>+(H39+H40+H38+H37+H36)/I$49</f>
        <v>0.27825826624975053</v>
      </c>
      <c r="L40" s="2516"/>
      <c r="M40" s="2516"/>
      <c r="N40" s="2516"/>
      <c r="O40" s="2516"/>
      <c r="P40" s="2517"/>
      <c r="Q40" s="2531"/>
      <c r="R40" s="2532"/>
      <c r="S40" s="2532"/>
      <c r="T40" s="2532"/>
      <c r="U40" s="2532"/>
      <c r="V40" s="2532"/>
      <c r="W40" s="2532"/>
      <c r="X40" s="2532"/>
      <c r="Y40" s="2532"/>
      <c r="Z40" s="2532"/>
      <c r="AA40" s="2533"/>
      <c r="AB40" s="136"/>
      <c r="AC40" s="599">
        <v>0.76</v>
      </c>
      <c r="AD40" s="599">
        <v>1.2</v>
      </c>
      <c r="AE40" s="599"/>
      <c r="AF40" s="599"/>
      <c r="AG40" s="599">
        <v>23.7</v>
      </c>
      <c r="AH40" s="599" t="s">
        <v>459</v>
      </c>
    </row>
    <row r="41" spans="2:37" s="117" customFormat="1" ht="76" customHeight="1" thickBot="1" x14ac:dyDescent="0.4">
      <c r="B41" s="578"/>
      <c r="C41" s="2518" t="s">
        <v>460</v>
      </c>
      <c r="D41" s="2519"/>
      <c r="E41" s="2519"/>
      <c r="F41" s="2519"/>
      <c r="G41" s="2520"/>
      <c r="H41" s="603">
        <f>108.59-H36-H37-H38-H39-H40</f>
        <v>24.939999999999994</v>
      </c>
      <c r="I41" s="603">
        <v>30.22</v>
      </c>
      <c r="J41" s="479">
        <f>+H41/I41</f>
        <v>0.82528127068166757</v>
      </c>
      <c r="K41" s="2521">
        <f>+(H40+H41+H39+H38+H37+H36)/I$49</f>
        <v>0.36122014503359723</v>
      </c>
      <c r="L41" s="2522"/>
      <c r="M41" s="2522"/>
      <c r="N41" s="2522"/>
      <c r="O41" s="2522"/>
      <c r="P41" s="2523"/>
      <c r="Q41" s="2534"/>
      <c r="R41" s="2535"/>
      <c r="S41" s="2535"/>
      <c r="T41" s="2535"/>
      <c r="U41" s="2535"/>
      <c r="V41" s="2535"/>
      <c r="W41" s="2535"/>
      <c r="X41" s="2535"/>
      <c r="Y41" s="2535"/>
      <c r="Z41" s="2535"/>
      <c r="AA41" s="2536"/>
      <c r="AB41" s="136"/>
      <c r="AC41" s="599">
        <v>0.19</v>
      </c>
      <c r="AD41" s="599">
        <v>0.2</v>
      </c>
      <c r="AE41" s="599"/>
      <c r="AF41" s="599"/>
      <c r="AG41" s="599">
        <v>30.22</v>
      </c>
      <c r="AH41" s="599" t="s">
        <v>460</v>
      </c>
    </row>
    <row r="42" spans="2:37" s="117" customFormat="1" ht="76" customHeight="1" x14ac:dyDescent="0.35">
      <c r="B42" s="578"/>
      <c r="C42" s="2497" t="s">
        <v>461</v>
      </c>
      <c r="D42" s="2498"/>
      <c r="E42" s="2498"/>
      <c r="F42" s="2498"/>
      <c r="G42" s="2499"/>
      <c r="H42" s="456"/>
      <c r="I42" s="458"/>
      <c r="J42" s="274" t="e">
        <f t="shared" si="0"/>
        <v>#DIV/0!</v>
      </c>
      <c r="K42" s="2500">
        <f>+(H41+H42+H40+H39+H38+H37+H36)/I$49</f>
        <v>0.36122014503359723</v>
      </c>
      <c r="L42" s="2501"/>
      <c r="M42" s="2501"/>
      <c r="N42" s="2501"/>
      <c r="O42" s="2501"/>
      <c r="P42" s="2502"/>
      <c r="Q42" s="2524"/>
      <c r="R42" s="2524"/>
      <c r="S42" s="2524"/>
      <c r="T42" s="2524"/>
      <c r="U42" s="2524"/>
      <c r="V42" s="2524"/>
      <c r="W42" s="2524"/>
      <c r="X42" s="2524"/>
      <c r="Y42" s="2524"/>
      <c r="Z42" s="2524"/>
      <c r="AA42" s="2525"/>
      <c r="AB42" s="136"/>
      <c r="AC42" s="599">
        <v>0.98</v>
      </c>
      <c r="AD42" s="599">
        <v>1.25</v>
      </c>
      <c r="AE42" s="599"/>
      <c r="AF42" s="599"/>
      <c r="AG42" s="599"/>
      <c r="AH42" s="599"/>
    </row>
    <row r="43" spans="2:37" s="117" customFormat="1" ht="76" customHeight="1" x14ac:dyDescent="0.35">
      <c r="B43" s="578"/>
      <c r="C43" s="2497" t="s">
        <v>462</v>
      </c>
      <c r="D43" s="2498"/>
      <c r="E43" s="2498"/>
      <c r="F43" s="2498"/>
      <c r="G43" s="2499"/>
      <c r="H43" s="459"/>
      <c r="I43" s="604"/>
      <c r="J43" s="274" t="e">
        <f t="shared" si="0"/>
        <v>#DIV/0!</v>
      </c>
      <c r="K43" s="2500">
        <f>+(H42+H43+H41+H40+H39+H38+H37+H36)/I$49</f>
        <v>0.36122014503359723</v>
      </c>
      <c r="L43" s="2501"/>
      <c r="M43" s="2501"/>
      <c r="N43" s="2501"/>
      <c r="O43" s="2501"/>
      <c r="P43" s="2502"/>
      <c r="Q43" s="2495"/>
      <c r="R43" s="2495"/>
      <c r="S43" s="2495"/>
      <c r="T43" s="2495"/>
      <c r="U43" s="2495"/>
      <c r="V43" s="2495"/>
      <c r="W43" s="2495"/>
      <c r="X43" s="2495"/>
      <c r="Y43" s="2495"/>
      <c r="Z43" s="2495"/>
      <c r="AA43" s="2496"/>
      <c r="AB43" s="136"/>
      <c r="AC43" s="599">
        <v>33.25</v>
      </c>
      <c r="AD43" s="599">
        <v>45</v>
      </c>
      <c r="AE43" s="599"/>
      <c r="AF43" s="599"/>
      <c r="AG43" s="599"/>
      <c r="AH43" s="599"/>
    </row>
    <row r="44" spans="2:37" s="117" customFormat="1" ht="76" customHeight="1" thickBot="1" x14ac:dyDescent="0.4">
      <c r="B44" s="578"/>
      <c r="C44" s="2497" t="s">
        <v>463</v>
      </c>
      <c r="D44" s="2498"/>
      <c r="E44" s="2498"/>
      <c r="F44" s="2498"/>
      <c r="G44" s="2499"/>
      <c r="H44" s="459"/>
      <c r="I44" s="604"/>
      <c r="J44" s="274" t="e">
        <f t="shared" si="0"/>
        <v>#DIV/0!</v>
      </c>
      <c r="K44" s="2500">
        <f>+(H43+H44+H42+H41+H40+H39+H38+H37+H36)/I$49</f>
        <v>0.36122014503359723</v>
      </c>
      <c r="L44" s="2501"/>
      <c r="M44" s="2501"/>
      <c r="N44" s="2501"/>
      <c r="O44" s="2501"/>
      <c r="P44" s="2502"/>
      <c r="Q44" s="2526"/>
      <c r="R44" s="2526"/>
      <c r="S44" s="2526"/>
      <c r="T44" s="2526"/>
      <c r="U44" s="2526"/>
      <c r="V44" s="2526"/>
      <c r="W44" s="2526"/>
      <c r="X44" s="2526"/>
      <c r="Y44" s="2526"/>
      <c r="Z44" s="2526"/>
      <c r="AA44" s="2527"/>
      <c r="AB44" s="136"/>
      <c r="AC44" s="599">
        <v>10.28</v>
      </c>
      <c r="AD44" s="599"/>
      <c r="AE44" s="599"/>
      <c r="AF44" s="599"/>
      <c r="AG44" s="600"/>
      <c r="AH44" s="605"/>
      <c r="AK44" s="453"/>
    </row>
    <row r="45" spans="2:37" s="117" customFormat="1" ht="76" customHeight="1" x14ac:dyDescent="0.35">
      <c r="B45" s="578"/>
      <c r="C45" s="2497" t="s">
        <v>464</v>
      </c>
      <c r="D45" s="2498"/>
      <c r="E45" s="2498"/>
      <c r="F45" s="2498"/>
      <c r="G45" s="2499"/>
      <c r="H45" s="459"/>
      <c r="I45" s="604"/>
      <c r="J45" s="274" t="e">
        <f t="shared" si="0"/>
        <v>#DIV/0!</v>
      </c>
      <c r="K45" s="2500">
        <f>+(H44+H45+H43+H42+H41+H40+H39+H38+H37+H36)/I$49</f>
        <v>0.36122014503359723</v>
      </c>
      <c r="L45" s="2501"/>
      <c r="M45" s="2501"/>
      <c r="N45" s="2501"/>
      <c r="O45" s="2501"/>
      <c r="P45" s="2502"/>
      <c r="Q45" s="2493"/>
      <c r="R45" s="2493"/>
      <c r="S45" s="2493"/>
      <c r="T45" s="2493"/>
      <c r="U45" s="2493"/>
      <c r="V45" s="2493"/>
      <c r="W45" s="2493"/>
      <c r="X45" s="2493"/>
      <c r="Y45" s="2493"/>
      <c r="Z45" s="2493"/>
      <c r="AA45" s="2494"/>
      <c r="AB45" s="136"/>
      <c r="AC45" s="606"/>
      <c r="AD45" s="606"/>
      <c r="AE45" s="599"/>
      <c r="AF45" s="599"/>
      <c r="AG45" s="599"/>
      <c r="AH45" s="599"/>
    </row>
    <row r="46" spans="2:37" s="117" customFormat="1" ht="76" customHeight="1" x14ac:dyDescent="0.35">
      <c r="B46" s="578"/>
      <c r="C46" s="2497" t="s">
        <v>465</v>
      </c>
      <c r="D46" s="2498"/>
      <c r="E46" s="2498"/>
      <c r="F46" s="2498"/>
      <c r="G46" s="2499"/>
      <c r="H46" s="459"/>
      <c r="I46" s="604"/>
      <c r="J46" s="274" t="e">
        <f t="shared" si="0"/>
        <v>#DIV/0!</v>
      </c>
      <c r="K46" s="2500">
        <f>+(H45+H46+H44+H43+H42+H41+H40+H39+H38+H37+H36)/I$49</f>
        <v>0.36122014503359723</v>
      </c>
      <c r="L46" s="2501"/>
      <c r="M46" s="2501"/>
      <c r="N46" s="2501"/>
      <c r="O46" s="2501"/>
      <c r="P46" s="2502"/>
      <c r="Q46" s="2495"/>
      <c r="R46" s="2495"/>
      <c r="S46" s="2495"/>
      <c r="T46" s="2495"/>
      <c r="U46" s="2495"/>
      <c r="V46" s="2495"/>
      <c r="W46" s="2495"/>
      <c r="X46" s="2495"/>
      <c r="Y46" s="2495"/>
      <c r="Z46" s="2495"/>
      <c r="AA46" s="2496"/>
      <c r="AB46" s="136"/>
      <c r="AC46" s="606"/>
      <c r="AD46" s="606"/>
      <c r="AE46" s="599"/>
      <c r="AF46" s="599"/>
      <c r="AG46" s="599"/>
      <c r="AH46" s="599"/>
    </row>
    <row r="47" spans="2:37" s="117" customFormat="1" ht="76" customHeight="1" thickBot="1" x14ac:dyDescent="0.4">
      <c r="B47" s="578"/>
      <c r="C47" s="2561" t="s">
        <v>466</v>
      </c>
      <c r="D47" s="2562"/>
      <c r="E47" s="2562"/>
      <c r="F47" s="2562"/>
      <c r="G47" s="2563"/>
      <c r="H47" s="457"/>
      <c r="I47" s="603"/>
      <c r="J47" s="455" t="e">
        <f t="shared" si="0"/>
        <v>#DIV/0!</v>
      </c>
      <c r="K47" s="2564">
        <f>+(H46+H47+H45+H44+H43+H42+H41+H40+H39+H38+H37+H36)/I$49</f>
        <v>0.36122014503359723</v>
      </c>
      <c r="L47" s="2565"/>
      <c r="M47" s="2565"/>
      <c r="N47" s="2565"/>
      <c r="O47" s="2565"/>
      <c r="P47" s="2566"/>
      <c r="Q47" s="2526"/>
      <c r="R47" s="2526"/>
      <c r="S47" s="2526"/>
      <c r="T47" s="2526"/>
      <c r="U47" s="2526"/>
      <c r="V47" s="2526"/>
      <c r="W47" s="2526"/>
      <c r="X47" s="2526"/>
      <c r="Y47" s="2526"/>
      <c r="Z47" s="2526"/>
      <c r="AA47" s="2527"/>
      <c r="AB47" s="136"/>
      <c r="AC47" s="606"/>
      <c r="AD47" s="606"/>
      <c r="AE47" s="599"/>
      <c r="AF47" s="599"/>
      <c r="AG47" s="599"/>
      <c r="AH47" s="599"/>
    </row>
    <row r="48" spans="2:37" s="117" customFormat="1" ht="32.25" customHeight="1" thickBot="1" x14ac:dyDescent="0.4">
      <c r="B48" s="578"/>
      <c r="C48" s="2545" t="s">
        <v>54</v>
      </c>
      <c r="D48" s="2546"/>
      <c r="E48" s="2546"/>
      <c r="F48" s="2546"/>
      <c r="G48" s="2547"/>
      <c r="H48" s="460">
        <f>SUM(H36:H47)</f>
        <v>108.59</v>
      </c>
      <c r="I48" s="460">
        <f>SUM(I36:I47)</f>
        <v>117.45</v>
      </c>
      <c r="J48" s="461"/>
      <c r="K48" s="2542"/>
      <c r="L48" s="2543"/>
      <c r="M48" s="2543"/>
      <c r="N48" s="2543"/>
      <c r="O48" s="2543"/>
      <c r="P48" s="2544"/>
      <c r="Q48" s="1450"/>
      <c r="R48" s="1450"/>
      <c r="S48" s="1450"/>
      <c r="T48" s="1450"/>
      <c r="U48" s="1450"/>
      <c r="V48" s="1450"/>
      <c r="W48" s="1450"/>
      <c r="X48" s="1450"/>
      <c r="Y48" s="1450"/>
      <c r="Z48" s="1450"/>
      <c r="AA48" s="1451"/>
      <c r="AB48" s="136"/>
      <c r="AC48" s="606"/>
      <c r="AD48" s="606"/>
      <c r="AE48" s="599"/>
      <c r="AF48" s="599"/>
      <c r="AG48" s="599"/>
      <c r="AH48" s="599"/>
    </row>
    <row r="49" spans="2:34" s="117" customFormat="1" ht="32.25" customHeight="1" thickBot="1" x14ac:dyDescent="0.4">
      <c r="B49" s="578"/>
      <c r="C49" s="2537" t="s">
        <v>467</v>
      </c>
      <c r="D49" s="2538"/>
      <c r="E49" s="2538"/>
      <c r="F49" s="2538"/>
      <c r="G49" s="2538"/>
      <c r="H49" s="2539"/>
      <c r="I49" s="462">
        <v>300.62</v>
      </c>
      <c r="J49" s="463"/>
      <c r="K49" s="2542"/>
      <c r="L49" s="2543"/>
      <c r="M49" s="2543"/>
      <c r="N49" s="2543"/>
      <c r="O49" s="2543"/>
      <c r="P49" s="2544"/>
      <c r="Q49" s="561"/>
      <c r="R49" s="561"/>
      <c r="S49" s="561"/>
      <c r="T49" s="561"/>
      <c r="U49" s="561"/>
      <c r="V49" s="561"/>
      <c r="W49" s="561"/>
      <c r="X49" s="561"/>
      <c r="Y49" s="561"/>
      <c r="Z49" s="561"/>
      <c r="AA49" s="562"/>
      <c r="AB49" s="136"/>
      <c r="AC49" s="606"/>
      <c r="AD49" s="606"/>
      <c r="AE49" s="599"/>
      <c r="AF49" s="599"/>
      <c r="AG49" s="599"/>
      <c r="AH49" s="599"/>
    </row>
    <row r="50" spans="2:34" s="464" customFormat="1" ht="12" customHeight="1" thickBot="1" x14ac:dyDescent="0.4">
      <c r="AC50" s="606"/>
      <c r="AD50" s="606"/>
      <c r="AE50" s="607"/>
      <c r="AF50" s="607"/>
      <c r="AG50" s="607"/>
      <c r="AH50" s="607"/>
    </row>
    <row r="51" spans="2:34" s="117" customFormat="1" ht="11.25" customHeight="1" x14ac:dyDescent="0.35">
      <c r="B51" s="578"/>
      <c r="C51" s="1452" t="s">
        <v>55</v>
      </c>
      <c r="D51" s="1453"/>
      <c r="E51" s="1453"/>
      <c r="F51" s="1453"/>
      <c r="G51" s="1453"/>
      <c r="H51" s="1453"/>
      <c r="I51" s="1453"/>
      <c r="J51" s="1453"/>
      <c r="K51" s="1453"/>
      <c r="L51" s="1453"/>
      <c r="M51" s="1453"/>
      <c r="N51" s="1453"/>
      <c r="O51" s="1453"/>
      <c r="P51" s="1453"/>
      <c r="Q51" s="1453"/>
      <c r="R51" s="1453"/>
      <c r="S51" s="1453"/>
      <c r="T51" s="1453"/>
      <c r="U51" s="1453"/>
      <c r="V51" s="1453"/>
      <c r="W51" s="1453"/>
      <c r="X51" s="1453"/>
      <c r="Y51" s="1453"/>
      <c r="Z51" s="1453"/>
      <c r="AA51" s="1454"/>
      <c r="AB51" s="136"/>
      <c r="AC51" s="606"/>
      <c r="AD51" s="606"/>
      <c r="AE51" s="599"/>
      <c r="AF51" s="599"/>
      <c r="AG51" s="599"/>
      <c r="AH51" s="599"/>
    </row>
    <row r="52" spans="2:34" ht="20.25" customHeight="1" x14ac:dyDescent="0.35">
      <c r="B52" s="134"/>
      <c r="C52" s="1455"/>
      <c r="D52" s="1456"/>
      <c r="E52" s="1456"/>
      <c r="F52" s="1456"/>
      <c r="G52" s="1456"/>
      <c r="H52" s="1456"/>
      <c r="I52" s="1456"/>
      <c r="J52" s="1456"/>
      <c r="K52" s="1456"/>
      <c r="L52" s="1456"/>
      <c r="M52" s="1456"/>
      <c r="N52" s="1456"/>
      <c r="O52" s="1456"/>
      <c r="P52" s="1456"/>
      <c r="Q52" s="1456"/>
      <c r="R52" s="1456"/>
      <c r="S52" s="1456"/>
      <c r="T52" s="1456"/>
      <c r="U52" s="1456"/>
      <c r="V52" s="1456"/>
      <c r="W52" s="1456"/>
      <c r="X52" s="1456"/>
      <c r="Y52" s="1456"/>
      <c r="Z52" s="1456"/>
      <c r="AA52" s="1457"/>
      <c r="AB52" s="136"/>
      <c r="AC52" s="606"/>
      <c r="AD52" s="606"/>
    </row>
    <row r="53" spans="2:34" ht="22.5" customHeight="1" x14ac:dyDescent="0.35">
      <c r="B53" s="134"/>
      <c r="C53" s="1493"/>
      <c r="D53" s="1494"/>
      <c r="E53" s="1494"/>
      <c r="F53" s="1494"/>
      <c r="G53" s="1494"/>
      <c r="H53" s="1494"/>
      <c r="I53" s="1494"/>
      <c r="J53" s="1494"/>
      <c r="K53" s="1494"/>
      <c r="L53" s="1494"/>
      <c r="M53" s="1494"/>
      <c r="N53" s="1494"/>
      <c r="O53" s="1494"/>
      <c r="P53" s="1494"/>
      <c r="Q53" s="1494"/>
      <c r="R53" s="1494"/>
      <c r="S53" s="1494"/>
      <c r="T53" s="1494"/>
      <c r="U53" s="1494"/>
      <c r="V53" s="1494"/>
      <c r="W53" s="1494"/>
      <c r="X53" s="1494"/>
      <c r="Y53" s="1494"/>
      <c r="Z53" s="1494"/>
      <c r="AA53" s="1495"/>
      <c r="AB53" s="136"/>
      <c r="AC53" s="606"/>
      <c r="AD53" s="606"/>
    </row>
    <row r="54" spans="2:34" ht="22.5" customHeight="1" x14ac:dyDescent="0.35">
      <c r="B54" s="134"/>
      <c r="C54" s="1493"/>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5"/>
      <c r="AB54" s="136"/>
      <c r="AC54" s="606"/>
      <c r="AD54" s="606"/>
    </row>
    <row r="55" spans="2:34" ht="87" customHeight="1" x14ac:dyDescent="0.35">
      <c r="B55" s="134"/>
      <c r="C55" s="1493"/>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5"/>
      <c r="AB55" s="136"/>
      <c r="AC55" s="606"/>
      <c r="AD55" s="606"/>
    </row>
    <row r="56" spans="2:34" ht="98.25" customHeight="1" thickBot="1" x14ac:dyDescent="0.4">
      <c r="B56" s="134"/>
      <c r="C56" s="1496"/>
      <c r="D56" s="1497"/>
      <c r="E56" s="1497"/>
      <c r="F56" s="1497"/>
      <c r="G56" s="1497"/>
      <c r="H56" s="1497"/>
      <c r="I56" s="1497"/>
      <c r="J56" s="1497"/>
      <c r="K56" s="1497"/>
      <c r="L56" s="1497"/>
      <c r="M56" s="1497"/>
      <c r="N56" s="1497"/>
      <c r="O56" s="1497"/>
      <c r="P56" s="1497"/>
      <c r="Q56" s="1497"/>
      <c r="R56" s="1497"/>
      <c r="S56" s="1497"/>
      <c r="T56" s="1497"/>
      <c r="U56" s="1497"/>
      <c r="V56" s="1497"/>
      <c r="W56" s="1497"/>
      <c r="X56" s="1497"/>
      <c r="Y56" s="1497"/>
      <c r="Z56" s="1497"/>
      <c r="AA56" s="1498"/>
      <c r="AB56" s="136"/>
      <c r="AC56" s="606"/>
      <c r="AD56" s="606"/>
    </row>
    <row r="57" spans="2:34" ht="8.25" customHeight="1" x14ac:dyDescent="0.35">
      <c r="B57" s="144"/>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145"/>
    </row>
    <row r="58" spans="2:34" ht="6" customHeight="1" thickBot="1" x14ac:dyDescent="0.4">
      <c r="B58" s="146"/>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147"/>
    </row>
    <row r="59" spans="2:34" ht="15.5" x14ac:dyDescent="0.35">
      <c r="B59" s="148"/>
      <c r="C59" s="2548" t="s">
        <v>46</v>
      </c>
      <c r="D59" s="2549"/>
      <c r="E59" s="2549"/>
      <c r="F59" s="2549"/>
      <c r="G59" s="2550"/>
      <c r="H59" s="2548" t="s">
        <v>76</v>
      </c>
      <c r="I59" s="2550"/>
      <c r="J59" s="2548" t="s">
        <v>56</v>
      </c>
      <c r="K59" s="2549"/>
      <c r="L59" s="2549"/>
      <c r="M59" s="2550"/>
      <c r="N59" s="2548" t="s">
        <v>57</v>
      </c>
      <c r="O59" s="2549"/>
      <c r="P59" s="2549"/>
      <c r="Q59" s="2549"/>
      <c r="R59" s="2549"/>
      <c r="S59" s="2549"/>
      <c r="T59" s="2549"/>
      <c r="U59" s="2550"/>
      <c r="V59" s="2557" t="s">
        <v>58</v>
      </c>
      <c r="W59" s="2557"/>
      <c r="X59" s="2557"/>
      <c r="Y59" s="2557"/>
      <c r="Z59" s="2557"/>
      <c r="AA59" s="2558"/>
      <c r="AB59" s="465"/>
    </row>
    <row r="60" spans="2:34" ht="16" thickBot="1" x14ac:dyDescent="0.4">
      <c r="B60" s="466"/>
      <c r="C60" s="2551"/>
      <c r="D60" s="2552"/>
      <c r="E60" s="2552"/>
      <c r="F60" s="2552"/>
      <c r="G60" s="2553"/>
      <c r="H60" s="2551"/>
      <c r="I60" s="2553"/>
      <c r="J60" s="2554"/>
      <c r="K60" s="2555"/>
      <c r="L60" s="2555"/>
      <c r="M60" s="2556"/>
      <c r="N60" s="2551"/>
      <c r="O60" s="2552"/>
      <c r="P60" s="2552"/>
      <c r="Q60" s="2552"/>
      <c r="R60" s="2552"/>
      <c r="S60" s="2552"/>
      <c r="T60" s="2552"/>
      <c r="U60" s="2553"/>
      <c r="V60" s="2559"/>
      <c r="W60" s="2559"/>
      <c r="X60" s="2559"/>
      <c r="Y60" s="2559"/>
      <c r="Z60" s="2559"/>
      <c r="AA60" s="2560"/>
      <c r="AB60" s="465"/>
      <c r="AG60" s="608"/>
    </row>
    <row r="61" spans="2:34" ht="14.25" customHeight="1" x14ac:dyDescent="0.35">
      <c r="B61" s="148"/>
      <c r="C61" s="2567" t="s">
        <v>454</v>
      </c>
      <c r="D61" s="1790"/>
      <c r="E61" s="1790"/>
      <c r="F61" s="1790"/>
      <c r="G61" s="1790"/>
      <c r="H61" s="1789">
        <v>23.94</v>
      </c>
      <c r="I61" s="1789"/>
      <c r="J61" s="2475">
        <f>+H36</f>
        <v>7.37</v>
      </c>
      <c r="K61" s="2476"/>
      <c r="L61" s="2476"/>
      <c r="M61" s="2477"/>
      <c r="N61" s="2478">
        <f>+J61*1/H61</f>
        <v>0.3078529657477026</v>
      </c>
      <c r="O61" s="2479"/>
      <c r="P61" s="2479"/>
      <c r="Q61" s="2479"/>
      <c r="R61" s="2479"/>
      <c r="S61" s="2479"/>
      <c r="T61" s="2479"/>
      <c r="U61" s="2480"/>
      <c r="V61" s="2458" t="s">
        <v>468</v>
      </c>
      <c r="W61" s="2459"/>
      <c r="X61" s="2459"/>
      <c r="Y61" s="2459"/>
      <c r="Z61" s="2459"/>
      <c r="AA61" s="2460"/>
      <c r="AB61" s="163"/>
    </row>
    <row r="62" spans="2:34" ht="14.25" customHeight="1" x14ac:dyDescent="0.35">
      <c r="B62" s="148"/>
      <c r="C62" s="2467" t="s">
        <v>469</v>
      </c>
      <c r="D62" s="1777"/>
      <c r="E62" s="1777"/>
      <c r="F62" s="1777"/>
      <c r="G62" s="1777"/>
      <c r="H62" s="2452">
        <v>24.64</v>
      </c>
      <c r="I62" s="2453"/>
      <c r="J62" s="2452">
        <f>+H37</f>
        <v>14.849999999999998</v>
      </c>
      <c r="K62" s="2454"/>
      <c r="L62" s="2454"/>
      <c r="M62" s="2453"/>
      <c r="N62" s="2455">
        <f>+J62*1/H62</f>
        <v>0.60267857142857129</v>
      </c>
      <c r="O62" s="2456"/>
      <c r="P62" s="2456"/>
      <c r="Q62" s="2456"/>
      <c r="R62" s="2456"/>
      <c r="S62" s="2456"/>
      <c r="T62" s="2456"/>
      <c r="U62" s="2457"/>
      <c r="V62" s="2461"/>
      <c r="W62" s="2462"/>
      <c r="X62" s="2462"/>
      <c r="Y62" s="2462"/>
      <c r="Z62" s="2462"/>
      <c r="AA62" s="2463"/>
      <c r="AB62" s="163"/>
    </row>
    <row r="63" spans="2:34" ht="14.25" customHeight="1" x14ac:dyDescent="0.35">
      <c r="B63" s="148"/>
      <c r="C63" s="2467" t="s">
        <v>457</v>
      </c>
      <c r="D63" s="1777"/>
      <c r="E63" s="1777"/>
      <c r="F63" s="1777"/>
      <c r="G63" s="1777"/>
      <c r="H63" s="2452">
        <v>35.82</v>
      </c>
      <c r="I63" s="2453"/>
      <c r="J63" s="2452">
        <f>+H38</f>
        <v>21.250000000000004</v>
      </c>
      <c r="K63" s="2454"/>
      <c r="L63" s="2454"/>
      <c r="M63" s="2453"/>
      <c r="N63" s="2455">
        <f>+J63*1/H63</f>
        <v>0.59324399776661096</v>
      </c>
      <c r="O63" s="2456"/>
      <c r="P63" s="2456"/>
      <c r="Q63" s="2456"/>
      <c r="R63" s="2456"/>
      <c r="S63" s="2456"/>
      <c r="T63" s="2456"/>
      <c r="U63" s="2457"/>
      <c r="V63" s="2461"/>
      <c r="W63" s="2462"/>
      <c r="X63" s="2462"/>
      <c r="Y63" s="2462"/>
      <c r="Z63" s="2462"/>
      <c r="AA63" s="2463"/>
      <c r="AB63" s="163"/>
    </row>
    <row r="64" spans="2:34" ht="15" thickBot="1" x14ac:dyDescent="0.4">
      <c r="B64" s="148"/>
      <c r="C64" s="2468" t="s">
        <v>470</v>
      </c>
      <c r="D64" s="1772"/>
      <c r="E64" s="1772"/>
      <c r="F64" s="1772"/>
      <c r="G64" s="1772"/>
      <c r="H64" s="2469">
        <f>SUM(H61:I63)</f>
        <v>84.4</v>
      </c>
      <c r="I64" s="2470"/>
      <c r="J64" s="2469">
        <f>SUM(J61:M63)</f>
        <v>43.47</v>
      </c>
      <c r="K64" s="2471"/>
      <c r="L64" s="2471"/>
      <c r="M64" s="2470"/>
      <c r="N64" s="2472">
        <f>+J64*1/H64</f>
        <v>0.51504739336492888</v>
      </c>
      <c r="O64" s="2473"/>
      <c r="P64" s="2473"/>
      <c r="Q64" s="2473"/>
      <c r="R64" s="2473"/>
      <c r="S64" s="2473"/>
      <c r="T64" s="2473"/>
      <c r="U64" s="2474"/>
      <c r="V64" s="2481"/>
      <c r="W64" s="2482"/>
      <c r="X64" s="2482"/>
      <c r="Y64" s="2482"/>
      <c r="Z64" s="2482"/>
      <c r="AA64" s="2483"/>
      <c r="AB64" s="163"/>
    </row>
    <row r="65" spans="2:28" x14ac:dyDescent="0.35">
      <c r="B65" s="148"/>
      <c r="C65" s="2540" t="s">
        <v>458</v>
      </c>
      <c r="D65" s="2541"/>
      <c r="E65" s="2541"/>
      <c r="F65" s="2541"/>
      <c r="G65" s="2541"/>
      <c r="H65" s="2568">
        <v>23.7</v>
      </c>
      <c r="I65" s="2569"/>
      <c r="J65" s="2568">
        <f>+H39</f>
        <v>16.98</v>
      </c>
      <c r="K65" s="2570"/>
      <c r="L65" s="2570"/>
      <c r="M65" s="2569"/>
      <c r="N65" s="2571">
        <f>+J65/H65</f>
        <v>0.71645569620253169</v>
      </c>
      <c r="O65" s="2572"/>
      <c r="P65" s="2572"/>
      <c r="Q65" s="2572"/>
      <c r="R65" s="2572"/>
      <c r="S65" s="2572"/>
      <c r="T65" s="2572"/>
      <c r="U65" s="2573"/>
      <c r="V65" s="2574" t="s">
        <v>1011</v>
      </c>
      <c r="W65" s="2575"/>
      <c r="X65" s="2575"/>
      <c r="Y65" s="2575"/>
      <c r="Z65" s="2575"/>
      <c r="AA65" s="2576"/>
      <c r="AB65" s="163"/>
    </row>
    <row r="66" spans="2:28" x14ac:dyDescent="0.35">
      <c r="B66" s="148"/>
      <c r="C66" s="2467" t="s">
        <v>459</v>
      </c>
      <c r="D66" s="1777"/>
      <c r="E66" s="1777"/>
      <c r="F66" s="1777"/>
      <c r="G66" s="1777"/>
      <c r="H66" s="2452">
        <v>39.159999999999997</v>
      </c>
      <c r="I66" s="2453"/>
      <c r="J66" s="2452">
        <f>+H40</f>
        <v>23.200000000000006</v>
      </c>
      <c r="K66" s="2454"/>
      <c r="L66" s="2454"/>
      <c r="M66" s="2453"/>
      <c r="N66" s="2455">
        <f t="shared" ref="N66:N72" si="1">+J66*1/H66</f>
        <v>0.59244126659857022</v>
      </c>
      <c r="O66" s="2456"/>
      <c r="P66" s="2456"/>
      <c r="Q66" s="2456"/>
      <c r="R66" s="2456"/>
      <c r="S66" s="2456"/>
      <c r="T66" s="2456"/>
      <c r="U66" s="2457"/>
      <c r="V66" s="2461"/>
      <c r="W66" s="2462"/>
      <c r="X66" s="2462"/>
      <c r="Y66" s="2462"/>
      <c r="Z66" s="2462"/>
      <c r="AA66" s="2463"/>
      <c r="AB66" s="163"/>
    </row>
    <row r="67" spans="2:28" x14ac:dyDescent="0.35">
      <c r="B67" s="148"/>
      <c r="C67" s="2467" t="s">
        <v>460</v>
      </c>
      <c r="D67" s="1777"/>
      <c r="E67" s="1777"/>
      <c r="F67" s="1777"/>
      <c r="G67" s="1777"/>
      <c r="H67" s="2452">
        <v>22.48</v>
      </c>
      <c r="I67" s="2453"/>
      <c r="J67" s="2452">
        <f>+H41</f>
        <v>24.939999999999994</v>
      </c>
      <c r="K67" s="2454"/>
      <c r="L67" s="2454"/>
      <c r="M67" s="2453"/>
      <c r="N67" s="2455">
        <f t="shared" si="1"/>
        <v>1.109430604982206</v>
      </c>
      <c r="O67" s="2456"/>
      <c r="P67" s="2456"/>
      <c r="Q67" s="2456"/>
      <c r="R67" s="2456"/>
      <c r="S67" s="2456"/>
      <c r="T67" s="2456"/>
      <c r="U67" s="2457"/>
      <c r="V67" s="2461"/>
      <c r="W67" s="2462"/>
      <c r="X67" s="2462"/>
      <c r="Y67" s="2462"/>
      <c r="Z67" s="2462"/>
      <c r="AA67" s="2463"/>
      <c r="AB67" s="163"/>
    </row>
    <row r="68" spans="2:28" ht="15" thickBot="1" x14ac:dyDescent="0.4">
      <c r="B68" s="148"/>
      <c r="C68" s="2467" t="s">
        <v>471</v>
      </c>
      <c r="D68" s="1777"/>
      <c r="E68" s="1777"/>
      <c r="F68" s="1777"/>
      <c r="G68" s="1777"/>
      <c r="H68" s="2452">
        <f>SUM(H65:I67)</f>
        <v>85.34</v>
      </c>
      <c r="I68" s="2453"/>
      <c r="J68" s="2452">
        <f>+SUM(J65:M67)</f>
        <v>65.12</v>
      </c>
      <c r="K68" s="2454"/>
      <c r="L68" s="2454"/>
      <c r="M68" s="2453"/>
      <c r="N68" s="2455">
        <f t="shared" si="1"/>
        <v>0.76306538551675651</v>
      </c>
      <c r="O68" s="2456"/>
      <c r="P68" s="2456"/>
      <c r="Q68" s="2456"/>
      <c r="R68" s="2456"/>
      <c r="S68" s="2456"/>
      <c r="T68" s="2456"/>
      <c r="U68" s="2457"/>
      <c r="V68" s="2464"/>
      <c r="W68" s="2465"/>
      <c r="X68" s="2465"/>
      <c r="Y68" s="2465"/>
      <c r="Z68" s="2465"/>
      <c r="AA68" s="2466"/>
      <c r="AB68" s="163"/>
    </row>
    <row r="69" spans="2:28" x14ac:dyDescent="0.35">
      <c r="B69" s="148"/>
      <c r="C69" s="2467" t="s">
        <v>461</v>
      </c>
      <c r="D69" s="1777"/>
      <c r="E69" s="1777"/>
      <c r="F69" s="1777"/>
      <c r="G69" s="1777"/>
      <c r="H69" s="2452"/>
      <c r="I69" s="2453"/>
      <c r="J69" s="2452">
        <f>+H42</f>
        <v>0</v>
      </c>
      <c r="K69" s="2454"/>
      <c r="L69" s="2454"/>
      <c r="M69" s="2453"/>
      <c r="N69" s="2455" t="e">
        <f t="shared" si="1"/>
        <v>#DIV/0!</v>
      </c>
      <c r="O69" s="2456"/>
      <c r="P69" s="2456"/>
      <c r="Q69" s="2456"/>
      <c r="R69" s="2456"/>
      <c r="S69" s="2456"/>
      <c r="T69" s="2456"/>
      <c r="U69" s="2457"/>
      <c r="V69" s="2458"/>
      <c r="W69" s="2459"/>
      <c r="X69" s="2459"/>
      <c r="Y69" s="2459"/>
      <c r="Z69" s="2459"/>
      <c r="AA69" s="2460"/>
      <c r="AB69" s="163"/>
    </row>
    <row r="70" spans="2:28" x14ac:dyDescent="0.35">
      <c r="B70" s="148"/>
      <c r="C70" s="2467" t="s">
        <v>462</v>
      </c>
      <c r="D70" s="1777"/>
      <c r="E70" s="1777"/>
      <c r="F70" s="1777"/>
      <c r="G70" s="1777"/>
      <c r="H70" s="2452"/>
      <c r="I70" s="2453"/>
      <c r="J70" s="2452">
        <f>+H43</f>
        <v>0</v>
      </c>
      <c r="K70" s="2454"/>
      <c r="L70" s="2454"/>
      <c r="M70" s="2453"/>
      <c r="N70" s="2455" t="e">
        <f t="shared" si="1"/>
        <v>#DIV/0!</v>
      </c>
      <c r="O70" s="2456"/>
      <c r="P70" s="2456"/>
      <c r="Q70" s="2456"/>
      <c r="R70" s="2456"/>
      <c r="S70" s="2456"/>
      <c r="T70" s="2456"/>
      <c r="U70" s="2457"/>
      <c r="V70" s="2461"/>
      <c r="W70" s="2462"/>
      <c r="X70" s="2462"/>
      <c r="Y70" s="2462"/>
      <c r="Z70" s="2462"/>
      <c r="AA70" s="2463"/>
      <c r="AB70" s="163"/>
    </row>
    <row r="71" spans="2:28" x14ac:dyDescent="0.35">
      <c r="B71" s="148"/>
      <c r="C71" s="2467" t="s">
        <v>463</v>
      </c>
      <c r="D71" s="1777"/>
      <c r="E71" s="1777"/>
      <c r="F71" s="1777"/>
      <c r="G71" s="1777"/>
      <c r="H71" s="2452"/>
      <c r="I71" s="2453"/>
      <c r="J71" s="2452">
        <f>+H44</f>
        <v>0</v>
      </c>
      <c r="K71" s="2454"/>
      <c r="L71" s="2454"/>
      <c r="M71" s="2453"/>
      <c r="N71" s="2455" t="e">
        <f t="shared" si="1"/>
        <v>#DIV/0!</v>
      </c>
      <c r="O71" s="2456"/>
      <c r="P71" s="2456"/>
      <c r="Q71" s="2456"/>
      <c r="R71" s="2456"/>
      <c r="S71" s="2456"/>
      <c r="T71" s="2456"/>
      <c r="U71" s="2457"/>
      <c r="V71" s="2461"/>
      <c r="W71" s="2462"/>
      <c r="X71" s="2462"/>
      <c r="Y71" s="2462"/>
      <c r="Z71" s="2462"/>
      <c r="AA71" s="2463"/>
      <c r="AB71" s="163"/>
    </row>
    <row r="72" spans="2:28" ht="15" thickBot="1" x14ac:dyDescent="0.4">
      <c r="B72" s="151"/>
      <c r="C72" s="2467" t="s">
        <v>472</v>
      </c>
      <c r="D72" s="1777"/>
      <c r="E72" s="1777"/>
      <c r="F72" s="1777"/>
      <c r="G72" s="1777"/>
      <c r="H72" s="2452"/>
      <c r="I72" s="2453"/>
      <c r="J72" s="2452">
        <f>+SUM(J69:M71)</f>
        <v>0</v>
      </c>
      <c r="K72" s="2454"/>
      <c r="L72" s="2454"/>
      <c r="M72" s="2453"/>
      <c r="N72" s="2455" t="e">
        <f t="shared" si="1"/>
        <v>#DIV/0!</v>
      </c>
      <c r="O72" s="2456"/>
      <c r="P72" s="2456"/>
      <c r="Q72" s="2456"/>
      <c r="R72" s="2456"/>
      <c r="S72" s="2456"/>
      <c r="T72" s="2456"/>
      <c r="U72" s="2457"/>
      <c r="V72" s="2464"/>
      <c r="W72" s="2465"/>
      <c r="X72" s="2465"/>
      <c r="Y72" s="2465"/>
      <c r="Z72" s="2465"/>
      <c r="AA72" s="2466"/>
      <c r="AB72" s="152"/>
    </row>
    <row r="73" spans="2:28" x14ac:dyDescent="0.35">
      <c r="B73" s="148"/>
      <c r="C73" s="2467" t="s">
        <v>464</v>
      </c>
      <c r="D73" s="1777"/>
      <c r="E73" s="1777"/>
      <c r="F73" s="1777"/>
      <c r="G73" s="1777"/>
      <c r="H73" s="2452"/>
      <c r="I73" s="2453"/>
      <c r="J73" s="2452">
        <f>+H45</f>
        <v>0</v>
      </c>
      <c r="K73" s="2454"/>
      <c r="L73" s="2454"/>
      <c r="M73" s="2453"/>
      <c r="N73" s="2455" t="e">
        <f>+J73*1/H73</f>
        <v>#DIV/0!</v>
      </c>
      <c r="O73" s="2456"/>
      <c r="P73" s="2456"/>
      <c r="Q73" s="2456"/>
      <c r="R73" s="2456"/>
      <c r="S73" s="2456"/>
      <c r="T73" s="2456"/>
      <c r="U73" s="2457"/>
      <c r="V73" s="2458"/>
      <c r="W73" s="2459"/>
      <c r="X73" s="2459"/>
      <c r="Y73" s="2459"/>
      <c r="Z73" s="2459"/>
      <c r="AA73" s="2460"/>
      <c r="AB73" s="163"/>
    </row>
    <row r="74" spans="2:28" x14ac:dyDescent="0.35">
      <c r="B74" s="148"/>
      <c r="C74" s="2467" t="s">
        <v>465</v>
      </c>
      <c r="D74" s="1777"/>
      <c r="E74" s="1777"/>
      <c r="F74" s="1777"/>
      <c r="G74" s="1777"/>
      <c r="H74" s="2452"/>
      <c r="I74" s="2453"/>
      <c r="J74" s="2452">
        <f>+H46</f>
        <v>0</v>
      </c>
      <c r="K74" s="2454"/>
      <c r="L74" s="2454"/>
      <c r="M74" s="2453"/>
      <c r="N74" s="2455" t="e">
        <f>+J74*1/H74</f>
        <v>#DIV/0!</v>
      </c>
      <c r="O74" s="2456"/>
      <c r="P74" s="2456"/>
      <c r="Q74" s="2456"/>
      <c r="R74" s="2456"/>
      <c r="S74" s="2456"/>
      <c r="T74" s="2456"/>
      <c r="U74" s="2457"/>
      <c r="V74" s="2461"/>
      <c r="W74" s="2462"/>
      <c r="X74" s="2462"/>
      <c r="Y74" s="2462"/>
      <c r="Z74" s="2462"/>
      <c r="AA74" s="2463"/>
      <c r="AB74" s="163"/>
    </row>
    <row r="75" spans="2:28" x14ac:dyDescent="0.35">
      <c r="B75" s="148"/>
      <c r="C75" s="2467" t="s">
        <v>466</v>
      </c>
      <c r="D75" s="1777"/>
      <c r="E75" s="1777"/>
      <c r="F75" s="1777"/>
      <c r="G75" s="1777"/>
      <c r="H75" s="2452"/>
      <c r="I75" s="2453"/>
      <c r="J75" s="2452">
        <f>+H47</f>
        <v>0</v>
      </c>
      <c r="K75" s="2454"/>
      <c r="L75" s="2454"/>
      <c r="M75" s="2453"/>
      <c r="N75" s="2455" t="e">
        <f>+J75*1/H75</f>
        <v>#DIV/0!</v>
      </c>
      <c r="O75" s="2456"/>
      <c r="P75" s="2456"/>
      <c r="Q75" s="2456"/>
      <c r="R75" s="2456"/>
      <c r="S75" s="2456"/>
      <c r="T75" s="2456"/>
      <c r="U75" s="2457"/>
      <c r="V75" s="2461"/>
      <c r="W75" s="2462"/>
      <c r="X75" s="2462"/>
      <c r="Y75" s="2462"/>
      <c r="Z75" s="2462"/>
      <c r="AA75" s="2463"/>
      <c r="AB75" s="163"/>
    </row>
    <row r="76" spans="2:28" ht="15" thickBot="1" x14ac:dyDescent="0.4">
      <c r="B76" s="151"/>
      <c r="C76" s="2468" t="s">
        <v>473</v>
      </c>
      <c r="D76" s="1772"/>
      <c r="E76" s="1772"/>
      <c r="F76" s="1772"/>
      <c r="G76" s="1772"/>
      <c r="H76" s="2469"/>
      <c r="I76" s="2470"/>
      <c r="J76" s="2469">
        <f>+SUM(J73:M75)</f>
        <v>0</v>
      </c>
      <c r="K76" s="2471"/>
      <c r="L76" s="2471"/>
      <c r="M76" s="2470"/>
      <c r="N76" s="2472" t="e">
        <f>+J76*1/H76</f>
        <v>#DIV/0!</v>
      </c>
      <c r="O76" s="2473"/>
      <c r="P76" s="2473"/>
      <c r="Q76" s="2473"/>
      <c r="R76" s="2473"/>
      <c r="S76" s="2473"/>
      <c r="T76" s="2473"/>
      <c r="U76" s="2474"/>
      <c r="V76" s="2464"/>
      <c r="W76" s="2465"/>
      <c r="X76" s="2465"/>
      <c r="Y76" s="2465"/>
      <c r="Z76" s="2465"/>
      <c r="AA76" s="2466"/>
      <c r="AB76" s="152"/>
    </row>
    <row r="111" ht="6" customHeight="1" x14ac:dyDescent="0.35"/>
  </sheetData>
  <mergeCells count="169">
    <mergeCell ref="C67:G67"/>
    <mergeCell ref="C68:G68"/>
    <mergeCell ref="C73:G73"/>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9:G69"/>
    <mergeCell ref="H69:I69"/>
    <mergeCell ref="J69:M69"/>
    <mergeCell ref="N69:U69"/>
    <mergeCell ref="V69:AA72"/>
    <mergeCell ref="C70:G70"/>
    <mergeCell ref="H70:I70"/>
    <mergeCell ref="C49:H49"/>
    <mergeCell ref="C64:G64"/>
    <mergeCell ref="C65:G65"/>
    <mergeCell ref="Q48:AA48"/>
    <mergeCell ref="K49:P49"/>
    <mergeCell ref="C48:G48"/>
    <mergeCell ref="K48:P48"/>
    <mergeCell ref="K42:P42"/>
    <mergeCell ref="C51:AA52"/>
    <mergeCell ref="C53:AA56"/>
    <mergeCell ref="C59:G60"/>
    <mergeCell ref="H59:I60"/>
    <mergeCell ref="J59:M60"/>
    <mergeCell ref="N59:U60"/>
    <mergeCell ref="V59:AA60"/>
    <mergeCell ref="C45:G45"/>
    <mergeCell ref="K45:P45"/>
    <mergeCell ref="Q45:AA47"/>
    <mergeCell ref="C46:G46"/>
    <mergeCell ref="K46:P46"/>
    <mergeCell ref="C47:G47"/>
    <mergeCell ref="K47:P47"/>
    <mergeCell ref="C61:G61"/>
    <mergeCell ref="H61:I61"/>
    <mergeCell ref="C39:G39"/>
    <mergeCell ref="K39:P39"/>
    <mergeCell ref="C40:G40"/>
    <mergeCell ref="K40:P40"/>
    <mergeCell ref="C41:G41"/>
    <mergeCell ref="K41:P41"/>
    <mergeCell ref="C42:G42"/>
    <mergeCell ref="Q42:AA44"/>
    <mergeCell ref="C43:G43"/>
    <mergeCell ref="K43:P43"/>
    <mergeCell ref="C44:G44"/>
    <mergeCell ref="K44:P44"/>
    <mergeCell ref="Q39:AA41"/>
    <mergeCell ref="C34:AA34"/>
    <mergeCell ref="C35:G35"/>
    <mergeCell ref="K35:P35"/>
    <mergeCell ref="Q35:AA35"/>
    <mergeCell ref="C36:G36"/>
    <mergeCell ref="K36:P36"/>
    <mergeCell ref="Q36:AA38"/>
    <mergeCell ref="C37:G37"/>
    <mergeCell ref="K37:P37"/>
    <mergeCell ref="C38:G38"/>
    <mergeCell ref="K38:P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J61:M61"/>
    <mergeCell ref="N61:U61"/>
    <mergeCell ref="V61:AA64"/>
    <mergeCell ref="C62:G62"/>
    <mergeCell ref="H62:I62"/>
    <mergeCell ref="J62:M62"/>
    <mergeCell ref="N62:U62"/>
    <mergeCell ref="C63:G63"/>
    <mergeCell ref="H63:I63"/>
    <mergeCell ref="J63:M63"/>
    <mergeCell ref="N63:U63"/>
    <mergeCell ref="H64:I64"/>
    <mergeCell ref="J64:M64"/>
    <mergeCell ref="N64:U64"/>
    <mergeCell ref="J70:M70"/>
    <mergeCell ref="N70:U70"/>
    <mergeCell ref="C71:G71"/>
    <mergeCell ref="H71:I71"/>
    <mergeCell ref="J71:M71"/>
    <mergeCell ref="N71:U71"/>
    <mergeCell ref="C72:G72"/>
    <mergeCell ref="H72:I72"/>
    <mergeCell ref="J72:M72"/>
    <mergeCell ref="N72:U72"/>
    <mergeCell ref="H73:I73"/>
    <mergeCell ref="J73:M73"/>
    <mergeCell ref="N73:U73"/>
    <mergeCell ref="V73:AA76"/>
    <mergeCell ref="C74:G74"/>
    <mergeCell ref="H74:I74"/>
    <mergeCell ref="J74:M74"/>
    <mergeCell ref="N74:U74"/>
    <mergeCell ref="C75:G75"/>
    <mergeCell ref="H75:I75"/>
    <mergeCell ref="J75:M75"/>
    <mergeCell ref="N75:U75"/>
    <mergeCell ref="C76:G76"/>
    <mergeCell ref="H76:I76"/>
    <mergeCell ref="J76:M76"/>
    <mergeCell ref="N76:U76"/>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Z108"/>
  <sheetViews>
    <sheetView topLeftCell="A37" zoomScale="70" zoomScaleNormal="70" workbookViewId="0">
      <selection activeCell="J39" sqref="J39"/>
    </sheetView>
  </sheetViews>
  <sheetFormatPr baseColWidth="10" defaultColWidth="3.7265625" defaultRowHeight="14.5" x14ac:dyDescent="0.35"/>
  <cols>
    <col min="1" max="1" width="3.7265625" style="609"/>
    <col min="2" max="2" width="2.81640625" style="609" customWidth="1"/>
    <col min="3" max="6" width="2.7265625" style="609" customWidth="1"/>
    <col min="7" max="7" width="4.26953125" style="609" customWidth="1"/>
    <col min="8" max="8" width="19" style="609" customWidth="1"/>
    <col min="9" max="9" width="13.453125" style="609" customWidth="1"/>
    <col min="10" max="10" width="15" style="609" customWidth="1"/>
    <col min="11" max="14" width="3.81640625" style="609" customWidth="1"/>
    <col min="15" max="15" width="2.7265625" style="609" customWidth="1"/>
    <col min="16" max="16" width="7.7265625" style="609" customWidth="1"/>
    <col min="17" max="17" width="3.54296875" style="609" customWidth="1"/>
    <col min="18" max="18" width="3.7265625" style="609"/>
    <col min="19" max="19" width="4.81640625" style="609" customWidth="1"/>
    <col min="20" max="21" width="6.453125" style="609" customWidth="1"/>
    <col min="22" max="22" width="3.7265625" style="609"/>
    <col min="23" max="24" width="5" style="609" customWidth="1"/>
    <col min="25" max="25" width="38.54296875" style="609" customWidth="1"/>
    <col min="26" max="31" width="3.7265625" style="609"/>
    <col min="32" max="32" width="7.26953125" style="609" bestFit="1" customWidth="1"/>
    <col min="33" max="33" width="5" style="609" bestFit="1" customWidth="1"/>
    <col min="34" max="16384" width="3.7265625" style="609"/>
  </cols>
  <sheetData>
    <row r="1" spans="2:26" ht="15" thickBot="1" x14ac:dyDescent="0.4">
      <c r="B1" s="610"/>
      <c r="C1" s="610"/>
      <c r="D1" s="610"/>
      <c r="E1" s="610"/>
      <c r="F1" s="610"/>
    </row>
    <row r="2" spans="2:26"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row>
    <row r="3" spans="2:26"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row>
    <row r="4" spans="2:26"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row>
    <row r="5" spans="2:26" x14ac:dyDescent="0.35">
      <c r="H5" s="611"/>
      <c r="I5" s="611"/>
      <c r="J5" s="611"/>
      <c r="K5" s="611"/>
      <c r="L5" s="611"/>
      <c r="M5" s="611"/>
      <c r="N5" s="611"/>
      <c r="O5" s="611"/>
      <c r="P5" s="611"/>
      <c r="Q5" s="611"/>
      <c r="R5" s="611"/>
      <c r="S5" s="611"/>
      <c r="T5" s="611"/>
      <c r="U5" s="611"/>
      <c r="V5" s="611"/>
      <c r="W5" s="611"/>
      <c r="X5" s="611"/>
      <c r="Y5" s="611"/>
    </row>
    <row r="6" spans="2:26" ht="15"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467"/>
    </row>
    <row r="7" spans="2:26" ht="15" customHeight="1" x14ac:dyDescent="0.35">
      <c r="B7" s="617"/>
      <c r="C7" s="1220" t="s">
        <v>4</v>
      </c>
      <c r="D7" s="1221"/>
      <c r="E7" s="1221"/>
      <c r="F7" s="1221"/>
      <c r="G7" s="1221"/>
      <c r="H7" s="1222"/>
      <c r="I7" s="1760" t="s">
        <v>438</v>
      </c>
      <c r="J7" s="1761"/>
      <c r="K7" s="1761"/>
      <c r="L7" s="1761"/>
      <c r="M7" s="1761"/>
      <c r="N7" s="1761"/>
      <c r="O7" s="1761"/>
      <c r="P7" s="1761"/>
      <c r="Q7" s="1761"/>
      <c r="R7" s="1761"/>
      <c r="S7" s="1761"/>
      <c r="T7" s="1761"/>
      <c r="U7" s="1761"/>
      <c r="V7" s="1761"/>
      <c r="W7" s="1761"/>
      <c r="X7" s="1761"/>
      <c r="Y7" s="1762"/>
      <c r="Z7" s="633"/>
    </row>
    <row r="8" spans="2:26" ht="15"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5"/>
      <c r="Z8" s="633"/>
    </row>
    <row r="9" spans="2:26" ht="15"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33"/>
    </row>
    <row r="10" spans="2:26" ht="15" customHeight="1" thickBot="1" x14ac:dyDescent="0.4">
      <c r="B10" s="617"/>
      <c r="C10" s="1220" t="s">
        <v>6</v>
      </c>
      <c r="D10" s="1221"/>
      <c r="E10" s="1221"/>
      <c r="F10" s="1221"/>
      <c r="G10" s="1221"/>
      <c r="H10" s="1222"/>
      <c r="I10" s="2610" t="s">
        <v>474</v>
      </c>
      <c r="J10" s="2611"/>
      <c r="K10" s="2611"/>
      <c r="L10" s="2611"/>
      <c r="M10" s="2611"/>
      <c r="N10" s="2611"/>
      <c r="O10" s="2611"/>
      <c r="P10" s="2611"/>
      <c r="Q10" s="2612"/>
      <c r="R10" s="1367" t="s">
        <v>8</v>
      </c>
      <c r="S10" s="1368"/>
      <c r="T10" s="1368"/>
      <c r="U10" s="1369"/>
      <c r="V10" s="1213" t="s">
        <v>9</v>
      </c>
      <c r="W10" s="1214"/>
      <c r="X10" s="1214"/>
      <c r="Y10" s="1215"/>
      <c r="Z10" s="633"/>
    </row>
    <row r="11" spans="2:26" ht="28.5" customHeight="1" thickBot="1" x14ac:dyDescent="0.4">
      <c r="B11" s="617"/>
      <c r="C11" s="1223"/>
      <c r="D11" s="1224"/>
      <c r="E11" s="1224"/>
      <c r="F11" s="1224"/>
      <c r="G11" s="1224"/>
      <c r="H11" s="1225"/>
      <c r="I11" s="2613"/>
      <c r="J11" s="2614"/>
      <c r="K11" s="2614"/>
      <c r="L11" s="2614"/>
      <c r="M11" s="2614"/>
      <c r="N11" s="2614"/>
      <c r="O11" s="2614"/>
      <c r="P11" s="2614"/>
      <c r="Q11" s="2615"/>
      <c r="R11" s="1235" t="s">
        <v>475</v>
      </c>
      <c r="S11" s="1370"/>
      <c r="T11" s="1370"/>
      <c r="U11" s="1371"/>
      <c r="V11" s="2616">
        <v>1</v>
      </c>
      <c r="W11" s="2617"/>
      <c r="X11" s="2617"/>
      <c r="Y11" s="2618"/>
      <c r="Z11" s="633"/>
    </row>
    <row r="12" spans="2:26" ht="15"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33"/>
    </row>
    <row r="13" spans="2:26" ht="15" customHeight="1" x14ac:dyDescent="0.35">
      <c r="B13" s="622"/>
      <c r="C13" s="1220" t="s">
        <v>11</v>
      </c>
      <c r="D13" s="1221"/>
      <c r="E13" s="1221"/>
      <c r="F13" s="1221"/>
      <c r="G13" s="1221"/>
      <c r="H13" s="1222"/>
      <c r="I13" s="2630" t="s">
        <v>476</v>
      </c>
      <c r="J13" s="2631"/>
      <c r="K13" s="2631"/>
      <c r="L13" s="2631"/>
      <c r="M13" s="2631"/>
      <c r="N13" s="2631"/>
      <c r="O13" s="2631"/>
      <c r="P13" s="2631"/>
      <c r="Q13" s="2631"/>
      <c r="R13" s="2631"/>
      <c r="S13" s="2632"/>
      <c r="T13" s="1220" t="s">
        <v>13</v>
      </c>
      <c r="U13" s="1221"/>
      <c r="V13" s="1221"/>
      <c r="W13" s="1221"/>
      <c r="X13" s="1221"/>
      <c r="Y13" s="1222"/>
      <c r="Z13" s="633"/>
    </row>
    <row r="14" spans="2:26" ht="50.25" customHeight="1" thickBot="1" x14ac:dyDescent="0.4">
      <c r="B14" s="622"/>
      <c r="C14" s="1223"/>
      <c r="D14" s="1224"/>
      <c r="E14" s="1224"/>
      <c r="F14" s="1224"/>
      <c r="G14" s="1224"/>
      <c r="H14" s="1225"/>
      <c r="I14" s="2633"/>
      <c r="J14" s="2634"/>
      <c r="K14" s="2634"/>
      <c r="L14" s="2634"/>
      <c r="M14" s="2634"/>
      <c r="N14" s="2634"/>
      <c r="O14" s="2634"/>
      <c r="P14" s="2634"/>
      <c r="Q14" s="2634"/>
      <c r="R14" s="2634"/>
      <c r="S14" s="2635"/>
      <c r="T14" s="1232" t="s">
        <v>477</v>
      </c>
      <c r="U14" s="1233"/>
      <c r="V14" s="1233"/>
      <c r="W14" s="1233"/>
      <c r="X14" s="1233"/>
      <c r="Y14" s="1234"/>
      <c r="Z14" s="633"/>
    </row>
    <row r="15" spans="2:26" ht="15"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33"/>
    </row>
    <row r="16" spans="2:26" ht="57.75" customHeight="1" thickBot="1" x14ac:dyDescent="0.4">
      <c r="B16" s="622"/>
      <c r="C16" s="1195" t="s">
        <v>15</v>
      </c>
      <c r="D16" s="1196"/>
      <c r="E16" s="1196"/>
      <c r="F16" s="1196"/>
      <c r="G16" s="1196"/>
      <c r="H16" s="1197"/>
      <c r="I16" s="1508" t="s">
        <v>478</v>
      </c>
      <c r="J16" s="2636"/>
      <c r="K16" s="2636"/>
      <c r="L16" s="2636"/>
      <c r="M16" s="2636"/>
      <c r="N16" s="2636"/>
      <c r="O16" s="2636"/>
      <c r="P16" s="2636"/>
      <c r="Q16" s="2636"/>
      <c r="R16" s="2636"/>
      <c r="S16" s="2636"/>
      <c r="T16" s="2636"/>
      <c r="U16" s="2636"/>
      <c r="V16" s="2636"/>
      <c r="W16" s="2636"/>
      <c r="X16" s="2636"/>
      <c r="Y16" s="2637"/>
      <c r="Z16" s="633"/>
    </row>
    <row r="17" spans="2:26" ht="16.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33"/>
    </row>
    <row r="18" spans="2:26" ht="89.25" customHeight="1" thickBot="1" x14ac:dyDescent="0.4">
      <c r="B18" s="622"/>
      <c r="C18" s="1195" t="s">
        <v>84</v>
      </c>
      <c r="D18" s="1196"/>
      <c r="E18" s="1196"/>
      <c r="F18" s="1196"/>
      <c r="G18" s="1196"/>
      <c r="H18" s="1197"/>
      <c r="I18" s="2619" t="s">
        <v>479</v>
      </c>
      <c r="J18" s="2620"/>
      <c r="K18" s="2620"/>
      <c r="L18" s="2620"/>
      <c r="M18" s="2620"/>
      <c r="N18" s="2620"/>
      <c r="O18" s="2620"/>
      <c r="P18" s="2620"/>
      <c r="Q18" s="2620"/>
      <c r="R18" s="2620"/>
      <c r="S18" s="2620"/>
      <c r="T18" s="2620"/>
      <c r="U18" s="2620"/>
      <c r="V18" s="2620"/>
      <c r="W18" s="2620"/>
      <c r="X18" s="2620"/>
      <c r="Y18" s="2621"/>
      <c r="Z18" s="633"/>
    </row>
    <row r="19" spans="2:26" ht="16.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33"/>
    </row>
    <row r="20" spans="2:26" ht="22.5" customHeight="1" x14ac:dyDescent="0.35">
      <c r="B20" s="622"/>
      <c r="C20" s="1201" t="s">
        <v>19</v>
      </c>
      <c r="D20" s="1202"/>
      <c r="E20" s="1202"/>
      <c r="F20" s="1202"/>
      <c r="G20" s="1202"/>
      <c r="H20" s="1203"/>
      <c r="I20" s="2622" t="s">
        <v>480</v>
      </c>
      <c r="J20" s="2623"/>
      <c r="K20" s="2623"/>
      <c r="L20" s="2624"/>
      <c r="M20" s="1213" t="s">
        <v>21</v>
      </c>
      <c r="N20" s="1214"/>
      <c r="O20" s="1214"/>
      <c r="P20" s="1214"/>
      <c r="Q20" s="1214"/>
      <c r="R20" s="1214"/>
      <c r="S20" s="1215"/>
      <c r="T20" s="1213" t="s">
        <v>22</v>
      </c>
      <c r="U20" s="1214"/>
      <c r="V20" s="1214"/>
      <c r="W20" s="1214"/>
      <c r="X20" s="1214"/>
      <c r="Y20" s="1215"/>
      <c r="Z20" s="633"/>
    </row>
    <row r="21" spans="2:26" ht="30.75" customHeight="1" thickBot="1" x14ac:dyDescent="0.4">
      <c r="B21" s="622"/>
      <c r="C21" s="1204"/>
      <c r="D21" s="1205"/>
      <c r="E21" s="1205"/>
      <c r="F21" s="1205"/>
      <c r="G21" s="1205"/>
      <c r="H21" s="1206"/>
      <c r="I21" s="2625"/>
      <c r="J21" s="2626"/>
      <c r="K21" s="2626"/>
      <c r="L21" s="2627"/>
      <c r="M21" s="1216" t="s">
        <v>222</v>
      </c>
      <c r="N21" s="1217"/>
      <c r="O21" s="1217"/>
      <c r="P21" s="1217"/>
      <c r="Q21" s="1217"/>
      <c r="R21" s="1217"/>
      <c r="S21" s="1218"/>
      <c r="T21" s="2628" t="s">
        <v>481</v>
      </c>
      <c r="U21" s="2629"/>
      <c r="V21" s="2629"/>
      <c r="W21" s="2629"/>
      <c r="X21" s="2629"/>
      <c r="Y21" s="2629"/>
      <c r="Z21" s="633"/>
    </row>
    <row r="22" spans="2:26" ht="15"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33"/>
    </row>
    <row r="23" spans="2:26" ht="3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5"/>
      <c r="Z23" s="633"/>
    </row>
    <row r="24" spans="2:26" ht="58" customHeight="1" thickBot="1" x14ac:dyDescent="0.4">
      <c r="B24" s="622"/>
      <c r="C24" s="1245" t="s">
        <v>482</v>
      </c>
      <c r="D24" s="1246"/>
      <c r="E24" s="1246"/>
      <c r="F24" s="1246"/>
      <c r="G24" s="1246"/>
      <c r="H24" s="1246"/>
      <c r="I24" s="1247"/>
      <c r="J24" s="1245" t="s">
        <v>483</v>
      </c>
      <c r="K24" s="1246"/>
      <c r="L24" s="1246"/>
      <c r="M24" s="1246"/>
      <c r="N24" s="1246"/>
      <c r="O24" s="1246"/>
      <c r="P24" s="1247"/>
      <c r="Q24" s="1884" t="s">
        <v>89</v>
      </c>
      <c r="R24" s="1885"/>
      <c r="S24" s="1885"/>
      <c r="T24" s="1885"/>
      <c r="U24" s="1885"/>
      <c r="V24" s="1885"/>
      <c r="W24" s="1885"/>
      <c r="X24" s="1885"/>
      <c r="Y24" s="1886"/>
      <c r="Z24" s="633"/>
    </row>
    <row r="25" spans="2:26" ht="15"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33"/>
    </row>
    <row r="26" spans="2:26" ht="46.5" customHeight="1" thickBot="1" x14ac:dyDescent="0.4">
      <c r="B26" s="622"/>
      <c r="C26" s="1195" t="s">
        <v>31</v>
      </c>
      <c r="D26" s="1196"/>
      <c r="E26" s="1196"/>
      <c r="F26" s="1196"/>
      <c r="G26" s="1196"/>
      <c r="H26" s="1197"/>
      <c r="I26" s="1508" t="s">
        <v>484</v>
      </c>
      <c r="J26" s="2636"/>
      <c r="K26" s="2636"/>
      <c r="L26" s="2636"/>
      <c r="M26" s="2636"/>
      <c r="N26" s="2636"/>
      <c r="O26" s="2636"/>
      <c r="P26" s="2636"/>
      <c r="Q26" s="2636"/>
      <c r="R26" s="2636"/>
      <c r="S26" s="2636"/>
      <c r="T26" s="2636"/>
      <c r="U26" s="2636"/>
      <c r="V26" s="2636"/>
      <c r="W26" s="2636"/>
      <c r="X26" s="2636"/>
      <c r="Y26" s="2637"/>
      <c r="Z26" s="633"/>
    </row>
    <row r="27" spans="2:26" ht="15"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33"/>
    </row>
    <row r="28" spans="2:26" ht="39.75" customHeight="1" thickBot="1" x14ac:dyDescent="0.4">
      <c r="B28" s="622"/>
      <c r="C28" s="1195" t="s">
        <v>33</v>
      </c>
      <c r="D28" s="1196"/>
      <c r="E28" s="1196"/>
      <c r="F28" s="1196"/>
      <c r="G28" s="1196"/>
      <c r="H28" s="1197"/>
      <c r="I28" s="2638">
        <v>4</v>
      </c>
      <c r="J28" s="2639"/>
      <c r="K28" s="1411" t="s">
        <v>34</v>
      </c>
      <c r="L28" s="1412"/>
      <c r="M28" s="1412"/>
      <c r="N28" s="1413"/>
      <c r="O28" s="1555" t="s">
        <v>35</v>
      </c>
      <c r="P28" s="1344"/>
      <c r="Q28" s="1344"/>
      <c r="R28" s="281"/>
      <c r="S28" s="1343" t="s">
        <v>36</v>
      </c>
      <c r="T28" s="1345"/>
      <c r="U28" s="564" t="s">
        <v>115</v>
      </c>
      <c r="V28" s="1344" t="s">
        <v>38</v>
      </c>
      <c r="W28" s="1344"/>
      <c r="X28" s="1345"/>
      <c r="Y28" s="636"/>
      <c r="Z28" s="633"/>
    </row>
    <row r="29" spans="2:26" ht="15"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33"/>
    </row>
    <row r="30" spans="2:26" x14ac:dyDescent="0.35">
      <c r="B30" s="622"/>
      <c r="C30" s="1267" t="s">
        <v>39</v>
      </c>
      <c r="D30" s="1268"/>
      <c r="E30" s="1268"/>
      <c r="F30" s="1268"/>
      <c r="G30" s="1268"/>
      <c r="H30" s="1268"/>
      <c r="I30" s="1268"/>
      <c r="J30" s="2640" t="s">
        <v>40</v>
      </c>
      <c r="K30" s="2640"/>
      <c r="L30" s="2640"/>
      <c r="M30" s="2640"/>
      <c r="N30" s="2640"/>
      <c r="O30" s="2607" t="s">
        <v>41</v>
      </c>
      <c r="P30" s="2607"/>
      <c r="Q30" s="2607"/>
      <c r="R30" s="2607"/>
      <c r="S30" s="2607"/>
      <c r="T30" s="2607"/>
      <c r="U30" s="2608" t="s">
        <v>42</v>
      </c>
      <c r="V30" s="2608"/>
      <c r="W30" s="2608"/>
      <c r="X30" s="2608"/>
      <c r="Y30" s="2608"/>
      <c r="Z30" s="468"/>
    </row>
    <row r="31" spans="2:26" ht="14.25" customHeight="1" x14ac:dyDescent="0.35">
      <c r="B31" s="622"/>
      <c r="C31" s="1270"/>
      <c r="D31" s="1271"/>
      <c r="E31" s="1271"/>
      <c r="F31" s="1271"/>
      <c r="G31" s="1271"/>
      <c r="H31" s="1271"/>
      <c r="I31" s="1271"/>
      <c r="J31" s="679" t="s">
        <v>43</v>
      </c>
      <c r="K31" s="2609" t="s">
        <v>44</v>
      </c>
      <c r="L31" s="2609"/>
      <c r="M31" s="2609"/>
      <c r="N31" s="2609"/>
      <c r="O31" s="2609" t="s">
        <v>43</v>
      </c>
      <c r="P31" s="2609"/>
      <c r="Q31" s="2609"/>
      <c r="R31" s="2609" t="s">
        <v>44</v>
      </c>
      <c r="S31" s="2609"/>
      <c r="T31" s="2609"/>
      <c r="U31" s="2609" t="s">
        <v>43</v>
      </c>
      <c r="V31" s="2609"/>
      <c r="W31" s="2609" t="s">
        <v>44</v>
      </c>
      <c r="X31" s="2609"/>
      <c r="Y31" s="2609"/>
      <c r="Z31" s="469"/>
    </row>
    <row r="32" spans="2:26" ht="15" customHeight="1" thickBot="1" x14ac:dyDescent="0.4">
      <c r="B32" s="622"/>
      <c r="C32" s="1273"/>
      <c r="D32" s="1274"/>
      <c r="E32" s="1274"/>
      <c r="F32" s="1274"/>
      <c r="G32" s="1274"/>
      <c r="H32" s="1274"/>
      <c r="I32" s="1274"/>
      <c r="J32" s="470" t="s">
        <v>485</v>
      </c>
      <c r="K32" s="2601" t="s">
        <v>155</v>
      </c>
      <c r="L32" s="2601"/>
      <c r="M32" s="2601"/>
      <c r="N32" s="2601"/>
      <c r="O32" s="2601" t="s">
        <v>486</v>
      </c>
      <c r="P32" s="2601"/>
      <c r="Q32" s="2601"/>
      <c r="R32" s="2601" t="s">
        <v>487</v>
      </c>
      <c r="S32" s="2601"/>
      <c r="T32" s="2601"/>
      <c r="U32" s="2601" t="s">
        <v>488</v>
      </c>
      <c r="V32" s="2601"/>
      <c r="W32" s="2601" t="s">
        <v>489</v>
      </c>
      <c r="X32" s="2601"/>
      <c r="Y32" s="2601"/>
      <c r="Z32" s="471"/>
    </row>
    <row r="33" spans="2:26" ht="15.75"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33"/>
    </row>
    <row r="34" spans="2:26" s="626" customFormat="1" x14ac:dyDescent="0.35">
      <c r="B34" s="627"/>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1"/>
      <c r="Z34" s="398"/>
    </row>
    <row r="35" spans="2:26" s="626" customFormat="1" ht="15" thickBot="1" x14ac:dyDescent="0.4">
      <c r="B35" s="627"/>
      <c r="C35" s="1552"/>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4"/>
      <c r="Z35" s="398"/>
    </row>
    <row r="36" spans="2:26" s="626" customFormat="1" ht="14.25" customHeight="1" x14ac:dyDescent="0.35">
      <c r="B36" s="627"/>
      <c r="C36" s="1549" t="s">
        <v>46</v>
      </c>
      <c r="D36" s="1550"/>
      <c r="E36" s="1550"/>
      <c r="F36" s="1550"/>
      <c r="G36" s="1551"/>
      <c r="H36" s="2605" t="s">
        <v>490</v>
      </c>
      <c r="I36" s="2605" t="s">
        <v>491</v>
      </c>
      <c r="J36" s="2605" t="s">
        <v>492</v>
      </c>
      <c r="K36" s="1566" t="s">
        <v>50</v>
      </c>
      <c r="L36" s="1550"/>
      <c r="M36" s="1550"/>
      <c r="N36" s="1550"/>
      <c r="O36" s="1550"/>
      <c r="P36" s="1550"/>
      <c r="Q36" s="1550"/>
      <c r="R36" s="1550"/>
      <c r="S36" s="1550"/>
      <c r="T36" s="1550"/>
      <c r="U36" s="1550"/>
      <c r="V36" s="1550"/>
      <c r="W36" s="1550"/>
      <c r="X36" s="1550"/>
      <c r="Y36" s="1551"/>
      <c r="Z36" s="398"/>
    </row>
    <row r="37" spans="2:26" s="626" customFormat="1" ht="60" customHeight="1" thickBot="1" x14ac:dyDescent="0.4">
      <c r="B37" s="627"/>
      <c r="C37" s="1552"/>
      <c r="D37" s="1553"/>
      <c r="E37" s="1553"/>
      <c r="F37" s="1553"/>
      <c r="G37" s="1554"/>
      <c r="H37" s="2606"/>
      <c r="I37" s="2606"/>
      <c r="J37" s="2606"/>
      <c r="K37" s="1567"/>
      <c r="L37" s="1553"/>
      <c r="M37" s="1553"/>
      <c r="N37" s="1553"/>
      <c r="O37" s="1553"/>
      <c r="P37" s="1553"/>
      <c r="Q37" s="1553"/>
      <c r="R37" s="1553"/>
      <c r="S37" s="1553"/>
      <c r="T37" s="1553"/>
      <c r="U37" s="1553"/>
      <c r="V37" s="1553"/>
      <c r="W37" s="1553"/>
      <c r="X37" s="1553"/>
      <c r="Y37" s="1554"/>
      <c r="Z37" s="398"/>
    </row>
    <row r="38" spans="2:26" s="626" customFormat="1" ht="120" customHeight="1" x14ac:dyDescent="0.35">
      <c r="B38" s="627"/>
      <c r="C38" s="1556" t="s">
        <v>493</v>
      </c>
      <c r="D38" s="1749"/>
      <c r="E38" s="1749"/>
      <c r="F38" s="1749"/>
      <c r="G38" s="1750"/>
      <c r="H38" s="472">
        <v>1296</v>
      </c>
      <c r="I38" s="472">
        <v>295</v>
      </c>
      <c r="J38" s="473">
        <v>4.3</v>
      </c>
      <c r="K38" s="1821" t="s">
        <v>1019</v>
      </c>
      <c r="L38" s="1822"/>
      <c r="M38" s="1822"/>
      <c r="N38" s="1822"/>
      <c r="O38" s="1822"/>
      <c r="P38" s="1822"/>
      <c r="Q38" s="1822"/>
      <c r="R38" s="1822"/>
      <c r="S38" s="1822"/>
      <c r="T38" s="1822"/>
      <c r="U38" s="1822"/>
      <c r="V38" s="1822"/>
      <c r="W38" s="1822"/>
      <c r="X38" s="1822"/>
      <c r="Y38" s="1823"/>
      <c r="Z38" s="398"/>
    </row>
    <row r="39" spans="2:26" s="626" customFormat="1" ht="161.15" customHeight="1" x14ac:dyDescent="0.35">
      <c r="B39" s="627"/>
      <c r="C39" s="1556" t="s">
        <v>494</v>
      </c>
      <c r="D39" s="1749"/>
      <c r="E39" s="1749"/>
      <c r="F39" s="1749"/>
      <c r="G39" s="1750"/>
      <c r="H39" s="472">
        <v>2942</v>
      </c>
      <c r="I39" s="472">
        <v>678</v>
      </c>
      <c r="J39" s="473">
        <v>4.3</v>
      </c>
      <c r="K39" s="1821" t="s">
        <v>1020</v>
      </c>
      <c r="L39" s="1822"/>
      <c r="M39" s="1822"/>
      <c r="N39" s="1822"/>
      <c r="O39" s="1822"/>
      <c r="P39" s="1822"/>
      <c r="Q39" s="1822"/>
      <c r="R39" s="1822"/>
      <c r="S39" s="1822"/>
      <c r="T39" s="1822"/>
      <c r="U39" s="1822"/>
      <c r="V39" s="1822"/>
      <c r="W39" s="1822"/>
      <c r="X39" s="1822"/>
      <c r="Y39" s="1823"/>
      <c r="Z39" s="398"/>
    </row>
    <row r="40" spans="2:26" s="626" customFormat="1" ht="130.5" customHeight="1" x14ac:dyDescent="0.35">
      <c r="B40" s="627"/>
      <c r="C40" s="1556" t="s">
        <v>495</v>
      </c>
      <c r="D40" s="1749"/>
      <c r="E40" s="1749"/>
      <c r="F40" s="1749"/>
      <c r="G40" s="1750"/>
      <c r="H40" s="472"/>
      <c r="I40" s="472"/>
      <c r="J40" s="473"/>
      <c r="K40" s="1821"/>
      <c r="L40" s="1822"/>
      <c r="M40" s="1822"/>
      <c r="N40" s="1822"/>
      <c r="O40" s="1822"/>
      <c r="P40" s="1822"/>
      <c r="Q40" s="1822"/>
      <c r="R40" s="1822"/>
      <c r="S40" s="1822"/>
      <c r="T40" s="1822"/>
      <c r="U40" s="1822"/>
      <c r="V40" s="1822"/>
      <c r="W40" s="1822"/>
      <c r="X40" s="1822"/>
      <c r="Y40" s="1823"/>
      <c r="Z40" s="398"/>
    </row>
    <row r="41" spans="2:26" s="626" customFormat="1" ht="127.5" customHeight="1" thickBot="1" x14ac:dyDescent="0.4">
      <c r="B41" s="627"/>
      <c r="C41" s="1556" t="s">
        <v>496</v>
      </c>
      <c r="D41" s="1749"/>
      <c r="E41" s="1749"/>
      <c r="F41" s="1749"/>
      <c r="G41" s="1750"/>
      <c r="H41" s="280"/>
      <c r="I41" s="280"/>
      <c r="J41" s="474"/>
      <c r="K41" s="1821"/>
      <c r="L41" s="1822"/>
      <c r="M41" s="1822"/>
      <c r="N41" s="1822"/>
      <c r="O41" s="1822"/>
      <c r="P41" s="1822"/>
      <c r="Q41" s="1822"/>
      <c r="R41" s="1822"/>
      <c r="S41" s="1822"/>
      <c r="T41" s="1822"/>
      <c r="U41" s="1822"/>
      <c r="V41" s="1822"/>
      <c r="W41" s="1822"/>
      <c r="X41" s="1822"/>
      <c r="Y41" s="1823"/>
      <c r="Z41" s="398"/>
    </row>
    <row r="42" spans="2:26" s="626" customFormat="1" ht="46" customHeight="1" thickBot="1" x14ac:dyDescent="0.4">
      <c r="B42" s="627"/>
      <c r="C42" s="1528" t="s">
        <v>54</v>
      </c>
      <c r="D42" s="1529"/>
      <c r="E42" s="1529"/>
      <c r="F42" s="1529"/>
      <c r="G42" s="1530"/>
      <c r="H42" s="475">
        <f>SUM(H38:H41)</f>
        <v>4238</v>
      </c>
      <c r="I42" s="475">
        <f>SUM(I38:I41)</f>
        <v>973</v>
      </c>
      <c r="J42" s="476">
        <f>AVERAGE(J38:J41)</f>
        <v>4.3</v>
      </c>
      <c r="K42" s="2602"/>
      <c r="L42" s="2603"/>
      <c r="M42" s="2603"/>
      <c r="N42" s="2603"/>
      <c r="O42" s="2603"/>
      <c r="P42" s="2603"/>
      <c r="Q42" s="2603"/>
      <c r="R42" s="2603"/>
      <c r="S42" s="2603"/>
      <c r="T42" s="2603"/>
      <c r="U42" s="2603"/>
      <c r="V42" s="2603"/>
      <c r="W42" s="2603"/>
      <c r="X42" s="2603"/>
      <c r="Y42" s="2604"/>
      <c r="Z42" s="398"/>
    </row>
    <row r="43" spans="2:26" s="626" customFormat="1" ht="29.15" customHeight="1" x14ac:dyDescent="0.35">
      <c r="B43" s="627"/>
      <c r="C43" s="623"/>
      <c r="D43" s="623"/>
      <c r="E43" s="623"/>
      <c r="F43" s="623"/>
      <c r="G43" s="623"/>
      <c r="H43" s="159"/>
      <c r="I43" s="159"/>
      <c r="J43" s="160"/>
      <c r="K43" s="623"/>
      <c r="L43" s="623"/>
      <c r="M43" s="623"/>
      <c r="N43" s="623"/>
      <c r="O43" s="623"/>
      <c r="P43" s="623"/>
      <c r="Q43" s="623"/>
      <c r="R43" s="623"/>
      <c r="S43" s="623"/>
      <c r="T43" s="623"/>
      <c r="U43" s="623"/>
      <c r="V43" s="623"/>
      <c r="W43" s="623"/>
      <c r="X43" s="623"/>
      <c r="Y43" s="623"/>
      <c r="Z43" s="398"/>
    </row>
    <row r="44" spans="2:26" s="626" customFormat="1" ht="15" thickBot="1" x14ac:dyDescent="0.4">
      <c r="B44" s="627"/>
      <c r="C44" s="623"/>
      <c r="D44" s="623"/>
      <c r="E44" s="623"/>
      <c r="F44" s="623"/>
      <c r="G44" s="623"/>
      <c r="H44" s="159"/>
      <c r="I44" s="159"/>
      <c r="J44" s="160"/>
      <c r="K44" s="623"/>
      <c r="L44" s="623"/>
      <c r="M44" s="623"/>
      <c r="N44" s="623"/>
      <c r="O44" s="623"/>
      <c r="P44" s="623"/>
      <c r="Q44" s="623"/>
      <c r="R44" s="623"/>
      <c r="S44" s="623"/>
      <c r="T44" s="623"/>
      <c r="U44" s="623"/>
      <c r="V44" s="623"/>
      <c r="W44" s="623"/>
      <c r="X44" s="623"/>
      <c r="Y44" s="623"/>
      <c r="Z44" s="398"/>
    </row>
    <row r="45" spans="2:26" s="626" customFormat="1" x14ac:dyDescent="0.35">
      <c r="B45" s="627"/>
      <c r="C45" s="1349" t="s">
        <v>55</v>
      </c>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1"/>
      <c r="Z45" s="398"/>
    </row>
    <row r="46" spans="2:26" ht="15" thickBot="1" x14ac:dyDescent="0.4">
      <c r="B46" s="622"/>
      <c r="C46" s="1661"/>
      <c r="D46" s="1751"/>
      <c r="E46" s="1751"/>
      <c r="F46" s="1751"/>
      <c r="G46" s="1751"/>
      <c r="H46" s="1751"/>
      <c r="I46" s="1751"/>
      <c r="J46" s="1751"/>
      <c r="K46" s="1751"/>
      <c r="L46" s="1751"/>
      <c r="M46" s="1751"/>
      <c r="N46" s="1751"/>
      <c r="O46" s="1751"/>
      <c r="P46" s="1751"/>
      <c r="Q46" s="1751"/>
      <c r="R46" s="1751"/>
      <c r="S46" s="1751"/>
      <c r="T46" s="1751"/>
      <c r="U46" s="1751"/>
      <c r="V46" s="1751"/>
      <c r="W46" s="1751"/>
      <c r="X46" s="1751"/>
      <c r="Y46" s="1663"/>
      <c r="Z46" s="633"/>
    </row>
    <row r="47" spans="2:26" x14ac:dyDescent="0.35">
      <c r="B47" s="622"/>
      <c r="C47" s="1510" t="s">
        <v>163</v>
      </c>
      <c r="D47" s="1511"/>
      <c r="E47" s="1511"/>
      <c r="F47" s="1511"/>
      <c r="G47" s="1511"/>
      <c r="H47" s="1511"/>
      <c r="I47" s="1511"/>
      <c r="J47" s="1511"/>
      <c r="K47" s="1511"/>
      <c r="L47" s="1511"/>
      <c r="M47" s="1511"/>
      <c r="N47" s="1511"/>
      <c r="O47" s="1511"/>
      <c r="P47" s="1511"/>
      <c r="Q47" s="1511"/>
      <c r="R47" s="1511"/>
      <c r="S47" s="1511"/>
      <c r="T47" s="1511"/>
      <c r="U47" s="1511"/>
      <c r="V47" s="1511"/>
      <c r="W47" s="1511"/>
      <c r="X47" s="1511"/>
      <c r="Y47" s="1512"/>
      <c r="Z47" s="633"/>
    </row>
    <row r="48" spans="2:26"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5"/>
      <c r="Z48" s="633"/>
    </row>
    <row r="49" spans="2:26"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5"/>
      <c r="Z49" s="633"/>
    </row>
    <row r="50" spans="2:26"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5"/>
      <c r="Z50" s="633"/>
    </row>
    <row r="51" spans="2:26"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5"/>
      <c r="Z51" s="633"/>
    </row>
    <row r="52" spans="2:26"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5"/>
      <c r="Z52" s="633"/>
    </row>
    <row r="53" spans="2:26"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5"/>
      <c r="Z53" s="633"/>
    </row>
    <row r="54" spans="2:26"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5"/>
      <c r="Z54" s="633"/>
    </row>
    <row r="55" spans="2:26" x14ac:dyDescent="0.35">
      <c r="B55" s="622"/>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5"/>
      <c r="Z55" s="633"/>
    </row>
    <row r="56" spans="2:26" x14ac:dyDescent="0.35">
      <c r="B56" s="622"/>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5"/>
      <c r="Z56" s="633"/>
    </row>
    <row r="57" spans="2:26" x14ac:dyDescent="0.35">
      <c r="B57" s="622"/>
      <c r="C57" s="1513"/>
      <c r="D57" s="1514"/>
      <c r="E57" s="1514"/>
      <c r="F57" s="1514"/>
      <c r="G57" s="1514"/>
      <c r="H57" s="1514"/>
      <c r="I57" s="1514"/>
      <c r="J57" s="1514"/>
      <c r="K57" s="1514"/>
      <c r="L57" s="1514"/>
      <c r="M57" s="1514"/>
      <c r="N57" s="1514"/>
      <c r="O57" s="1514"/>
      <c r="P57" s="1514"/>
      <c r="Q57" s="1514"/>
      <c r="R57" s="1514"/>
      <c r="S57" s="1514"/>
      <c r="T57" s="1514"/>
      <c r="U57" s="1514"/>
      <c r="V57" s="1514"/>
      <c r="W57" s="1514"/>
      <c r="X57" s="1514"/>
      <c r="Y57" s="1515"/>
      <c r="Z57" s="633"/>
    </row>
    <row r="58" spans="2:26" x14ac:dyDescent="0.35">
      <c r="B58" s="622"/>
      <c r="C58" s="1513"/>
      <c r="D58" s="1514"/>
      <c r="E58" s="1514"/>
      <c r="F58" s="1514"/>
      <c r="G58" s="1514"/>
      <c r="H58" s="1514"/>
      <c r="I58" s="1514"/>
      <c r="J58" s="1514"/>
      <c r="K58" s="1514"/>
      <c r="L58" s="1514"/>
      <c r="M58" s="1514"/>
      <c r="N58" s="1514"/>
      <c r="O58" s="1514"/>
      <c r="P58" s="1514"/>
      <c r="Q58" s="1514"/>
      <c r="R58" s="1514"/>
      <c r="S58" s="1514"/>
      <c r="T58" s="1514"/>
      <c r="U58" s="1514"/>
      <c r="V58" s="1514"/>
      <c r="W58" s="1514"/>
      <c r="X58" s="1514"/>
      <c r="Y58" s="1515"/>
      <c r="Z58" s="633"/>
    </row>
    <row r="59" spans="2:26" ht="15" thickBot="1" x14ac:dyDescent="0.4">
      <c r="B59" s="622"/>
      <c r="C59" s="1516"/>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8"/>
      <c r="Z59" s="633"/>
    </row>
    <row r="60" spans="2:26" x14ac:dyDescent="0.35">
      <c r="B60" s="628"/>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633"/>
    </row>
    <row r="61" spans="2:26" ht="15" thickBot="1" x14ac:dyDescent="0.4">
      <c r="B61" s="630"/>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633"/>
    </row>
    <row r="62" spans="2:26" ht="14.25" customHeight="1" x14ac:dyDescent="0.35">
      <c r="B62" s="632"/>
      <c r="C62" s="1519" t="s">
        <v>46</v>
      </c>
      <c r="D62" s="1520"/>
      <c r="E62" s="1520"/>
      <c r="F62" s="1520"/>
      <c r="G62" s="1521"/>
      <c r="H62" s="1519" t="s">
        <v>76</v>
      </c>
      <c r="I62" s="1521"/>
      <c r="J62" s="1519" t="s">
        <v>56</v>
      </c>
      <c r="K62" s="1520"/>
      <c r="L62" s="1520"/>
      <c r="M62" s="1521"/>
      <c r="N62" s="1519" t="s">
        <v>497</v>
      </c>
      <c r="O62" s="1520"/>
      <c r="P62" s="1520"/>
      <c r="Q62" s="1520"/>
      <c r="R62" s="1520"/>
      <c r="S62" s="1520"/>
      <c r="T62" s="1521"/>
      <c r="U62" s="1520" t="s">
        <v>58</v>
      </c>
      <c r="V62" s="1520"/>
      <c r="W62" s="1520"/>
      <c r="X62" s="1520"/>
      <c r="Y62" s="1521"/>
      <c r="Z62" s="633"/>
    </row>
    <row r="63" spans="2:26" ht="14.25" customHeight="1" x14ac:dyDescent="0.35">
      <c r="B63" s="150"/>
      <c r="C63" s="1522"/>
      <c r="D63" s="1752"/>
      <c r="E63" s="1752"/>
      <c r="F63" s="1752"/>
      <c r="G63" s="1524"/>
      <c r="H63" s="1522"/>
      <c r="I63" s="1524"/>
      <c r="J63" s="1522"/>
      <c r="K63" s="1752"/>
      <c r="L63" s="1752"/>
      <c r="M63" s="1524"/>
      <c r="N63" s="1522"/>
      <c r="O63" s="1752"/>
      <c r="P63" s="1752"/>
      <c r="Q63" s="1752"/>
      <c r="R63" s="1752"/>
      <c r="S63" s="1752"/>
      <c r="T63" s="1524"/>
      <c r="U63" s="1752"/>
      <c r="V63" s="1752"/>
      <c r="W63" s="1752"/>
      <c r="X63" s="1752"/>
      <c r="Y63" s="1524"/>
      <c r="Z63" s="633"/>
    </row>
    <row r="64" spans="2:26" ht="15" customHeight="1" x14ac:dyDescent="0.35">
      <c r="B64" s="150"/>
      <c r="C64" s="1522"/>
      <c r="D64" s="1752"/>
      <c r="E64" s="1752"/>
      <c r="F64" s="1752"/>
      <c r="G64" s="1524"/>
      <c r="H64" s="1522"/>
      <c r="I64" s="1524"/>
      <c r="J64" s="1522"/>
      <c r="K64" s="1752"/>
      <c r="L64" s="1752"/>
      <c r="M64" s="1524"/>
      <c r="N64" s="1522"/>
      <c r="O64" s="1752"/>
      <c r="P64" s="1752"/>
      <c r="Q64" s="1752"/>
      <c r="R64" s="1752"/>
      <c r="S64" s="1752"/>
      <c r="T64" s="1524"/>
      <c r="U64" s="1752"/>
      <c r="V64" s="1752"/>
      <c r="W64" s="1752"/>
      <c r="X64" s="1752"/>
      <c r="Y64" s="1524"/>
      <c r="Z64" s="633"/>
    </row>
    <row r="65" spans="2:26" ht="83.15" customHeight="1" x14ac:dyDescent="0.35">
      <c r="B65" s="632"/>
      <c r="C65" s="2581" t="s">
        <v>493</v>
      </c>
      <c r="D65" s="2581"/>
      <c r="E65" s="2581"/>
      <c r="F65" s="2581"/>
      <c r="G65" s="2581"/>
      <c r="H65" s="2590" t="s">
        <v>498</v>
      </c>
      <c r="I65" s="2590"/>
      <c r="J65" s="2591" t="s">
        <v>499</v>
      </c>
      <c r="K65" s="2592"/>
      <c r="L65" s="2592"/>
      <c r="M65" s="2592"/>
      <c r="N65" s="1726" t="s">
        <v>500</v>
      </c>
      <c r="O65" s="1726"/>
      <c r="P65" s="1726"/>
      <c r="Q65" s="1726"/>
      <c r="R65" s="1726"/>
      <c r="S65" s="1726"/>
      <c r="T65" s="1726"/>
      <c r="U65" s="1726" t="s">
        <v>501</v>
      </c>
      <c r="V65" s="1726"/>
      <c r="W65" s="1726"/>
      <c r="X65" s="1726"/>
      <c r="Y65" s="1726"/>
      <c r="Z65" s="633"/>
    </row>
    <row r="66" spans="2:26" ht="87.65" customHeight="1" x14ac:dyDescent="0.35">
      <c r="B66" s="632"/>
      <c r="C66" s="2581" t="s">
        <v>494</v>
      </c>
      <c r="D66" s="2581"/>
      <c r="E66" s="2581"/>
      <c r="F66" s="2581"/>
      <c r="G66" s="2581"/>
      <c r="H66" s="2590" t="s">
        <v>1021</v>
      </c>
      <c r="I66" s="2590"/>
      <c r="J66" s="2591" t="s">
        <v>1022</v>
      </c>
      <c r="K66" s="2592"/>
      <c r="L66" s="2592"/>
      <c r="M66" s="2592"/>
      <c r="N66" s="1726" t="s">
        <v>1023</v>
      </c>
      <c r="O66" s="1726"/>
      <c r="P66" s="1726"/>
      <c r="Q66" s="1726"/>
      <c r="R66" s="1726"/>
      <c r="S66" s="1726"/>
      <c r="T66" s="1726"/>
      <c r="U66" s="1726" t="s">
        <v>1024</v>
      </c>
      <c r="V66" s="1726"/>
      <c r="W66" s="1726"/>
      <c r="X66" s="1726"/>
      <c r="Y66" s="1726"/>
      <c r="Z66" s="633"/>
    </row>
    <row r="67" spans="2:26" ht="82" customHeight="1" thickBot="1" x14ac:dyDescent="0.4">
      <c r="B67" s="632"/>
      <c r="C67" s="2593" t="s">
        <v>495</v>
      </c>
      <c r="D67" s="2594"/>
      <c r="E67" s="2594"/>
      <c r="F67" s="2594"/>
      <c r="G67" s="2595"/>
      <c r="H67" s="2596"/>
      <c r="I67" s="2597"/>
      <c r="J67" s="2598"/>
      <c r="K67" s="2599"/>
      <c r="L67" s="2599"/>
      <c r="M67" s="2600"/>
      <c r="N67" s="2577"/>
      <c r="O67" s="2578"/>
      <c r="P67" s="2578"/>
      <c r="Q67" s="2578"/>
      <c r="R67" s="2578"/>
      <c r="S67" s="2578"/>
      <c r="T67" s="2579"/>
      <c r="U67" s="2577"/>
      <c r="V67" s="2578"/>
      <c r="W67" s="2578"/>
      <c r="X67" s="2578"/>
      <c r="Y67" s="2580"/>
      <c r="Z67" s="633"/>
    </row>
    <row r="68" spans="2:26" ht="124" customHeight="1" x14ac:dyDescent="0.35">
      <c r="B68" s="632"/>
      <c r="C68" s="2582" t="s">
        <v>502</v>
      </c>
      <c r="D68" s="2583"/>
      <c r="E68" s="2583"/>
      <c r="F68" s="2583"/>
      <c r="G68" s="2584"/>
      <c r="H68" s="2585"/>
      <c r="I68" s="2586"/>
      <c r="J68" s="2587"/>
      <c r="K68" s="2588"/>
      <c r="L68" s="2588"/>
      <c r="M68" s="2589"/>
      <c r="N68" s="1727"/>
      <c r="O68" s="1728"/>
      <c r="P68" s="1728"/>
      <c r="Q68" s="1728"/>
      <c r="R68" s="1728"/>
      <c r="S68" s="1728"/>
      <c r="T68" s="1729"/>
      <c r="U68" s="1727"/>
      <c r="V68" s="1728"/>
      <c r="W68" s="1728"/>
      <c r="X68" s="1728"/>
      <c r="Y68" s="1730"/>
      <c r="Z68" s="633"/>
    </row>
    <row r="69" spans="2:26" x14ac:dyDescent="0.35">
      <c r="B69" s="634"/>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635"/>
    </row>
    <row r="108" ht="6" customHeight="1" x14ac:dyDescent="0.35"/>
  </sheetData>
  <mergeCells count="98">
    <mergeCell ref="K39:Y39"/>
    <mergeCell ref="C40:G40"/>
    <mergeCell ref="K40:Y40"/>
    <mergeCell ref="H65:I65"/>
    <mergeCell ref="J65:M65"/>
    <mergeCell ref="C41:G41"/>
    <mergeCell ref="C65:G65"/>
    <mergeCell ref="N65:T65"/>
    <mergeCell ref="U65:Y65"/>
    <mergeCell ref="C47:Y59"/>
    <mergeCell ref="C39:G39"/>
    <mergeCell ref="C62:G64"/>
    <mergeCell ref="H62:I64"/>
    <mergeCell ref="J62:M64"/>
    <mergeCell ref="N62:T64"/>
    <mergeCell ref="U62:Y64"/>
    <mergeCell ref="C23:I23"/>
    <mergeCell ref="J23:P23"/>
    <mergeCell ref="Q23:Y23"/>
    <mergeCell ref="J24:P24"/>
    <mergeCell ref="C24:I24"/>
    <mergeCell ref="Q24:Y24"/>
    <mergeCell ref="K28:N28"/>
    <mergeCell ref="C26:H26"/>
    <mergeCell ref="C28:H28"/>
    <mergeCell ref="I28:J28"/>
    <mergeCell ref="K32:N32"/>
    <mergeCell ref="K31:N31"/>
    <mergeCell ref="C30:I32"/>
    <mergeCell ref="J30:N30"/>
    <mergeCell ref="I26:Y26"/>
    <mergeCell ref="O28:Q28"/>
    <mergeCell ref="S28:T28"/>
    <mergeCell ref="V28:X28"/>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B2:G4"/>
    <mergeCell ref="H2:Y2"/>
    <mergeCell ref="H3:O3"/>
    <mergeCell ref="P3:Y3"/>
    <mergeCell ref="H4:Y4"/>
    <mergeCell ref="C7:H8"/>
    <mergeCell ref="R10:U10"/>
    <mergeCell ref="I10:Q11"/>
    <mergeCell ref="I7:Y8"/>
    <mergeCell ref="C10:H11"/>
    <mergeCell ref="V10:Y10"/>
    <mergeCell ref="R11:U11"/>
    <mergeCell ref="V11:Y11"/>
    <mergeCell ref="O30:T30"/>
    <mergeCell ref="U30:Y30"/>
    <mergeCell ref="O31:Q31"/>
    <mergeCell ref="R31:T31"/>
    <mergeCell ref="U31:V31"/>
    <mergeCell ref="W31:Y31"/>
    <mergeCell ref="O32:Q32"/>
    <mergeCell ref="R32:T32"/>
    <mergeCell ref="U32:V32"/>
    <mergeCell ref="W32:Y32"/>
    <mergeCell ref="C45:Y46"/>
    <mergeCell ref="C42:G42"/>
    <mergeCell ref="K41:Y41"/>
    <mergeCell ref="K42:Y42"/>
    <mergeCell ref="C34:Y35"/>
    <mergeCell ref="C36:G37"/>
    <mergeCell ref="H36:H37"/>
    <mergeCell ref="I36:I37"/>
    <mergeCell ref="J36:J37"/>
    <mergeCell ref="K36:Y37"/>
    <mergeCell ref="C38:G38"/>
    <mergeCell ref="K38:Y38"/>
    <mergeCell ref="N68:T68"/>
    <mergeCell ref="U68:Y68"/>
    <mergeCell ref="N67:T67"/>
    <mergeCell ref="U67:Y67"/>
    <mergeCell ref="C66:G66"/>
    <mergeCell ref="N66:T66"/>
    <mergeCell ref="U66:Y66"/>
    <mergeCell ref="C68:G68"/>
    <mergeCell ref="H68:I68"/>
    <mergeCell ref="J68:M68"/>
    <mergeCell ref="H66:I66"/>
    <mergeCell ref="J66:M66"/>
    <mergeCell ref="C67:G67"/>
    <mergeCell ref="H67:I67"/>
    <mergeCell ref="J67:M67"/>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K110"/>
  <sheetViews>
    <sheetView topLeftCell="A37" zoomScale="70" zoomScaleNormal="70" workbookViewId="0">
      <selection activeCell="I39" sqref="I39:I41"/>
    </sheetView>
  </sheetViews>
  <sheetFormatPr baseColWidth="10" defaultColWidth="3.7265625" defaultRowHeight="14.5" x14ac:dyDescent="0.35"/>
  <cols>
    <col min="1" max="1" width="3.7265625" style="609"/>
    <col min="2" max="2" width="2.81640625" style="609" customWidth="1"/>
    <col min="3" max="6" width="2.7265625" style="609" customWidth="1"/>
    <col min="7" max="7" width="4.26953125" style="609" customWidth="1"/>
    <col min="8" max="8" width="14.26953125" style="609" customWidth="1"/>
    <col min="9" max="9" width="14.54296875" style="609" customWidth="1"/>
    <col min="10" max="10" width="16.54296875" style="609" customWidth="1"/>
    <col min="11" max="12" width="3.453125" style="609" customWidth="1"/>
    <col min="13" max="15" width="2.7265625" style="609" customWidth="1"/>
    <col min="16" max="16" width="3.453125" style="609" customWidth="1"/>
    <col min="17" max="17" width="3.54296875" style="609" customWidth="1"/>
    <col min="18" max="18" width="3.7265625" style="609"/>
    <col min="19" max="19" width="3.26953125" style="609" customWidth="1"/>
    <col min="20" max="20" width="7.453125" style="609" customWidth="1"/>
    <col min="21" max="21" width="3.54296875" style="609" customWidth="1"/>
    <col min="22" max="22" width="3.7265625" style="609"/>
    <col min="23" max="25" width="5" style="609" customWidth="1"/>
    <col min="26" max="26" width="6.7265625" style="609" customWidth="1"/>
    <col min="27" max="27" width="77.453125" style="609" customWidth="1"/>
    <col min="28" max="28" width="2" style="609" customWidth="1"/>
    <col min="29" max="29" width="9.7265625" style="609" bestFit="1" customWidth="1"/>
    <col min="30" max="30" width="15" style="609" bestFit="1" customWidth="1"/>
    <col min="31" max="32" width="3.7265625" style="609"/>
    <col min="33" max="33" width="10.26953125" style="609" bestFit="1" customWidth="1"/>
    <col min="34" max="34" width="8.453125" style="609" bestFit="1" customWidth="1"/>
    <col min="35" max="16384" width="3.7265625" style="609"/>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7.5" customHeight="1"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5" customHeight="1" x14ac:dyDescent="0.35">
      <c r="B7" s="617"/>
      <c r="C7" s="1220" t="s">
        <v>4</v>
      </c>
      <c r="D7" s="1221"/>
      <c r="E7" s="1221"/>
      <c r="F7" s="1221"/>
      <c r="G7" s="1221"/>
      <c r="H7" s="1222"/>
      <c r="I7" s="1760" t="s">
        <v>503</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618"/>
    </row>
    <row r="9" spans="2:28" ht="7.5" customHeight="1"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1355" t="s">
        <v>504</v>
      </c>
      <c r="J10" s="2677"/>
      <c r="K10" s="2677"/>
      <c r="L10" s="2677"/>
      <c r="M10" s="2677"/>
      <c r="N10" s="2677"/>
      <c r="O10" s="2677"/>
      <c r="P10" s="2677"/>
      <c r="Q10" s="2678"/>
      <c r="R10" s="1367" t="s">
        <v>8</v>
      </c>
      <c r="S10" s="1368"/>
      <c r="T10" s="1368"/>
      <c r="U10" s="1369"/>
      <c r="V10" s="1213" t="s">
        <v>9</v>
      </c>
      <c r="W10" s="1214"/>
      <c r="X10" s="1214"/>
      <c r="Y10" s="1214"/>
      <c r="Z10" s="1214"/>
      <c r="AA10" s="1215"/>
      <c r="AB10" s="618"/>
    </row>
    <row r="11" spans="2:28" ht="28.5" customHeight="1" thickBot="1" x14ac:dyDescent="0.4">
      <c r="B11" s="617"/>
      <c r="C11" s="1223"/>
      <c r="D11" s="1224"/>
      <c r="E11" s="1224"/>
      <c r="F11" s="1224"/>
      <c r="G11" s="1224"/>
      <c r="H11" s="1225"/>
      <c r="I11" s="2679"/>
      <c r="J11" s="2680"/>
      <c r="K11" s="2680"/>
      <c r="L11" s="2680"/>
      <c r="M11" s="2680"/>
      <c r="N11" s="2680"/>
      <c r="O11" s="2680"/>
      <c r="P11" s="2680"/>
      <c r="Q11" s="2681"/>
      <c r="R11" s="1235" t="s">
        <v>505</v>
      </c>
      <c r="S11" s="1370"/>
      <c r="T11" s="1370"/>
      <c r="U11" s="1371"/>
      <c r="V11" s="1219">
        <v>1</v>
      </c>
      <c r="W11" s="1372"/>
      <c r="X11" s="1372"/>
      <c r="Y11" s="1372"/>
      <c r="Z11" s="1372"/>
      <c r="AA11" s="1373"/>
      <c r="AB11" s="618"/>
    </row>
    <row r="12" spans="2:28" ht="6"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5" customHeight="1" x14ac:dyDescent="0.35">
      <c r="B13" s="622"/>
      <c r="C13" s="1220" t="s">
        <v>11</v>
      </c>
      <c r="D13" s="1221"/>
      <c r="E13" s="1221"/>
      <c r="F13" s="1221"/>
      <c r="G13" s="1221"/>
      <c r="H13" s="1222"/>
      <c r="I13" s="2682" t="s">
        <v>506</v>
      </c>
      <c r="J13" s="2683"/>
      <c r="K13" s="2683"/>
      <c r="L13" s="2683"/>
      <c r="M13" s="2683"/>
      <c r="N13" s="2683"/>
      <c r="O13" s="2683"/>
      <c r="P13" s="2683"/>
      <c r="Q13" s="2683"/>
      <c r="R13" s="2683"/>
      <c r="S13" s="2684"/>
      <c r="T13" s="1220" t="s">
        <v>13</v>
      </c>
      <c r="U13" s="1221"/>
      <c r="V13" s="1221"/>
      <c r="W13" s="1221"/>
      <c r="X13" s="1221"/>
      <c r="Y13" s="1221"/>
      <c r="Z13" s="1221"/>
      <c r="AA13" s="1222"/>
      <c r="AB13" s="624"/>
    </row>
    <row r="14" spans="2:28" ht="45.75" customHeight="1" thickBot="1" x14ac:dyDescent="0.4">
      <c r="B14" s="622"/>
      <c r="C14" s="1223"/>
      <c r="D14" s="1224"/>
      <c r="E14" s="1224"/>
      <c r="F14" s="1224"/>
      <c r="G14" s="1224"/>
      <c r="H14" s="1225"/>
      <c r="I14" s="2685"/>
      <c r="J14" s="2686"/>
      <c r="K14" s="2686"/>
      <c r="L14" s="2686"/>
      <c r="M14" s="2686"/>
      <c r="N14" s="2686"/>
      <c r="O14" s="2686"/>
      <c r="P14" s="2686"/>
      <c r="Q14" s="2686"/>
      <c r="R14" s="2686"/>
      <c r="S14" s="2687"/>
      <c r="T14" s="1232" t="s">
        <v>82</v>
      </c>
      <c r="U14" s="1233"/>
      <c r="V14" s="1233"/>
      <c r="W14" s="1233"/>
      <c r="X14" s="1233"/>
      <c r="Y14" s="1233"/>
      <c r="Z14" s="1233"/>
      <c r="AA14" s="1234"/>
      <c r="AB14" s="624"/>
    </row>
    <row r="15" spans="2:28" ht="6.7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57.75" customHeight="1" thickBot="1" x14ac:dyDescent="0.4">
      <c r="B16" s="622"/>
      <c r="C16" s="1195" t="s">
        <v>15</v>
      </c>
      <c r="D16" s="1196"/>
      <c r="E16" s="1196"/>
      <c r="F16" s="1196"/>
      <c r="G16" s="1196"/>
      <c r="H16" s="1197"/>
      <c r="I16" s="1508" t="s">
        <v>507</v>
      </c>
      <c r="J16" s="2636"/>
      <c r="K16" s="2636"/>
      <c r="L16" s="2636"/>
      <c r="M16" s="2636"/>
      <c r="N16" s="2636"/>
      <c r="O16" s="2636"/>
      <c r="P16" s="2636"/>
      <c r="Q16" s="2636"/>
      <c r="R16" s="2636"/>
      <c r="S16" s="2636"/>
      <c r="T16" s="2636"/>
      <c r="U16" s="2636"/>
      <c r="V16" s="2636"/>
      <c r="W16" s="2636"/>
      <c r="X16" s="2636"/>
      <c r="Y16" s="2636"/>
      <c r="Z16" s="2636"/>
      <c r="AA16" s="2637"/>
      <c r="AB16" s="624"/>
    </row>
    <row r="17" spans="2:28" ht="7.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28" ht="52.5" customHeight="1" thickBot="1" x14ac:dyDescent="0.4">
      <c r="B18" s="622"/>
      <c r="C18" s="1195" t="s">
        <v>84</v>
      </c>
      <c r="D18" s="1196"/>
      <c r="E18" s="1196"/>
      <c r="F18" s="1196"/>
      <c r="G18" s="1196"/>
      <c r="H18" s="1197"/>
      <c r="I18" s="1508" t="s">
        <v>508</v>
      </c>
      <c r="J18" s="2636"/>
      <c r="K18" s="2636"/>
      <c r="L18" s="2636"/>
      <c r="M18" s="2636"/>
      <c r="N18" s="2636"/>
      <c r="O18" s="2636"/>
      <c r="P18" s="2636"/>
      <c r="Q18" s="2636"/>
      <c r="R18" s="2636"/>
      <c r="S18" s="2636"/>
      <c r="T18" s="2636"/>
      <c r="U18" s="2636"/>
      <c r="V18" s="2636"/>
      <c r="W18" s="2636"/>
      <c r="X18" s="2636"/>
      <c r="Y18" s="2636"/>
      <c r="Z18" s="2636"/>
      <c r="AA18" s="2637"/>
      <c r="AB18" s="624"/>
    </row>
    <row r="19" spans="2:28" ht="9"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22.5" customHeight="1" x14ac:dyDescent="0.35">
      <c r="B20" s="622"/>
      <c r="C20" s="1201" t="s">
        <v>19</v>
      </c>
      <c r="D20" s="1202"/>
      <c r="E20" s="1202"/>
      <c r="F20" s="1202"/>
      <c r="G20" s="1202"/>
      <c r="H20" s="1203"/>
      <c r="I20" s="1207" t="s">
        <v>149</v>
      </c>
      <c r="J20" s="1208"/>
      <c r="K20" s="1208"/>
      <c r="L20" s="1209"/>
      <c r="M20" s="1213" t="s">
        <v>21</v>
      </c>
      <c r="N20" s="1214"/>
      <c r="O20" s="1214"/>
      <c r="P20" s="1214"/>
      <c r="Q20" s="1214"/>
      <c r="R20" s="1214"/>
      <c r="S20" s="1215"/>
      <c r="T20" s="1213" t="s">
        <v>22</v>
      </c>
      <c r="U20" s="1214"/>
      <c r="V20" s="1214"/>
      <c r="W20" s="1214"/>
      <c r="X20" s="1214"/>
      <c r="Y20" s="1214"/>
      <c r="Z20" s="1214"/>
      <c r="AA20" s="1215"/>
      <c r="AB20" s="624"/>
    </row>
    <row r="21" spans="2:28" ht="30.75" customHeight="1" thickBot="1" x14ac:dyDescent="0.4">
      <c r="B21" s="622"/>
      <c r="C21" s="1204"/>
      <c r="D21" s="1205"/>
      <c r="E21" s="1205"/>
      <c r="F21" s="1205"/>
      <c r="G21" s="1205"/>
      <c r="H21" s="1206"/>
      <c r="I21" s="1210"/>
      <c r="J21" s="1211"/>
      <c r="K21" s="1211"/>
      <c r="L21" s="1212"/>
      <c r="M21" s="1216" t="s">
        <v>444</v>
      </c>
      <c r="N21" s="1217"/>
      <c r="O21" s="1217"/>
      <c r="P21" s="1217"/>
      <c r="Q21" s="1217"/>
      <c r="R21" s="1217"/>
      <c r="S21" s="1218"/>
      <c r="T21" s="1219" t="s">
        <v>186</v>
      </c>
      <c r="U21" s="1217"/>
      <c r="V21" s="1217"/>
      <c r="W21" s="1217"/>
      <c r="X21" s="1217"/>
      <c r="Y21" s="1217"/>
      <c r="Z21" s="1217"/>
      <c r="AA21" s="1218"/>
      <c r="AB21" s="624"/>
    </row>
    <row r="22" spans="2:28" ht="9"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28" ht="3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row>
    <row r="24" spans="2:28" ht="30.75" customHeight="1" thickBot="1" x14ac:dyDescent="0.4">
      <c r="B24" s="622"/>
      <c r="C24" s="2674" t="s">
        <v>509</v>
      </c>
      <c r="D24" s="2675"/>
      <c r="E24" s="2675"/>
      <c r="F24" s="2675"/>
      <c r="G24" s="2675"/>
      <c r="H24" s="2675"/>
      <c r="I24" s="2676"/>
      <c r="J24" s="1245" t="s">
        <v>446</v>
      </c>
      <c r="K24" s="1246"/>
      <c r="L24" s="1246"/>
      <c r="M24" s="1246"/>
      <c r="N24" s="1246"/>
      <c r="O24" s="1246"/>
      <c r="P24" s="1247"/>
      <c r="Q24" s="1248" t="s">
        <v>510</v>
      </c>
      <c r="R24" s="1249"/>
      <c r="S24" s="1249"/>
      <c r="T24" s="1249"/>
      <c r="U24" s="1249"/>
      <c r="V24" s="1249"/>
      <c r="W24" s="1249"/>
      <c r="X24" s="1249"/>
      <c r="Y24" s="1249"/>
      <c r="Z24" s="1249"/>
      <c r="AA24" s="1250"/>
      <c r="AB24" s="624"/>
    </row>
    <row r="25" spans="2:28" ht="9"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28" ht="27" customHeight="1" thickBot="1" x14ac:dyDescent="0.4">
      <c r="B26" s="622"/>
      <c r="C26" s="1195" t="s">
        <v>31</v>
      </c>
      <c r="D26" s="1196"/>
      <c r="E26" s="1196"/>
      <c r="F26" s="1196"/>
      <c r="G26" s="1196"/>
      <c r="H26" s="1197"/>
      <c r="I26" s="1198" t="s">
        <v>511</v>
      </c>
      <c r="J26" s="1199"/>
      <c r="K26" s="1199"/>
      <c r="L26" s="1199"/>
      <c r="M26" s="1199"/>
      <c r="N26" s="1199"/>
      <c r="O26" s="1199"/>
      <c r="P26" s="1199"/>
      <c r="Q26" s="1199"/>
      <c r="R26" s="1199"/>
      <c r="S26" s="1199"/>
      <c r="T26" s="1199"/>
      <c r="U26" s="1199"/>
      <c r="V26" s="1199"/>
      <c r="W26" s="1199"/>
      <c r="X26" s="1199"/>
      <c r="Y26" s="1199"/>
      <c r="Z26" s="1199"/>
      <c r="AA26" s="1200"/>
      <c r="AB26" s="624"/>
    </row>
    <row r="27" spans="2:28" ht="7.5"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34.5" customHeight="1" thickBot="1" x14ac:dyDescent="0.4">
      <c r="B28" s="622"/>
      <c r="C28" s="1195" t="s">
        <v>33</v>
      </c>
      <c r="D28" s="1196"/>
      <c r="E28" s="1196"/>
      <c r="F28" s="1196"/>
      <c r="G28" s="1196"/>
      <c r="H28" s="1197"/>
      <c r="I28" s="2670" t="s">
        <v>512</v>
      </c>
      <c r="J28" s="1508"/>
      <c r="K28" s="1236" t="s">
        <v>34</v>
      </c>
      <c r="L28" s="1237"/>
      <c r="M28" s="1237"/>
      <c r="N28" s="1238"/>
      <c r="O28" s="1343" t="s">
        <v>35</v>
      </c>
      <c r="P28" s="1344"/>
      <c r="Q28" s="1344"/>
      <c r="R28" s="1345"/>
      <c r="S28" s="636" t="s">
        <v>37</v>
      </c>
      <c r="T28" s="1344" t="s">
        <v>36</v>
      </c>
      <c r="U28" s="1344"/>
      <c r="V28" s="1345"/>
      <c r="W28" s="637"/>
      <c r="X28" s="1346" t="s">
        <v>38</v>
      </c>
      <c r="Y28" s="1347"/>
      <c r="Z28" s="1348"/>
      <c r="AA28" s="636"/>
      <c r="AB28" s="624"/>
    </row>
    <row r="29" spans="2:28" ht="15"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28"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28"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28" ht="16.5" customHeight="1" thickBot="1" x14ac:dyDescent="0.4">
      <c r="B32" s="622"/>
      <c r="C32" s="1273"/>
      <c r="D32" s="1274"/>
      <c r="E32" s="1274"/>
      <c r="F32" s="1274"/>
      <c r="G32" s="1274"/>
      <c r="H32" s="1274"/>
      <c r="I32" s="1274"/>
      <c r="J32" s="1275"/>
      <c r="K32" s="1263">
        <v>0</v>
      </c>
      <c r="L32" s="1264"/>
      <c r="M32" s="1264"/>
      <c r="N32" s="1264"/>
      <c r="O32" s="1264">
        <v>84</v>
      </c>
      <c r="P32" s="1264"/>
      <c r="Q32" s="1264"/>
      <c r="R32" s="1264"/>
      <c r="S32" s="1264">
        <v>85</v>
      </c>
      <c r="T32" s="1264"/>
      <c r="U32" s="1264">
        <v>95</v>
      </c>
      <c r="V32" s="1264"/>
      <c r="W32" s="1264"/>
      <c r="X32" s="1264">
        <v>96</v>
      </c>
      <c r="Y32" s="1264"/>
      <c r="Z32" s="1264">
        <v>100</v>
      </c>
      <c r="AA32" s="1266"/>
      <c r="AB32" s="624"/>
    </row>
    <row r="33" spans="2:37" ht="12"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37" s="626" customFormat="1" ht="15" thickBot="1" x14ac:dyDescent="0.4">
      <c r="B34" s="627"/>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624"/>
    </row>
    <row r="35" spans="2:37" s="626" customFormat="1" ht="58.5" customHeight="1" thickBot="1" x14ac:dyDescent="0.4">
      <c r="B35" s="627"/>
      <c r="C35" s="2667" t="s">
        <v>46</v>
      </c>
      <c r="D35" s="2668"/>
      <c r="E35" s="2668"/>
      <c r="F35" s="2668"/>
      <c r="G35" s="2669"/>
      <c r="H35" s="664" t="s">
        <v>513</v>
      </c>
      <c r="I35" s="664" t="s">
        <v>514</v>
      </c>
      <c r="J35" s="664" t="s">
        <v>452</v>
      </c>
      <c r="K35" s="2673" t="s">
        <v>453</v>
      </c>
      <c r="L35" s="2671"/>
      <c r="M35" s="2671"/>
      <c r="N35" s="2671"/>
      <c r="O35" s="2671"/>
      <c r="P35" s="2672"/>
      <c r="Q35" s="2671" t="s">
        <v>50</v>
      </c>
      <c r="R35" s="2671"/>
      <c r="S35" s="2671"/>
      <c r="T35" s="2671"/>
      <c r="U35" s="2671"/>
      <c r="V35" s="2671"/>
      <c r="W35" s="2671"/>
      <c r="X35" s="2671"/>
      <c r="Y35" s="2671"/>
      <c r="Z35" s="2671"/>
      <c r="AA35" s="2672"/>
      <c r="AB35" s="624"/>
    </row>
    <row r="36" spans="2:37" s="626" customFormat="1" ht="71.25" customHeight="1" x14ac:dyDescent="0.35">
      <c r="B36" s="627"/>
      <c r="C36" s="2487" t="s">
        <v>454</v>
      </c>
      <c r="D36" s="2488"/>
      <c r="E36" s="2488"/>
      <c r="F36" s="2488"/>
      <c r="G36" s="2489"/>
      <c r="H36" s="649">
        <v>0.12</v>
      </c>
      <c r="I36" s="649">
        <v>0.1</v>
      </c>
      <c r="J36" s="653">
        <f>+H36/I36</f>
        <v>1.2</v>
      </c>
      <c r="K36" s="2509">
        <f>+H36/$I$49</f>
        <v>8.5714285714285719E-3</v>
      </c>
      <c r="L36" s="2510"/>
      <c r="M36" s="2510"/>
      <c r="N36" s="2510"/>
      <c r="O36" s="2510"/>
      <c r="P36" s="2511"/>
      <c r="Q36" s="2642" t="s">
        <v>1012</v>
      </c>
      <c r="R36" s="2643"/>
      <c r="S36" s="2643"/>
      <c r="T36" s="2643"/>
      <c r="U36" s="2643"/>
      <c r="V36" s="2643"/>
      <c r="W36" s="2643"/>
      <c r="X36" s="2643"/>
      <c r="Y36" s="2643"/>
      <c r="Z36" s="2643"/>
      <c r="AA36" s="2644"/>
      <c r="AB36" s="624"/>
      <c r="AD36" s="647"/>
    </row>
    <row r="37" spans="2:37" s="626" customFormat="1" ht="71.25" customHeight="1" x14ac:dyDescent="0.35">
      <c r="B37" s="627"/>
      <c r="C37" s="2497" t="s">
        <v>456</v>
      </c>
      <c r="D37" s="2498"/>
      <c r="E37" s="2498"/>
      <c r="F37" s="2498"/>
      <c r="G37" s="2499"/>
      <c r="H37" s="650">
        <v>0</v>
      </c>
      <c r="I37" s="650">
        <v>0</v>
      </c>
      <c r="J37" s="638" t="e">
        <f t="shared" ref="J37:J47" si="0">+H37/I37</f>
        <v>#DIV/0!</v>
      </c>
      <c r="K37" s="2649">
        <f>+(H37+H36)/$I$49</f>
        <v>8.5714285714285719E-3</v>
      </c>
      <c r="L37" s="2650"/>
      <c r="M37" s="2650"/>
      <c r="N37" s="2650"/>
      <c r="O37" s="2650"/>
      <c r="P37" s="2651"/>
      <c r="Q37" s="2645"/>
      <c r="R37" s="2495"/>
      <c r="S37" s="2495"/>
      <c r="T37" s="2495"/>
      <c r="U37" s="2495"/>
      <c r="V37" s="2495"/>
      <c r="W37" s="2495"/>
      <c r="X37" s="2495"/>
      <c r="Y37" s="2495"/>
      <c r="Z37" s="2495"/>
      <c r="AA37" s="2496"/>
      <c r="AB37" s="624"/>
      <c r="AD37" s="652"/>
    </row>
    <row r="38" spans="2:37" s="626" customFormat="1" ht="69.75" customHeight="1" thickBot="1" x14ac:dyDescent="0.4">
      <c r="B38" s="627"/>
      <c r="C38" s="2561" t="s">
        <v>457</v>
      </c>
      <c r="D38" s="2562"/>
      <c r="E38" s="2562"/>
      <c r="F38" s="2562"/>
      <c r="G38" s="2563"/>
      <c r="H38" s="654">
        <v>1.1200000000000001</v>
      </c>
      <c r="I38" s="654">
        <v>0.7</v>
      </c>
      <c r="J38" s="655">
        <v>0</v>
      </c>
      <c r="K38" s="2652">
        <f>+(H38+H37+H36)/$I$49</f>
        <v>8.8571428571428593E-2</v>
      </c>
      <c r="L38" s="2653"/>
      <c r="M38" s="2653"/>
      <c r="N38" s="2653"/>
      <c r="O38" s="2653"/>
      <c r="P38" s="2654"/>
      <c r="Q38" s="2646"/>
      <c r="R38" s="2647"/>
      <c r="S38" s="2647"/>
      <c r="T38" s="2647"/>
      <c r="U38" s="2647"/>
      <c r="V38" s="2647"/>
      <c r="W38" s="2647"/>
      <c r="X38" s="2647"/>
      <c r="Y38" s="2647"/>
      <c r="Z38" s="2647"/>
      <c r="AA38" s="2648"/>
      <c r="AB38" s="624"/>
      <c r="AD38" s="646"/>
      <c r="AG38" s="645"/>
    </row>
    <row r="39" spans="2:37" s="626" customFormat="1" ht="61.5" customHeight="1" x14ac:dyDescent="0.35">
      <c r="B39" s="627"/>
      <c r="C39" s="2487" t="s">
        <v>458</v>
      </c>
      <c r="D39" s="2488"/>
      <c r="E39" s="2488"/>
      <c r="F39" s="2488"/>
      <c r="G39" s="2488"/>
      <c r="H39" s="665">
        <v>0.9</v>
      </c>
      <c r="I39" s="674">
        <v>0.5</v>
      </c>
      <c r="J39" s="653">
        <f t="shared" si="0"/>
        <v>1.8</v>
      </c>
      <c r="K39" s="2655">
        <f>+(H39+H38+H37+H36)/$I$49</f>
        <v>0.15285714285714286</v>
      </c>
      <c r="L39" s="2510"/>
      <c r="M39" s="2510"/>
      <c r="N39" s="2510"/>
      <c r="O39" s="2510"/>
      <c r="P39" s="2656"/>
      <c r="Q39" s="2642" t="s">
        <v>1013</v>
      </c>
      <c r="R39" s="2643"/>
      <c r="S39" s="2643"/>
      <c r="T39" s="2643"/>
      <c r="U39" s="2643"/>
      <c r="V39" s="2643"/>
      <c r="W39" s="2643"/>
      <c r="X39" s="2643"/>
      <c r="Y39" s="2643"/>
      <c r="Z39" s="2643"/>
      <c r="AA39" s="2644"/>
      <c r="AB39" s="624"/>
      <c r="AC39" s="652"/>
    </row>
    <row r="40" spans="2:37" s="626" customFormat="1" ht="61.5" customHeight="1" x14ac:dyDescent="0.35">
      <c r="B40" s="627"/>
      <c r="C40" s="2512" t="s">
        <v>459</v>
      </c>
      <c r="D40" s="2513"/>
      <c r="E40" s="2513"/>
      <c r="F40" s="2513"/>
      <c r="G40" s="2513"/>
      <c r="H40" s="643">
        <v>1.1599999999999999</v>
      </c>
      <c r="I40" s="675">
        <v>0.6</v>
      </c>
      <c r="J40" s="677">
        <f t="shared" si="0"/>
        <v>1.9333333333333333</v>
      </c>
      <c r="K40" s="2663">
        <f>+(H36+H37+H38+H39+H40)/I$49</f>
        <v>0.23571428571428571</v>
      </c>
      <c r="L40" s="2516"/>
      <c r="M40" s="2516"/>
      <c r="N40" s="2516"/>
      <c r="O40" s="2516"/>
      <c r="P40" s="2664"/>
      <c r="Q40" s="2645"/>
      <c r="R40" s="2495"/>
      <c r="S40" s="2495"/>
      <c r="T40" s="2495"/>
      <c r="U40" s="2495"/>
      <c r="V40" s="2495"/>
      <c r="W40" s="2495"/>
      <c r="X40" s="2495"/>
      <c r="Y40" s="2495"/>
      <c r="Z40" s="2495"/>
      <c r="AA40" s="2496"/>
      <c r="AB40" s="624"/>
      <c r="AC40" s="646"/>
      <c r="AD40" s="648"/>
    </row>
    <row r="41" spans="2:37" s="626" customFormat="1" ht="61.5" customHeight="1" thickBot="1" x14ac:dyDescent="0.4">
      <c r="B41" s="627"/>
      <c r="C41" s="2518" t="s">
        <v>460</v>
      </c>
      <c r="D41" s="2519"/>
      <c r="E41" s="2519"/>
      <c r="F41" s="2519"/>
      <c r="G41" s="2519"/>
      <c r="H41" s="667">
        <v>0.86</v>
      </c>
      <c r="I41" s="676">
        <v>1.7</v>
      </c>
      <c r="J41" s="678">
        <f>+H41/I41</f>
        <v>0.50588235294117645</v>
      </c>
      <c r="K41" s="2665">
        <f>+(H41+H40+H39+H38+H37+H36)/$I$49</f>
        <v>0.29714285714285715</v>
      </c>
      <c r="L41" s="2522"/>
      <c r="M41" s="2522"/>
      <c r="N41" s="2522"/>
      <c r="O41" s="2522"/>
      <c r="P41" s="2666"/>
      <c r="Q41" s="2646"/>
      <c r="R41" s="2647"/>
      <c r="S41" s="2647"/>
      <c r="T41" s="2647"/>
      <c r="U41" s="2647"/>
      <c r="V41" s="2647"/>
      <c r="W41" s="2647"/>
      <c r="X41" s="2647"/>
      <c r="Y41" s="2647"/>
      <c r="Z41" s="2647"/>
      <c r="AA41" s="2648"/>
      <c r="AB41" s="624"/>
      <c r="AC41" s="646"/>
      <c r="AD41" s="646"/>
    </row>
    <row r="42" spans="2:37" s="626" customFormat="1" ht="72.75" customHeight="1" x14ac:dyDescent="0.35">
      <c r="B42" s="627"/>
      <c r="C42" s="2497" t="s">
        <v>461</v>
      </c>
      <c r="D42" s="2498"/>
      <c r="E42" s="2498"/>
      <c r="F42" s="2498"/>
      <c r="G42" s="2499"/>
      <c r="H42" s="662"/>
      <c r="I42" s="663"/>
      <c r="J42" s="656" t="e">
        <f t="shared" si="0"/>
        <v>#DIV/0!</v>
      </c>
      <c r="K42" s="2500">
        <f>(H41+H42+H40+H39+H38+H37+H36)/$I$49</f>
        <v>0.29714285714285715</v>
      </c>
      <c r="L42" s="2501"/>
      <c r="M42" s="2501"/>
      <c r="N42" s="2501"/>
      <c r="O42" s="2501"/>
      <c r="P42" s="2502"/>
      <c r="Q42" s="2691"/>
      <c r="R42" s="2691"/>
      <c r="S42" s="2691"/>
      <c r="T42" s="2691"/>
      <c r="U42" s="2691"/>
      <c r="V42" s="2691"/>
      <c r="W42" s="2691"/>
      <c r="X42" s="2691"/>
      <c r="Y42" s="2691"/>
      <c r="Z42" s="2691"/>
      <c r="AA42" s="2692"/>
      <c r="AB42" s="624"/>
      <c r="AD42" s="659"/>
    </row>
    <row r="43" spans="2:37" s="626" customFormat="1" ht="72.75" customHeight="1" x14ac:dyDescent="0.35">
      <c r="B43" s="627"/>
      <c r="C43" s="2497" t="s">
        <v>462</v>
      </c>
      <c r="D43" s="2498"/>
      <c r="E43" s="2498"/>
      <c r="F43" s="2498"/>
      <c r="G43" s="2499"/>
      <c r="H43" s="643"/>
      <c r="I43" s="651"/>
      <c r="J43" s="656" t="e">
        <f t="shared" si="0"/>
        <v>#DIV/0!</v>
      </c>
      <c r="K43" s="2515">
        <f>(H41+H42+H43+H40+H39+H38+H37+H36)/$I$49</f>
        <v>0.29714285714285715</v>
      </c>
      <c r="L43" s="2516"/>
      <c r="M43" s="2516"/>
      <c r="N43" s="2516"/>
      <c r="O43" s="2516"/>
      <c r="P43" s="2517"/>
      <c r="Q43" s="2495"/>
      <c r="R43" s="2495"/>
      <c r="S43" s="2495"/>
      <c r="T43" s="2495"/>
      <c r="U43" s="2495"/>
      <c r="V43" s="2495"/>
      <c r="W43" s="2495"/>
      <c r="X43" s="2495"/>
      <c r="Y43" s="2495"/>
      <c r="Z43" s="2495"/>
      <c r="AA43" s="2496"/>
      <c r="AB43" s="624"/>
      <c r="AC43" s="647"/>
      <c r="AD43" s="660"/>
    </row>
    <row r="44" spans="2:37" s="626" customFormat="1" ht="72.75" customHeight="1" thickBot="1" x14ac:dyDescent="0.4">
      <c r="B44" s="627"/>
      <c r="C44" s="2503" t="s">
        <v>463</v>
      </c>
      <c r="D44" s="2504"/>
      <c r="E44" s="2504"/>
      <c r="F44" s="2504"/>
      <c r="G44" s="2505"/>
      <c r="H44" s="669"/>
      <c r="I44" s="670"/>
      <c r="J44" s="671" t="e">
        <f t="shared" si="0"/>
        <v>#DIV/0!</v>
      </c>
      <c r="K44" s="2657">
        <f>(H41+H42+H43+H44+H40+H39+H37+H38+H36)/$I$49</f>
        <v>0.29714285714285715</v>
      </c>
      <c r="L44" s="2658"/>
      <c r="M44" s="2658"/>
      <c r="N44" s="2658"/>
      <c r="O44" s="2658"/>
      <c r="P44" s="2659"/>
      <c r="Q44" s="2495"/>
      <c r="R44" s="2495"/>
      <c r="S44" s="2495"/>
      <c r="T44" s="2495"/>
      <c r="U44" s="2495"/>
      <c r="V44" s="2495"/>
      <c r="W44" s="2495"/>
      <c r="X44" s="2495"/>
      <c r="Y44" s="2495"/>
      <c r="Z44" s="2495"/>
      <c r="AA44" s="2496"/>
      <c r="AB44" s="624"/>
      <c r="AD44" s="652"/>
      <c r="AG44" s="646"/>
      <c r="AH44" s="647"/>
      <c r="AK44" s="646"/>
    </row>
    <row r="45" spans="2:37" s="626" customFormat="1" ht="72.75" customHeight="1" x14ac:dyDescent="0.35">
      <c r="B45" s="627"/>
      <c r="C45" s="2487" t="s">
        <v>464</v>
      </c>
      <c r="D45" s="2488"/>
      <c r="E45" s="2488"/>
      <c r="F45" s="2488"/>
      <c r="G45" s="2489"/>
      <c r="H45" s="665"/>
      <c r="I45" s="666"/>
      <c r="J45" s="672" t="e">
        <f t="shared" si="0"/>
        <v>#DIV/0!</v>
      </c>
      <c r="K45" s="2509">
        <f>(H41+H42+H43+H44+H45+H40+H39+H38+H37+H36)/$I$49</f>
        <v>0.29714285714285715</v>
      </c>
      <c r="L45" s="2510"/>
      <c r="M45" s="2510"/>
      <c r="N45" s="2510"/>
      <c r="O45" s="2510"/>
      <c r="P45" s="2511"/>
      <c r="Q45" s="2643"/>
      <c r="R45" s="2643"/>
      <c r="S45" s="2643"/>
      <c r="T45" s="2643"/>
      <c r="U45" s="2643"/>
      <c r="V45" s="2643"/>
      <c r="W45" s="2643"/>
      <c r="X45" s="2643"/>
      <c r="Y45" s="2643"/>
      <c r="Z45" s="2643"/>
      <c r="AA45" s="2644"/>
      <c r="AB45" s="624"/>
      <c r="AC45" s="661"/>
      <c r="AD45" s="361"/>
    </row>
    <row r="46" spans="2:37" s="626" customFormat="1" ht="72.75" customHeight="1" x14ac:dyDescent="0.35">
      <c r="B46" s="627"/>
      <c r="C46" s="2497" t="s">
        <v>465</v>
      </c>
      <c r="D46" s="2498"/>
      <c r="E46" s="2498"/>
      <c r="F46" s="2498"/>
      <c r="G46" s="2499"/>
      <c r="H46" s="643"/>
      <c r="I46" s="651"/>
      <c r="J46" s="656" t="e">
        <f>+H46/I46</f>
        <v>#DIV/0!</v>
      </c>
      <c r="K46" s="2515">
        <f>(H41+H42+H43+H44+H45+H46)/$I$49</f>
        <v>6.142857142857143E-2</v>
      </c>
      <c r="L46" s="2516"/>
      <c r="M46" s="2516"/>
      <c r="N46" s="2516"/>
      <c r="O46" s="2516"/>
      <c r="P46" s="2517"/>
      <c r="Q46" s="2495"/>
      <c r="R46" s="2495"/>
      <c r="S46" s="2495"/>
      <c r="T46" s="2495"/>
      <c r="U46" s="2495"/>
      <c r="V46" s="2495"/>
      <c r="W46" s="2495"/>
      <c r="X46" s="2495"/>
      <c r="Y46" s="2495"/>
      <c r="Z46" s="2495"/>
      <c r="AA46" s="2496"/>
      <c r="AB46" s="624"/>
      <c r="AD46" s="646"/>
    </row>
    <row r="47" spans="2:37" s="626" customFormat="1" ht="72.75" customHeight="1" thickBot="1" x14ac:dyDescent="0.4">
      <c r="B47" s="627"/>
      <c r="C47" s="2561" t="s">
        <v>466</v>
      </c>
      <c r="D47" s="2562"/>
      <c r="E47" s="2562"/>
      <c r="F47" s="2562"/>
      <c r="G47" s="2563"/>
      <c r="H47" s="667"/>
      <c r="I47" s="668"/>
      <c r="J47" s="673" t="e">
        <f t="shared" si="0"/>
        <v>#DIV/0!</v>
      </c>
      <c r="K47" s="2521">
        <f>(H42+H43+H44+H45+H46+H47+H41+H40+H39+H38+H37+H36)/$I$49</f>
        <v>0.29714285714285715</v>
      </c>
      <c r="L47" s="2522"/>
      <c r="M47" s="2522"/>
      <c r="N47" s="2522"/>
      <c r="O47" s="2522"/>
      <c r="P47" s="2523"/>
      <c r="Q47" s="2647"/>
      <c r="R47" s="2647"/>
      <c r="S47" s="2647"/>
      <c r="T47" s="2647"/>
      <c r="U47" s="2647"/>
      <c r="V47" s="2647"/>
      <c r="W47" s="2647"/>
      <c r="X47" s="2647"/>
      <c r="Y47" s="2647"/>
      <c r="Z47" s="2647"/>
      <c r="AA47" s="2648"/>
      <c r="AB47" s="624"/>
      <c r="AD47" s="646"/>
    </row>
    <row r="48" spans="2:37" s="626" customFormat="1" ht="24" customHeight="1" thickBot="1" x14ac:dyDescent="0.4">
      <c r="B48" s="627"/>
      <c r="C48" s="2660" t="s">
        <v>54</v>
      </c>
      <c r="D48" s="2661"/>
      <c r="E48" s="2661"/>
      <c r="F48" s="2661"/>
      <c r="G48" s="2662"/>
      <c r="H48" s="480">
        <f>+SUM(H36:H47)</f>
        <v>4.16</v>
      </c>
      <c r="I48" s="480">
        <f>+SUM(I36:I47)</f>
        <v>3.5999999999999996</v>
      </c>
      <c r="J48" s="481"/>
      <c r="K48" s="2703"/>
      <c r="L48" s="2704"/>
      <c r="M48" s="2704"/>
      <c r="N48" s="2704"/>
      <c r="O48" s="2704"/>
      <c r="P48" s="2705"/>
      <c r="Q48" s="2701"/>
      <c r="R48" s="2701"/>
      <c r="S48" s="2701"/>
      <c r="T48" s="2701"/>
      <c r="U48" s="2701"/>
      <c r="V48" s="2701"/>
      <c r="W48" s="2701"/>
      <c r="X48" s="2701"/>
      <c r="Y48" s="2701"/>
      <c r="Z48" s="2701"/>
      <c r="AA48" s="2702"/>
      <c r="AB48" s="624"/>
    </row>
    <row r="49" spans="2:33" s="626" customFormat="1" ht="27.75" customHeight="1" thickBot="1" x14ac:dyDescent="0.4">
      <c r="B49" s="627"/>
      <c r="C49" s="2537" t="s">
        <v>467</v>
      </c>
      <c r="D49" s="2538"/>
      <c r="E49" s="2538"/>
      <c r="F49" s="2538"/>
      <c r="G49" s="2538"/>
      <c r="H49" s="2539"/>
      <c r="I49" s="462">
        <v>14</v>
      </c>
      <c r="J49" s="482"/>
      <c r="K49" s="2693"/>
      <c r="L49" s="2694"/>
      <c r="M49" s="2694"/>
      <c r="N49" s="2694"/>
      <c r="O49" s="2694"/>
      <c r="P49" s="2695"/>
      <c r="Q49" s="2696"/>
      <c r="R49" s="2696"/>
      <c r="S49" s="2696"/>
      <c r="T49" s="2696"/>
      <c r="U49" s="2696"/>
      <c r="V49" s="2696"/>
      <c r="W49" s="2696"/>
      <c r="X49" s="2696"/>
      <c r="Y49" s="2696"/>
      <c r="Z49" s="2696"/>
      <c r="AA49" s="2697"/>
      <c r="AB49" s="624"/>
    </row>
    <row r="50" spans="2:33" s="626" customFormat="1" ht="6" customHeight="1" thickBot="1" x14ac:dyDescent="0.4">
      <c r="B50" s="627"/>
      <c r="C50" s="639"/>
      <c r="D50" s="639"/>
      <c r="E50" s="639"/>
      <c r="F50" s="639"/>
      <c r="G50" s="639"/>
      <c r="H50" s="640"/>
      <c r="I50" s="640"/>
      <c r="J50" s="143"/>
      <c r="K50" s="639"/>
      <c r="L50" s="639"/>
      <c r="M50" s="639"/>
      <c r="N50" s="639"/>
      <c r="O50" s="639"/>
      <c r="P50" s="639"/>
      <c r="Q50" s="639"/>
      <c r="R50" s="639"/>
      <c r="S50" s="639"/>
      <c r="T50" s="639"/>
      <c r="U50" s="639"/>
      <c r="V50" s="639"/>
      <c r="W50" s="639"/>
      <c r="X50" s="639"/>
      <c r="Y50" s="639"/>
      <c r="Z50" s="639"/>
      <c r="AA50" s="639"/>
      <c r="AB50" s="624"/>
    </row>
    <row r="51" spans="2:33" s="626" customFormat="1" ht="11.25" customHeight="1" x14ac:dyDescent="0.35">
      <c r="B51" s="627"/>
      <c r="C51" s="1452" t="s">
        <v>55</v>
      </c>
      <c r="D51" s="1453"/>
      <c r="E51" s="1453"/>
      <c r="F51" s="1453"/>
      <c r="G51" s="1453"/>
      <c r="H51" s="1453"/>
      <c r="I51" s="1453"/>
      <c r="J51" s="1453"/>
      <c r="K51" s="1453"/>
      <c r="L51" s="1453"/>
      <c r="M51" s="1453"/>
      <c r="N51" s="1453"/>
      <c r="O51" s="1453"/>
      <c r="P51" s="1453"/>
      <c r="Q51" s="1453"/>
      <c r="R51" s="1453"/>
      <c r="S51" s="1453"/>
      <c r="T51" s="1453"/>
      <c r="U51" s="1453"/>
      <c r="V51" s="1453"/>
      <c r="W51" s="1453"/>
      <c r="X51" s="1453"/>
      <c r="Y51" s="1453"/>
      <c r="Z51" s="1453"/>
      <c r="AA51" s="1454"/>
      <c r="AB51" s="624"/>
    </row>
    <row r="52" spans="2:33" ht="20.25" customHeight="1" x14ac:dyDescent="0.35">
      <c r="B52" s="622"/>
      <c r="C52" s="1455"/>
      <c r="D52" s="1456"/>
      <c r="E52" s="1456"/>
      <c r="F52" s="1456"/>
      <c r="G52" s="1456"/>
      <c r="H52" s="1456"/>
      <c r="I52" s="1456"/>
      <c r="J52" s="1456"/>
      <c r="K52" s="1456"/>
      <c r="L52" s="1456"/>
      <c r="M52" s="1456"/>
      <c r="N52" s="1456"/>
      <c r="O52" s="1456"/>
      <c r="P52" s="1456"/>
      <c r="Q52" s="1456"/>
      <c r="R52" s="1456"/>
      <c r="S52" s="1456"/>
      <c r="T52" s="1456"/>
      <c r="U52" s="1456"/>
      <c r="V52" s="1456"/>
      <c r="W52" s="1456"/>
      <c r="X52" s="1456"/>
      <c r="Y52" s="1456"/>
      <c r="Z52" s="1456"/>
      <c r="AA52" s="1457"/>
      <c r="AB52" s="624"/>
    </row>
    <row r="53" spans="2:33" ht="22.5" customHeight="1" x14ac:dyDescent="0.35">
      <c r="B53" s="622"/>
      <c r="C53" s="1493"/>
      <c r="D53" s="1494"/>
      <c r="E53" s="1494"/>
      <c r="F53" s="1494"/>
      <c r="G53" s="1494"/>
      <c r="H53" s="1494"/>
      <c r="I53" s="1494"/>
      <c r="J53" s="1494"/>
      <c r="K53" s="1494"/>
      <c r="L53" s="1494"/>
      <c r="M53" s="1494"/>
      <c r="N53" s="1494"/>
      <c r="O53" s="1494"/>
      <c r="P53" s="1494"/>
      <c r="Q53" s="1494"/>
      <c r="R53" s="1494"/>
      <c r="S53" s="1494"/>
      <c r="T53" s="1494"/>
      <c r="U53" s="1494"/>
      <c r="V53" s="1494"/>
      <c r="W53" s="1494"/>
      <c r="X53" s="1494"/>
      <c r="Y53" s="1494"/>
      <c r="Z53" s="1494"/>
      <c r="AA53" s="1495"/>
      <c r="AB53" s="624"/>
    </row>
    <row r="54" spans="2:33" ht="87" customHeight="1" x14ac:dyDescent="0.35">
      <c r="B54" s="622"/>
      <c r="C54" s="1493"/>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5"/>
      <c r="AB54" s="624"/>
    </row>
    <row r="55" spans="2:33" ht="98.25" customHeight="1" thickBot="1" x14ac:dyDescent="0.4">
      <c r="B55" s="622"/>
      <c r="C55" s="1496"/>
      <c r="D55" s="1497"/>
      <c r="E55" s="1497"/>
      <c r="F55" s="1497"/>
      <c r="G55" s="1497"/>
      <c r="H55" s="1497"/>
      <c r="I55" s="1497"/>
      <c r="J55" s="1497"/>
      <c r="K55" s="1497"/>
      <c r="L55" s="1497"/>
      <c r="M55" s="1497"/>
      <c r="N55" s="1497"/>
      <c r="O55" s="1497"/>
      <c r="P55" s="1497"/>
      <c r="Q55" s="1497"/>
      <c r="R55" s="1497"/>
      <c r="S55" s="1497"/>
      <c r="T55" s="1497"/>
      <c r="U55" s="1497"/>
      <c r="V55" s="1497"/>
      <c r="W55" s="1497"/>
      <c r="X55" s="1497"/>
      <c r="Y55" s="1497"/>
      <c r="Z55" s="1497"/>
      <c r="AA55" s="1498"/>
      <c r="AB55" s="624"/>
    </row>
    <row r="56" spans="2:33" ht="8.25" customHeight="1" x14ac:dyDescent="0.35">
      <c r="B56" s="628"/>
      <c r="C56" s="641"/>
      <c r="D56" s="641"/>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629"/>
    </row>
    <row r="57" spans="2:33" ht="6" customHeight="1" thickBot="1" x14ac:dyDescent="0.4">
      <c r="B57" s="630"/>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31"/>
    </row>
    <row r="58" spans="2:33" ht="15.5" x14ac:dyDescent="0.35">
      <c r="B58" s="632"/>
      <c r="C58" s="2548" t="s">
        <v>46</v>
      </c>
      <c r="D58" s="2549"/>
      <c r="E58" s="2549"/>
      <c r="F58" s="2549"/>
      <c r="G58" s="2550"/>
      <c r="H58" s="2548" t="s">
        <v>76</v>
      </c>
      <c r="I58" s="2550"/>
      <c r="J58" s="2548" t="s">
        <v>56</v>
      </c>
      <c r="K58" s="2549"/>
      <c r="L58" s="2549"/>
      <c r="M58" s="2550"/>
      <c r="N58" s="2548" t="s">
        <v>57</v>
      </c>
      <c r="O58" s="2549"/>
      <c r="P58" s="2549"/>
      <c r="Q58" s="2549"/>
      <c r="R58" s="2549"/>
      <c r="S58" s="2549"/>
      <c r="T58" s="2549"/>
      <c r="U58" s="2550"/>
      <c r="V58" s="2557" t="s">
        <v>58</v>
      </c>
      <c r="W58" s="2557"/>
      <c r="X58" s="2557"/>
      <c r="Y58" s="2557"/>
      <c r="Z58" s="2557"/>
      <c r="AA58" s="2558"/>
      <c r="AB58" s="657"/>
    </row>
    <row r="59" spans="2:33" ht="16" thickBot="1" x14ac:dyDescent="0.4">
      <c r="B59" s="658"/>
      <c r="C59" s="2551"/>
      <c r="D59" s="2552"/>
      <c r="E59" s="2552"/>
      <c r="F59" s="2552"/>
      <c r="G59" s="2553"/>
      <c r="H59" s="2551"/>
      <c r="I59" s="2553"/>
      <c r="J59" s="2554"/>
      <c r="K59" s="2555"/>
      <c r="L59" s="2555"/>
      <c r="M59" s="2556"/>
      <c r="N59" s="2551"/>
      <c r="O59" s="2552"/>
      <c r="P59" s="2552"/>
      <c r="Q59" s="2552"/>
      <c r="R59" s="2552"/>
      <c r="S59" s="2552"/>
      <c r="T59" s="2552"/>
      <c r="U59" s="2553"/>
      <c r="V59" s="2559"/>
      <c r="W59" s="2559"/>
      <c r="X59" s="2559"/>
      <c r="Y59" s="2559"/>
      <c r="Z59" s="2559"/>
      <c r="AA59" s="2560"/>
      <c r="AB59" s="657"/>
      <c r="AG59" s="644"/>
    </row>
    <row r="60" spans="2:33" ht="14.25" customHeight="1" x14ac:dyDescent="0.35">
      <c r="B60" s="632"/>
      <c r="C60" s="2567" t="s">
        <v>454</v>
      </c>
      <c r="D60" s="1790"/>
      <c r="E60" s="1790"/>
      <c r="F60" s="1790"/>
      <c r="G60" s="1790"/>
      <c r="H60" s="1789">
        <v>1.34</v>
      </c>
      <c r="I60" s="1789"/>
      <c r="J60" s="2475">
        <f>+H36</f>
        <v>0.12</v>
      </c>
      <c r="K60" s="2476"/>
      <c r="L60" s="2476"/>
      <c r="M60" s="2477"/>
      <c r="N60" s="2698">
        <f>+J60*1/H60</f>
        <v>8.9552238805970144E-2</v>
      </c>
      <c r="O60" s="2699"/>
      <c r="P60" s="2699"/>
      <c r="Q60" s="2699"/>
      <c r="R60" s="2699"/>
      <c r="S60" s="2699"/>
      <c r="T60" s="2699"/>
      <c r="U60" s="2700"/>
      <c r="V60" s="2458" t="s">
        <v>1014</v>
      </c>
      <c r="W60" s="2459"/>
      <c r="X60" s="2459"/>
      <c r="Y60" s="2459"/>
      <c r="Z60" s="2459"/>
      <c r="AA60" s="2460"/>
      <c r="AB60" s="633"/>
    </row>
    <row r="61" spans="2:33" ht="14.25" customHeight="1" x14ac:dyDescent="0.35">
      <c r="B61" s="632"/>
      <c r="C61" s="2467" t="s">
        <v>469</v>
      </c>
      <c r="D61" s="1777"/>
      <c r="E61" s="1777"/>
      <c r="F61" s="1777"/>
      <c r="G61" s="1777"/>
      <c r="H61" s="2641">
        <v>0.27</v>
      </c>
      <c r="I61" s="2641"/>
      <c r="J61" s="2452">
        <f>+H37</f>
        <v>0</v>
      </c>
      <c r="K61" s="2454"/>
      <c r="L61" s="2454"/>
      <c r="M61" s="2453"/>
      <c r="N61" s="2688">
        <f>+J61*1/H61</f>
        <v>0</v>
      </c>
      <c r="O61" s="2689"/>
      <c r="P61" s="2689"/>
      <c r="Q61" s="2689"/>
      <c r="R61" s="2689"/>
      <c r="S61" s="2689"/>
      <c r="T61" s="2689"/>
      <c r="U61" s="2690"/>
      <c r="V61" s="2461"/>
      <c r="W61" s="2462"/>
      <c r="X61" s="2462"/>
      <c r="Y61" s="2462"/>
      <c r="Z61" s="2462"/>
      <c r="AA61" s="2463"/>
      <c r="AB61" s="633"/>
    </row>
    <row r="62" spans="2:33" ht="14.25" customHeight="1" x14ac:dyDescent="0.35">
      <c r="B62" s="632"/>
      <c r="C62" s="2467" t="s">
        <v>457</v>
      </c>
      <c r="D62" s="1777"/>
      <c r="E62" s="1777"/>
      <c r="F62" s="1777"/>
      <c r="G62" s="1777"/>
      <c r="H62" s="2641">
        <v>0</v>
      </c>
      <c r="I62" s="2641"/>
      <c r="J62" s="2452">
        <f>+H38</f>
        <v>1.1200000000000001</v>
      </c>
      <c r="K62" s="2454"/>
      <c r="L62" s="2454"/>
      <c r="M62" s="2453"/>
      <c r="N62" s="2688" t="e">
        <f>+J62*1/H62</f>
        <v>#DIV/0!</v>
      </c>
      <c r="O62" s="2689"/>
      <c r="P62" s="2689"/>
      <c r="Q62" s="2689"/>
      <c r="R62" s="2689"/>
      <c r="S62" s="2689"/>
      <c r="T62" s="2689"/>
      <c r="U62" s="2690"/>
      <c r="V62" s="2461"/>
      <c r="W62" s="2462"/>
      <c r="X62" s="2462"/>
      <c r="Y62" s="2462"/>
      <c r="Z62" s="2462"/>
      <c r="AA62" s="2463"/>
      <c r="AB62" s="633"/>
    </row>
    <row r="63" spans="2:33" ht="14.25" customHeight="1" thickBot="1" x14ac:dyDescent="0.4">
      <c r="B63" s="632"/>
      <c r="C63" s="2467" t="s">
        <v>470</v>
      </c>
      <c r="D63" s="1777"/>
      <c r="E63" s="1777"/>
      <c r="F63" s="1777"/>
      <c r="G63" s="1777"/>
      <c r="H63" s="2641">
        <f>SUM(H60:I62)</f>
        <v>1.61</v>
      </c>
      <c r="I63" s="2641"/>
      <c r="J63" s="2641">
        <f>SUM(J60:M62)</f>
        <v>1.2400000000000002</v>
      </c>
      <c r="K63" s="2641"/>
      <c r="L63" s="2641"/>
      <c r="M63" s="2641"/>
      <c r="N63" s="2688">
        <f t="shared" ref="N63:N75" si="1">+J63*1/H63</f>
        <v>0.77018633540372683</v>
      </c>
      <c r="O63" s="2689"/>
      <c r="P63" s="2689"/>
      <c r="Q63" s="2689"/>
      <c r="R63" s="2689"/>
      <c r="S63" s="2689"/>
      <c r="T63" s="2689"/>
      <c r="U63" s="2690"/>
      <c r="V63" s="2464"/>
      <c r="W63" s="2465"/>
      <c r="X63" s="2465"/>
      <c r="Y63" s="2465"/>
      <c r="Z63" s="2465"/>
      <c r="AA63" s="2466"/>
      <c r="AB63" s="633"/>
    </row>
    <row r="64" spans="2:33" ht="14.25" customHeight="1" x14ac:dyDescent="0.35">
      <c r="B64" s="632"/>
      <c r="C64" s="2467" t="s">
        <v>458</v>
      </c>
      <c r="D64" s="1777"/>
      <c r="E64" s="1777"/>
      <c r="F64" s="1777"/>
      <c r="G64" s="1777"/>
      <c r="H64" s="2641">
        <v>4.4800000000000004</v>
      </c>
      <c r="I64" s="2641"/>
      <c r="J64" s="2452">
        <f>+H39</f>
        <v>0.9</v>
      </c>
      <c r="K64" s="2454"/>
      <c r="L64" s="2454"/>
      <c r="M64" s="2453"/>
      <c r="N64" s="2688">
        <f t="shared" si="1"/>
        <v>0.20089285714285712</v>
      </c>
      <c r="O64" s="2689"/>
      <c r="P64" s="2689"/>
      <c r="Q64" s="2689"/>
      <c r="R64" s="2689"/>
      <c r="S64" s="2689"/>
      <c r="T64" s="2689"/>
      <c r="U64" s="2690"/>
      <c r="V64" s="2458" t="s">
        <v>1015</v>
      </c>
      <c r="W64" s="2459"/>
      <c r="X64" s="2459"/>
      <c r="Y64" s="2459"/>
      <c r="Z64" s="2459"/>
      <c r="AA64" s="2460"/>
      <c r="AB64" s="633"/>
    </row>
    <row r="65" spans="2:28" ht="14.25" customHeight="1" x14ac:dyDescent="0.35">
      <c r="B65" s="632"/>
      <c r="C65" s="2467" t="s">
        <v>459</v>
      </c>
      <c r="D65" s="1777"/>
      <c r="E65" s="1777"/>
      <c r="F65" s="1777"/>
      <c r="G65" s="1777"/>
      <c r="H65" s="2641">
        <v>0.22</v>
      </c>
      <c r="I65" s="2641"/>
      <c r="J65" s="2452">
        <f>+H40</f>
        <v>1.1599999999999999</v>
      </c>
      <c r="K65" s="2454"/>
      <c r="L65" s="2454"/>
      <c r="M65" s="2453"/>
      <c r="N65" s="2688">
        <f t="shared" si="1"/>
        <v>5.2727272727272725</v>
      </c>
      <c r="O65" s="2689"/>
      <c r="P65" s="2689"/>
      <c r="Q65" s="2689"/>
      <c r="R65" s="2689"/>
      <c r="S65" s="2689"/>
      <c r="T65" s="2689"/>
      <c r="U65" s="2690"/>
      <c r="V65" s="2461"/>
      <c r="W65" s="2462"/>
      <c r="X65" s="2462"/>
      <c r="Y65" s="2462"/>
      <c r="Z65" s="2462"/>
      <c r="AA65" s="2463"/>
      <c r="AB65" s="633"/>
    </row>
    <row r="66" spans="2:28" ht="14.25" customHeight="1" x14ac:dyDescent="0.35">
      <c r="B66" s="632"/>
      <c r="C66" s="2467" t="s">
        <v>460</v>
      </c>
      <c r="D66" s="1777"/>
      <c r="E66" s="1777"/>
      <c r="F66" s="1777"/>
      <c r="G66" s="1777"/>
      <c r="H66" s="2641">
        <v>1.04</v>
      </c>
      <c r="I66" s="2641"/>
      <c r="J66" s="2452">
        <f>+H41</f>
        <v>0.86</v>
      </c>
      <c r="K66" s="2454"/>
      <c r="L66" s="2454"/>
      <c r="M66" s="2453"/>
      <c r="N66" s="2688">
        <f t="shared" si="1"/>
        <v>0.82692307692307687</v>
      </c>
      <c r="O66" s="2689"/>
      <c r="P66" s="2689"/>
      <c r="Q66" s="2689"/>
      <c r="R66" s="2689"/>
      <c r="S66" s="2689"/>
      <c r="T66" s="2689"/>
      <c r="U66" s="2690"/>
      <c r="V66" s="2461"/>
      <c r="W66" s="2462"/>
      <c r="X66" s="2462"/>
      <c r="Y66" s="2462"/>
      <c r="Z66" s="2462"/>
      <c r="AA66" s="2463"/>
      <c r="AB66" s="633"/>
    </row>
    <row r="67" spans="2:28" ht="15" thickBot="1" x14ac:dyDescent="0.4">
      <c r="B67" s="632"/>
      <c r="C67" s="2467" t="s">
        <v>515</v>
      </c>
      <c r="D67" s="1777"/>
      <c r="E67" s="1777"/>
      <c r="F67" s="1777"/>
      <c r="G67" s="1777"/>
      <c r="H67" s="2641">
        <f>SUM(H64:I66)</f>
        <v>5.74</v>
      </c>
      <c r="I67" s="2641"/>
      <c r="J67" s="2452">
        <f>+SUM(J64:M66)</f>
        <v>2.92</v>
      </c>
      <c r="K67" s="2454"/>
      <c r="L67" s="2454"/>
      <c r="M67" s="2453"/>
      <c r="N67" s="2688">
        <f t="shared" si="1"/>
        <v>0.50871080139372815</v>
      </c>
      <c r="O67" s="2689"/>
      <c r="P67" s="2689"/>
      <c r="Q67" s="2689"/>
      <c r="R67" s="2689"/>
      <c r="S67" s="2689"/>
      <c r="T67" s="2689"/>
      <c r="U67" s="2690"/>
      <c r="V67" s="2464"/>
      <c r="W67" s="2465"/>
      <c r="X67" s="2465"/>
      <c r="Y67" s="2465"/>
      <c r="Z67" s="2465"/>
      <c r="AA67" s="2466"/>
      <c r="AB67" s="633"/>
    </row>
    <row r="68" spans="2:28" x14ac:dyDescent="0.35">
      <c r="B68" s="632"/>
      <c r="C68" s="2467" t="s">
        <v>461</v>
      </c>
      <c r="D68" s="1777"/>
      <c r="E68" s="1777"/>
      <c r="F68" s="1777"/>
      <c r="G68" s="1777"/>
      <c r="H68" s="2641"/>
      <c r="I68" s="2641"/>
      <c r="J68" s="2452">
        <f>+H42</f>
        <v>0</v>
      </c>
      <c r="K68" s="2454"/>
      <c r="L68" s="2454"/>
      <c r="M68" s="2453"/>
      <c r="N68" s="2688" t="e">
        <f t="shared" si="1"/>
        <v>#DIV/0!</v>
      </c>
      <c r="O68" s="2689"/>
      <c r="P68" s="2689"/>
      <c r="Q68" s="2689"/>
      <c r="R68" s="2689"/>
      <c r="S68" s="2689"/>
      <c r="T68" s="2689"/>
      <c r="U68" s="2690"/>
      <c r="V68" s="2458"/>
      <c r="W68" s="2459"/>
      <c r="X68" s="2459"/>
      <c r="Y68" s="2459"/>
      <c r="Z68" s="2459"/>
      <c r="AA68" s="2460"/>
      <c r="AB68" s="633"/>
    </row>
    <row r="69" spans="2:28" x14ac:dyDescent="0.35">
      <c r="B69" s="632"/>
      <c r="C69" s="2467" t="s">
        <v>462</v>
      </c>
      <c r="D69" s="1777"/>
      <c r="E69" s="1777"/>
      <c r="F69" s="1777"/>
      <c r="G69" s="1777"/>
      <c r="H69" s="2641"/>
      <c r="I69" s="2641"/>
      <c r="J69" s="2452">
        <f>+H43</f>
        <v>0</v>
      </c>
      <c r="K69" s="2454"/>
      <c r="L69" s="2454"/>
      <c r="M69" s="2453"/>
      <c r="N69" s="2688" t="e">
        <f t="shared" si="1"/>
        <v>#DIV/0!</v>
      </c>
      <c r="O69" s="2689"/>
      <c r="P69" s="2689"/>
      <c r="Q69" s="2689"/>
      <c r="R69" s="2689"/>
      <c r="S69" s="2689"/>
      <c r="T69" s="2689"/>
      <c r="U69" s="2690"/>
      <c r="V69" s="2461"/>
      <c r="W69" s="2462"/>
      <c r="X69" s="2462"/>
      <c r="Y69" s="2462"/>
      <c r="Z69" s="2462"/>
      <c r="AA69" s="2463"/>
      <c r="AB69" s="633"/>
    </row>
    <row r="70" spans="2:28" x14ac:dyDescent="0.35">
      <c r="B70" s="632"/>
      <c r="C70" s="2467" t="s">
        <v>463</v>
      </c>
      <c r="D70" s="1777"/>
      <c r="E70" s="1777"/>
      <c r="F70" s="1777"/>
      <c r="G70" s="1777"/>
      <c r="H70" s="2641"/>
      <c r="I70" s="2641"/>
      <c r="J70" s="2452">
        <f>+H44</f>
        <v>0</v>
      </c>
      <c r="K70" s="2454"/>
      <c r="L70" s="2454"/>
      <c r="M70" s="2453"/>
      <c r="N70" s="2688" t="e">
        <f t="shared" si="1"/>
        <v>#DIV/0!</v>
      </c>
      <c r="O70" s="2689"/>
      <c r="P70" s="2689"/>
      <c r="Q70" s="2689"/>
      <c r="R70" s="2689"/>
      <c r="S70" s="2689"/>
      <c r="T70" s="2689"/>
      <c r="U70" s="2690"/>
      <c r="V70" s="2461"/>
      <c r="W70" s="2462"/>
      <c r="X70" s="2462"/>
      <c r="Y70" s="2462"/>
      <c r="Z70" s="2462"/>
      <c r="AA70" s="2463"/>
      <c r="AB70" s="633"/>
    </row>
    <row r="71" spans="2:28" ht="15" thickBot="1" x14ac:dyDescent="0.4">
      <c r="B71" s="634"/>
      <c r="C71" s="2467" t="s">
        <v>472</v>
      </c>
      <c r="D71" s="1777"/>
      <c r="E71" s="1777"/>
      <c r="F71" s="1777"/>
      <c r="G71" s="1777"/>
      <c r="H71" s="2641"/>
      <c r="I71" s="2641"/>
      <c r="J71" s="2452">
        <f>+SUM(J68:M70)</f>
        <v>0</v>
      </c>
      <c r="K71" s="2454"/>
      <c r="L71" s="2454"/>
      <c r="M71" s="2453"/>
      <c r="N71" s="2688" t="e">
        <f t="shared" si="1"/>
        <v>#DIV/0!</v>
      </c>
      <c r="O71" s="2689"/>
      <c r="P71" s="2689"/>
      <c r="Q71" s="2689"/>
      <c r="R71" s="2689"/>
      <c r="S71" s="2689"/>
      <c r="T71" s="2689"/>
      <c r="U71" s="2690"/>
      <c r="V71" s="2464"/>
      <c r="W71" s="2465"/>
      <c r="X71" s="2465"/>
      <c r="Y71" s="2465"/>
      <c r="Z71" s="2465"/>
      <c r="AA71" s="2466"/>
      <c r="AB71" s="635"/>
    </row>
    <row r="72" spans="2:28" x14ac:dyDescent="0.35">
      <c r="B72" s="632"/>
      <c r="C72" s="2467" t="s">
        <v>464</v>
      </c>
      <c r="D72" s="1777"/>
      <c r="E72" s="1777"/>
      <c r="F72" s="1777"/>
      <c r="G72" s="1777"/>
      <c r="H72" s="2641"/>
      <c r="I72" s="2641"/>
      <c r="J72" s="2452">
        <f>+H45</f>
        <v>0</v>
      </c>
      <c r="K72" s="2454"/>
      <c r="L72" s="2454"/>
      <c r="M72" s="2453"/>
      <c r="N72" s="2688" t="e">
        <f t="shared" si="1"/>
        <v>#DIV/0!</v>
      </c>
      <c r="O72" s="2689"/>
      <c r="P72" s="2689"/>
      <c r="Q72" s="2689"/>
      <c r="R72" s="2689"/>
      <c r="S72" s="2689"/>
      <c r="T72" s="2689"/>
      <c r="U72" s="2690"/>
      <c r="V72" s="2458"/>
      <c r="W72" s="2459"/>
      <c r="X72" s="2459"/>
      <c r="Y72" s="2459"/>
      <c r="Z72" s="2459"/>
      <c r="AA72" s="2460"/>
      <c r="AB72" s="633"/>
    </row>
    <row r="73" spans="2:28" x14ac:dyDescent="0.35">
      <c r="B73" s="632"/>
      <c r="C73" s="2467" t="s">
        <v>465</v>
      </c>
      <c r="D73" s="1777"/>
      <c r="E73" s="1777"/>
      <c r="F73" s="1777"/>
      <c r="G73" s="1777"/>
      <c r="H73" s="2641"/>
      <c r="I73" s="2641"/>
      <c r="J73" s="2452">
        <f>+H46</f>
        <v>0</v>
      </c>
      <c r="K73" s="2454"/>
      <c r="L73" s="2454"/>
      <c r="M73" s="2453"/>
      <c r="N73" s="2688">
        <v>0</v>
      </c>
      <c r="O73" s="2689"/>
      <c r="P73" s="2689"/>
      <c r="Q73" s="2689"/>
      <c r="R73" s="2689"/>
      <c r="S73" s="2689"/>
      <c r="T73" s="2689"/>
      <c r="U73" s="2690"/>
      <c r="V73" s="2461"/>
      <c r="W73" s="2462"/>
      <c r="X73" s="2462"/>
      <c r="Y73" s="2462"/>
      <c r="Z73" s="2462"/>
      <c r="AA73" s="2463"/>
      <c r="AB73" s="633"/>
    </row>
    <row r="74" spans="2:28" x14ac:dyDescent="0.35">
      <c r="B74" s="632"/>
      <c r="C74" s="2467" t="s">
        <v>466</v>
      </c>
      <c r="D74" s="1777"/>
      <c r="E74" s="1777"/>
      <c r="F74" s="1777"/>
      <c r="G74" s="1777"/>
      <c r="H74" s="2641"/>
      <c r="I74" s="2641"/>
      <c r="J74" s="2452">
        <f>+H47</f>
        <v>0</v>
      </c>
      <c r="K74" s="2454"/>
      <c r="L74" s="2454"/>
      <c r="M74" s="2453"/>
      <c r="N74" s="2688" t="e">
        <f t="shared" si="1"/>
        <v>#DIV/0!</v>
      </c>
      <c r="O74" s="2689"/>
      <c r="P74" s="2689"/>
      <c r="Q74" s="2689"/>
      <c r="R74" s="2689"/>
      <c r="S74" s="2689"/>
      <c r="T74" s="2689"/>
      <c r="U74" s="2690"/>
      <c r="V74" s="2461"/>
      <c r="W74" s="2462"/>
      <c r="X74" s="2462"/>
      <c r="Y74" s="2462"/>
      <c r="Z74" s="2462"/>
      <c r="AA74" s="2463"/>
      <c r="AB74" s="633"/>
    </row>
    <row r="75" spans="2:28" x14ac:dyDescent="0.35">
      <c r="B75" s="634"/>
      <c r="C75" s="2467" t="s">
        <v>473</v>
      </c>
      <c r="D75" s="1777"/>
      <c r="E75" s="1777"/>
      <c r="F75" s="1777"/>
      <c r="G75" s="1777"/>
      <c r="H75" s="2641"/>
      <c r="I75" s="2641"/>
      <c r="J75" s="2452">
        <f>+SUM(J72:M74)</f>
        <v>0</v>
      </c>
      <c r="K75" s="2454"/>
      <c r="L75" s="2454"/>
      <c r="M75" s="2453"/>
      <c r="N75" s="2688" t="e">
        <f t="shared" si="1"/>
        <v>#DIV/0!</v>
      </c>
      <c r="O75" s="2689"/>
      <c r="P75" s="2689"/>
      <c r="Q75" s="2689"/>
      <c r="R75" s="2689"/>
      <c r="S75" s="2689"/>
      <c r="T75" s="2689"/>
      <c r="U75" s="2690"/>
      <c r="V75" s="2464"/>
      <c r="W75" s="2465"/>
      <c r="X75" s="2465"/>
      <c r="Y75" s="2465"/>
      <c r="Z75" s="2465"/>
      <c r="AA75" s="2466"/>
      <c r="AB75" s="635"/>
    </row>
    <row r="110" ht="6" customHeight="1" x14ac:dyDescent="0.35"/>
  </sheetData>
  <mergeCells count="170">
    <mergeCell ref="Q45:AA47"/>
    <mergeCell ref="H67:I67"/>
    <mergeCell ref="J67:M67"/>
    <mergeCell ref="K45:P45"/>
    <mergeCell ref="C53:AA55"/>
    <mergeCell ref="C58:G59"/>
    <mergeCell ref="H58:I59"/>
    <mergeCell ref="V58:AA59"/>
    <mergeCell ref="C44:G44"/>
    <mergeCell ref="Q42:AA44"/>
    <mergeCell ref="K49:P49"/>
    <mergeCell ref="Q49:AA49"/>
    <mergeCell ref="N58:U59"/>
    <mergeCell ref="C62:G62"/>
    <mergeCell ref="H62:I62"/>
    <mergeCell ref="J62:M62"/>
    <mergeCell ref="C64:G64"/>
    <mergeCell ref="N60:U60"/>
    <mergeCell ref="N61:U61"/>
    <mergeCell ref="Q48:AA48"/>
    <mergeCell ref="C46:G46"/>
    <mergeCell ref="K48:P48"/>
    <mergeCell ref="C51:AA52"/>
    <mergeCell ref="N73:U73"/>
    <mergeCell ref="N74:U74"/>
    <mergeCell ref="N75:U75"/>
    <mergeCell ref="N62:U62"/>
    <mergeCell ref="N63:U63"/>
    <mergeCell ref="N64:U64"/>
    <mergeCell ref="N65:U65"/>
    <mergeCell ref="N66:U66"/>
    <mergeCell ref="N67:U67"/>
    <mergeCell ref="N68:U68"/>
    <mergeCell ref="N69:U69"/>
    <mergeCell ref="N70:U70"/>
    <mergeCell ref="N71:U71"/>
    <mergeCell ref="N72:U72"/>
    <mergeCell ref="I18:AA18"/>
    <mergeCell ref="C71:G71"/>
    <mergeCell ref="H71:I71"/>
    <mergeCell ref="J71:M71"/>
    <mergeCell ref="V68:AA71"/>
    <mergeCell ref="V64:AA67"/>
    <mergeCell ref="Q36:AA38"/>
    <mergeCell ref="K31:N31"/>
    <mergeCell ref="O31:R31"/>
    <mergeCell ref="S31:T31"/>
    <mergeCell ref="U31:W31"/>
    <mergeCell ref="X31:Y31"/>
    <mergeCell ref="Z31:AA31"/>
    <mergeCell ref="C30:J32"/>
    <mergeCell ref="K47:P47"/>
    <mergeCell ref="J23:P23"/>
    <mergeCell ref="Q23:AA23"/>
    <mergeCell ref="V60:AA63"/>
    <mergeCell ref="C65:G65"/>
    <mergeCell ref="C66:G66"/>
    <mergeCell ref="C67:G67"/>
    <mergeCell ref="C47:G47"/>
    <mergeCell ref="C42:G42"/>
    <mergeCell ref="C43:G43"/>
    <mergeCell ref="T20:AA20"/>
    <mergeCell ref="M21:S21"/>
    <mergeCell ref="T21:AA21"/>
    <mergeCell ref="C23:I23"/>
    <mergeCell ref="C24:I24"/>
    <mergeCell ref="J24:P24"/>
    <mergeCell ref="Q24:AA24"/>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C34:AA34"/>
    <mergeCell ref="C35:G35"/>
    <mergeCell ref="C26:H26"/>
    <mergeCell ref="I26:AA26"/>
    <mergeCell ref="C28:H28"/>
    <mergeCell ref="I28:J28"/>
    <mergeCell ref="K32:N32"/>
    <mergeCell ref="O32:R32"/>
    <mergeCell ref="S32:T32"/>
    <mergeCell ref="U32:W32"/>
    <mergeCell ref="X32:Y32"/>
    <mergeCell ref="Z32:AA32"/>
    <mergeCell ref="Q35:AA35"/>
    <mergeCell ref="X28:Z28"/>
    <mergeCell ref="T28:V28"/>
    <mergeCell ref="O28:R28"/>
    <mergeCell ref="K30:R30"/>
    <mergeCell ref="S30:W30"/>
    <mergeCell ref="X30:AA30"/>
    <mergeCell ref="K35:P35"/>
    <mergeCell ref="C39:G39"/>
    <mergeCell ref="C40:G40"/>
    <mergeCell ref="C41:G41"/>
    <mergeCell ref="K42:P42"/>
    <mergeCell ref="C49:H49"/>
    <mergeCell ref="C45:G45"/>
    <mergeCell ref="C69:G69"/>
    <mergeCell ref="H69:I69"/>
    <mergeCell ref="J69:M69"/>
    <mergeCell ref="C63:G63"/>
    <mergeCell ref="H63:I63"/>
    <mergeCell ref="J63:M63"/>
    <mergeCell ref="C68:G68"/>
    <mergeCell ref="H68:I68"/>
    <mergeCell ref="J68:M68"/>
    <mergeCell ref="H66:I66"/>
    <mergeCell ref="J66:M66"/>
    <mergeCell ref="C16:H16"/>
    <mergeCell ref="I16:AA16"/>
    <mergeCell ref="C20:H21"/>
    <mergeCell ref="I20:L21"/>
    <mergeCell ref="M20:S20"/>
    <mergeCell ref="K28:N28"/>
    <mergeCell ref="C74:G74"/>
    <mergeCell ref="H74:I74"/>
    <mergeCell ref="J74:M74"/>
    <mergeCell ref="H64:I64"/>
    <mergeCell ref="J64:M64"/>
    <mergeCell ref="H65:I65"/>
    <mergeCell ref="J65:M65"/>
    <mergeCell ref="C70:G70"/>
    <mergeCell ref="H70:I70"/>
    <mergeCell ref="J70:M70"/>
    <mergeCell ref="H72:I72"/>
    <mergeCell ref="J72:M72"/>
    <mergeCell ref="C38:G38"/>
    <mergeCell ref="K40:P40"/>
    <mergeCell ref="K41:P41"/>
    <mergeCell ref="C61:G61"/>
    <mergeCell ref="H61:I61"/>
    <mergeCell ref="J61:M61"/>
    <mergeCell ref="V72:AA75"/>
    <mergeCell ref="H73:I73"/>
    <mergeCell ref="J73:M73"/>
    <mergeCell ref="C72:G72"/>
    <mergeCell ref="C73:G73"/>
    <mergeCell ref="Q39:AA41"/>
    <mergeCell ref="C36:G36"/>
    <mergeCell ref="C37:G37"/>
    <mergeCell ref="C18:H18"/>
    <mergeCell ref="C75:G75"/>
    <mergeCell ref="H75:I75"/>
    <mergeCell ref="J75:M75"/>
    <mergeCell ref="K36:P36"/>
    <mergeCell ref="C60:G60"/>
    <mergeCell ref="H60:I60"/>
    <mergeCell ref="J60:M60"/>
    <mergeCell ref="K37:P37"/>
    <mergeCell ref="K38:P38"/>
    <mergeCell ref="K39:P39"/>
    <mergeCell ref="K44:P44"/>
    <mergeCell ref="K46:P46"/>
    <mergeCell ref="C48:G48"/>
    <mergeCell ref="J58:M59"/>
    <mergeCell ref="K43:P43"/>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K111"/>
  <sheetViews>
    <sheetView topLeftCell="J52" workbookViewId="0">
      <selection activeCell="V59" sqref="V59:AA60"/>
    </sheetView>
  </sheetViews>
  <sheetFormatPr baseColWidth="10" defaultColWidth="3.7265625" defaultRowHeight="14.5" x14ac:dyDescent="0.35"/>
  <cols>
    <col min="1" max="1" width="3.7265625" style="609"/>
    <col min="2" max="2" width="2.81640625" style="609" customWidth="1"/>
    <col min="3" max="6" width="2.7265625" style="609" customWidth="1"/>
    <col min="7" max="7" width="4.26953125" style="609" customWidth="1"/>
    <col min="8" max="8" width="14.26953125" style="609" customWidth="1"/>
    <col min="9" max="9" width="14.54296875" style="609" customWidth="1"/>
    <col min="10" max="10" width="16.54296875" style="609" customWidth="1"/>
    <col min="11" max="12" width="3.453125" style="609" customWidth="1"/>
    <col min="13" max="15" width="2.7265625" style="609" customWidth="1"/>
    <col min="16" max="16" width="3.453125" style="609" customWidth="1"/>
    <col min="17" max="17" width="3.54296875" style="609" customWidth="1"/>
    <col min="18" max="18" width="3.7265625" style="609"/>
    <col min="19" max="19" width="3.26953125" style="609" customWidth="1"/>
    <col min="20" max="20" width="7.453125" style="609" customWidth="1"/>
    <col min="21" max="21" width="3.54296875" style="609" customWidth="1"/>
    <col min="22" max="22" width="3.7265625" style="609"/>
    <col min="23" max="25" width="5" style="609" customWidth="1"/>
    <col min="26" max="26" width="6.7265625" style="609" customWidth="1"/>
    <col min="27" max="27" width="72.81640625" style="609" customWidth="1"/>
    <col min="28" max="28" width="2" style="609" customWidth="1"/>
    <col min="29" max="29" width="12.81640625" style="609" customWidth="1"/>
    <col min="30" max="30" width="15" style="609" bestFit="1" customWidth="1"/>
    <col min="31" max="32" width="3.7265625" style="609"/>
    <col min="33" max="33" width="10.26953125" style="609" bestFit="1" customWidth="1"/>
    <col min="34" max="34" width="8.453125" style="609" bestFit="1" customWidth="1"/>
    <col min="35" max="16384" width="3.7265625" style="609"/>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7.5" customHeight="1"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5" customHeight="1" x14ac:dyDescent="0.35">
      <c r="B7" s="617"/>
      <c r="C7" s="1220" t="s">
        <v>4</v>
      </c>
      <c r="D7" s="1221"/>
      <c r="E7" s="1221"/>
      <c r="F7" s="1221"/>
      <c r="G7" s="1221"/>
      <c r="H7" s="1222"/>
      <c r="I7" s="1760" t="s">
        <v>438</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618"/>
    </row>
    <row r="9" spans="2:28" ht="7.5" customHeight="1"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1355" t="s">
        <v>516</v>
      </c>
      <c r="J10" s="2677"/>
      <c r="K10" s="2677"/>
      <c r="L10" s="2677"/>
      <c r="M10" s="2677"/>
      <c r="N10" s="2677"/>
      <c r="O10" s="2677"/>
      <c r="P10" s="2677"/>
      <c r="Q10" s="2678"/>
      <c r="R10" s="1367" t="s">
        <v>8</v>
      </c>
      <c r="S10" s="1368"/>
      <c r="T10" s="1368"/>
      <c r="U10" s="1369"/>
      <c r="V10" s="1213" t="s">
        <v>9</v>
      </c>
      <c r="W10" s="1214"/>
      <c r="X10" s="1214"/>
      <c r="Y10" s="1214"/>
      <c r="Z10" s="1214"/>
      <c r="AA10" s="1215"/>
      <c r="AB10" s="618"/>
    </row>
    <row r="11" spans="2:28" ht="28.5" customHeight="1" thickBot="1" x14ac:dyDescent="0.4">
      <c r="B11" s="617"/>
      <c r="C11" s="1223"/>
      <c r="D11" s="1224"/>
      <c r="E11" s="1224"/>
      <c r="F11" s="1224"/>
      <c r="G11" s="1224"/>
      <c r="H11" s="1225"/>
      <c r="I11" s="2679"/>
      <c r="J11" s="2680"/>
      <c r="K11" s="2680"/>
      <c r="L11" s="2680"/>
      <c r="M11" s="2680"/>
      <c r="N11" s="2680"/>
      <c r="O11" s="2680"/>
      <c r="P11" s="2680"/>
      <c r="Q11" s="2681"/>
      <c r="R11" s="1235" t="s">
        <v>517</v>
      </c>
      <c r="S11" s="1370"/>
      <c r="T11" s="1370"/>
      <c r="U11" s="1371"/>
      <c r="V11" s="1219">
        <v>1</v>
      </c>
      <c r="W11" s="1372"/>
      <c r="X11" s="1372"/>
      <c r="Y11" s="1372"/>
      <c r="Z11" s="1372"/>
      <c r="AA11" s="1373"/>
      <c r="AB11" s="618"/>
    </row>
    <row r="12" spans="2:28" ht="6"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5" customHeight="1" x14ac:dyDescent="0.35">
      <c r="B13" s="622"/>
      <c r="C13" s="1220" t="s">
        <v>11</v>
      </c>
      <c r="D13" s="1221"/>
      <c r="E13" s="1221"/>
      <c r="F13" s="1221"/>
      <c r="G13" s="1221"/>
      <c r="H13" s="1222"/>
      <c r="I13" s="2682" t="s">
        <v>518</v>
      </c>
      <c r="J13" s="2683"/>
      <c r="K13" s="2683"/>
      <c r="L13" s="2683"/>
      <c r="M13" s="2683"/>
      <c r="N13" s="2683"/>
      <c r="O13" s="2683"/>
      <c r="P13" s="2683"/>
      <c r="Q13" s="2683"/>
      <c r="R13" s="2683"/>
      <c r="S13" s="2684"/>
      <c r="T13" s="1220" t="s">
        <v>13</v>
      </c>
      <c r="U13" s="1221"/>
      <c r="V13" s="1221"/>
      <c r="W13" s="1221"/>
      <c r="X13" s="1221"/>
      <c r="Y13" s="1221"/>
      <c r="Z13" s="1221"/>
      <c r="AA13" s="1222"/>
      <c r="AB13" s="624"/>
    </row>
    <row r="14" spans="2:28" ht="57.75" customHeight="1" thickBot="1" x14ac:dyDescent="0.4">
      <c r="B14" s="622"/>
      <c r="C14" s="1223"/>
      <c r="D14" s="1224"/>
      <c r="E14" s="1224"/>
      <c r="F14" s="1224"/>
      <c r="G14" s="1224"/>
      <c r="H14" s="1225"/>
      <c r="I14" s="2685"/>
      <c r="J14" s="2686"/>
      <c r="K14" s="2686"/>
      <c r="L14" s="2686"/>
      <c r="M14" s="2686"/>
      <c r="N14" s="2686"/>
      <c r="O14" s="2686"/>
      <c r="P14" s="2686"/>
      <c r="Q14" s="2686"/>
      <c r="R14" s="2686"/>
      <c r="S14" s="2687"/>
      <c r="T14" s="1232" t="s">
        <v>82</v>
      </c>
      <c r="U14" s="1233"/>
      <c r="V14" s="1233"/>
      <c r="W14" s="1233"/>
      <c r="X14" s="1233"/>
      <c r="Y14" s="1233"/>
      <c r="Z14" s="1233"/>
      <c r="AA14" s="1234"/>
      <c r="AB14" s="624"/>
    </row>
    <row r="15" spans="2:28" ht="6.7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57.75" customHeight="1" thickBot="1" x14ac:dyDescent="0.4">
      <c r="B16" s="622"/>
      <c r="C16" s="1195" t="s">
        <v>15</v>
      </c>
      <c r="D16" s="1196"/>
      <c r="E16" s="1196"/>
      <c r="F16" s="1196"/>
      <c r="G16" s="1196"/>
      <c r="H16" s="1197"/>
      <c r="I16" s="1508" t="s">
        <v>519</v>
      </c>
      <c r="J16" s="2636"/>
      <c r="K16" s="2636"/>
      <c r="L16" s="2636"/>
      <c r="M16" s="2636"/>
      <c r="N16" s="2636"/>
      <c r="O16" s="2636"/>
      <c r="P16" s="2636"/>
      <c r="Q16" s="2636"/>
      <c r="R16" s="2636"/>
      <c r="S16" s="2636"/>
      <c r="T16" s="2636"/>
      <c r="U16" s="2636"/>
      <c r="V16" s="2636"/>
      <c r="W16" s="2636"/>
      <c r="X16" s="2636"/>
      <c r="Y16" s="2636"/>
      <c r="Z16" s="2636"/>
      <c r="AA16" s="2637"/>
      <c r="AB16" s="624"/>
    </row>
    <row r="17" spans="2:28" ht="7.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28" ht="52.5" customHeight="1" thickBot="1" x14ac:dyDescent="0.4">
      <c r="B18" s="622"/>
      <c r="C18" s="1195" t="s">
        <v>84</v>
      </c>
      <c r="D18" s="1196"/>
      <c r="E18" s="1196"/>
      <c r="F18" s="1196"/>
      <c r="G18" s="1196"/>
      <c r="H18" s="1197"/>
      <c r="I18" s="1508" t="s">
        <v>520</v>
      </c>
      <c r="J18" s="2636"/>
      <c r="K18" s="2636"/>
      <c r="L18" s="2636"/>
      <c r="M18" s="2636"/>
      <c r="N18" s="2636"/>
      <c r="O18" s="2636"/>
      <c r="P18" s="2636"/>
      <c r="Q18" s="2636"/>
      <c r="R18" s="2636"/>
      <c r="S18" s="2636"/>
      <c r="T18" s="2636"/>
      <c r="U18" s="2636"/>
      <c r="V18" s="2636"/>
      <c r="W18" s="2636"/>
      <c r="X18" s="2636"/>
      <c r="Y18" s="2636"/>
      <c r="Z18" s="2636"/>
      <c r="AA18" s="2637"/>
      <c r="AB18" s="624"/>
    </row>
    <row r="19" spans="2:28" ht="9"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22.5" customHeight="1" x14ac:dyDescent="0.35">
      <c r="B20" s="622"/>
      <c r="C20" s="1201" t="s">
        <v>19</v>
      </c>
      <c r="D20" s="1202"/>
      <c r="E20" s="1202"/>
      <c r="F20" s="1202"/>
      <c r="G20" s="1202"/>
      <c r="H20" s="1203"/>
      <c r="I20" s="1207" t="s">
        <v>149</v>
      </c>
      <c r="J20" s="1208"/>
      <c r="K20" s="1208"/>
      <c r="L20" s="1209"/>
      <c r="M20" s="1213" t="s">
        <v>21</v>
      </c>
      <c r="N20" s="1214"/>
      <c r="O20" s="1214"/>
      <c r="P20" s="1214"/>
      <c r="Q20" s="1214"/>
      <c r="R20" s="1214"/>
      <c r="S20" s="1215"/>
      <c r="T20" s="1213" t="s">
        <v>22</v>
      </c>
      <c r="U20" s="1214"/>
      <c r="V20" s="1214"/>
      <c r="W20" s="1214"/>
      <c r="X20" s="1214"/>
      <c r="Y20" s="1214"/>
      <c r="Z20" s="1214"/>
      <c r="AA20" s="1215"/>
      <c r="AB20" s="624"/>
    </row>
    <row r="21" spans="2:28" ht="30.75" customHeight="1" thickBot="1" x14ac:dyDescent="0.4">
      <c r="B21" s="622"/>
      <c r="C21" s="1204"/>
      <c r="D21" s="1205"/>
      <c r="E21" s="1205"/>
      <c r="F21" s="1205"/>
      <c r="G21" s="1205"/>
      <c r="H21" s="1206"/>
      <c r="I21" s="1210"/>
      <c r="J21" s="1211"/>
      <c r="K21" s="1211"/>
      <c r="L21" s="1212"/>
      <c r="M21" s="1216" t="s">
        <v>444</v>
      </c>
      <c r="N21" s="1217"/>
      <c r="O21" s="1217"/>
      <c r="P21" s="1217"/>
      <c r="Q21" s="1217"/>
      <c r="R21" s="1217"/>
      <c r="S21" s="1218"/>
      <c r="T21" s="1219" t="s">
        <v>186</v>
      </c>
      <c r="U21" s="1217"/>
      <c r="V21" s="1217"/>
      <c r="W21" s="1217"/>
      <c r="X21" s="1217"/>
      <c r="Y21" s="1217"/>
      <c r="Z21" s="1217"/>
      <c r="AA21" s="1218"/>
      <c r="AB21" s="624"/>
    </row>
    <row r="22" spans="2:28" ht="9"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28" ht="3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row>
    <row r="24" spans="2:28" ht="30.75" customHeight="1" thickBot="1" x14ac:dyDescent="0.4">
      <c r="B24" s="622"/>
      <c r="C24" s="2674" t="s">
        <v>445</v>
      </c>
      <c r="D24" s="2675"/>
      <c r="E24" s="2675"/>
      <c r="F24" s="2675"/>
      <c r="G24" s="2675"/>
      <c r="H24" s="2675"/>
      <c r="I24" s="2676"/>
      <c r="J24" s="1245" t="s">
        <v>446</v>
      </c>
      <c r="K24" s="1246"/>
      <c r="L24" s="1246"/>
      <c r="M24" s="1246"/>
      <c r="N24" s="1246"/>
      <c r="O24" s="1246"/>
      <c r="P24" s="1247"/>
      <c r="Q24" s="1248" t="s">
        <v>447</v>
      </c>
      <c r="R24" s="1249"/>
      <c r="S24" s="1249"/>
      <c r="T24" s="1249"/>
      <c r="U24" s="1249"/>
      <c r="V24" s="1249"/>
      <c r="W24" s="1249"/>
      <c r="X24" s="1249"/>
      <c r="Y24" s="1249"/>
      <c r="Z24" s="1249"/>
      <c r="AA24" s="1250"/>
      <c r="AB24" s="624"/>
    </row>
    <row r="25" spans="2:28" ht="9"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28" ht="27" customHeight="1" thickBot="1" x14ac:dyDescent="0.4">
      <c r="B26" s="622"/>
      <c r="C26" s="1195" t="s">
        <v>31</v>
      </c>
      <c r="D26" s="1196"/>
      <c r="E26" s="1196"/>
      <c r="F26" s="1196"/>
      <c r="G26" s="1196"/>
      <c r="H26" s="1197"/>
      <c r="I26" s="1508" t="s">
        <v>521</v>
      </c>
      <c r="J26" s="2636"/>
      <c r="K26" s="2636"/>
      <c r="L26" s="2636"/>
      <c r="M26" s="2636"/>
      <c r="N26" s="2636"/>
      <c r="O26" s="2636"/>
      <c r="P26" s="2636"/>
      <c r="Q26" s="2636"/>
      <c r="R26" s="2636"/>
      <c r="S26" s="2636"/>
      <c r="T26" s="2636"/>
      <c r="U26" s="2636"/>
      <c r="V26" s="2636"/>
      <c r="W26" s="2636"/>
      <c r="X26" s="2636"/>
      <c r="Y26" s="2636"/>
      <c r="Z26" s="2636"/>
      <c r="AA26" s="2637"/>
      <c r="AB26" s="624"/>
    </row>
    <row r="27" spans="2:28" ht="7.5"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34.5" customHeight="1" thickBot="1" x14ac:dyDescent="0.4">
      <c r="B28" s="622"/>
      <c r="C28" s="1195" t="s">
        <v>33</v>
      </c>
      <c r="D28" s="1196"/>
      <c r="E28" s="1196"/>
      <c r="F28" s="1196"/>
      <c r="G28" s="1196"/>
      <c r="H28" s="1197"/>
      <c r="I28" s="2670" t="s">
        <v>512</v>
      </c>
      <c r="J28" s="1508"/>
      <c r="K28" s="1236" t="s">
        <v>34</v>
      </c>
      <c r="L28" s="1237"/>
      <c r="M28" s="1237"/>
      <c r="N28" s="1238"/>
      <c r="O28" s="1343" t="s">
        <v>35</v>
      </c>
      <c r="P28" s="1344"/>
      <c r="Q28" s="1344"/>
      <c r="R28" s="1345"/>
      <c r="S28" s="636" t="s">
        <v>37</v>
      </c>
      <c r="T28" s="1344" t="s">
        <v>36</v>
      </c>
      <c r="U28" s="1344"/>
      <c r="V28" s="1345"/>
      <c r="W28" s="637"/>
      <c r="X28" s="1346" t="s">
        <v>38</v>
      </c>
      <c r="Y28" s="1347"/>
      <c r="Z28" s="1348"/>
      <c r="AA28" s="636"/>
      <c r="AB28" s="624"/>
    </row>
    <row r="29" spans="2:28" ht="15"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28"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28"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28" ht="16.5" customHeight="1" thickBot="1" x14ac:dyDescent="0.4">
      <c r="B32" s="622"/>
      <c r="C32" s="1273"/>
      <c r="D32" s="1274"/>
      <c r="E32" s="1274"/>
      <c r="F32" s="1274"/>
      <c r="G32" s="1274"/>
      <c r="H32" s="1274"/>
      <c r="I32" s="1274"/>
      <c r="J32" s="1275"/>
      <c r="K32" s="1263">
        <v>0</v>
      </c>
      <c r="L32" s="1264"/>
      <c r="M32" s="1264"/>
      <c r="N32" s="1264"/>
      <c r="O32" s="1264">
        <v>84</v>
      </c>
      <c r="P32" s="1264"/>
      <c r="Q32" s="1264"/>
      <c r="R32" s="1264"/>
      <c r="S32" s="1264">
        <v>85</v>
      </c>
      <c r="T32" s="1264"/>
      <c r="U32" s="1264">
        <v>95</v>
      </c>
      <c r="V32" s="1264"/>
      <c r="W32" s="1264"/>
      <c r="X32" s="1264">
        <v>96</v>
      </c>
      <c r="Y32" s="1264"/>
      <c r="Z32" s="1264">
        <v>100</v>
      </c>
      <c r="AA32" s="1266"/>
      <c r="AB32" s="624"/>
    </row>
    <row r="33" spans="2:37" ht="12"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37" s="626" customFormat="1" ht="15" thickBot="1" x14ac:dyDescent="0.4">
      <c r="B34" s="627"/>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624"/>
    </row>
    <row r="35" spans="2:37" s="626" customFormat="1" ht="58.5" customHeight="1" thickBot="1" x14ac:dyDescent="0.4">
      <c r="B35" s="627"/>
      <c r="C35" s="2667" t="s">
        <v>46</v>
      </c>
      <c r="D35" s="2668"/>
      <c r="E35" s="2668"/>
      <c r="F35" s="2668"/>
      <c r="G35" s="2669"/>
      <c r="H35" s="664" t="s">
        <v>522</v>
      </c>
      <c r="I35" s="664" t="s">
        <v>523</v>
      </c>
      <c r="J35" s="664" t="s">
        <v>452</v>
      </c>
      <c r="K35" s="2673" t="s">
        <v>453</v>
      </c>
      <c r="L35" s="2671"/>
      <c r="M35" s="2671"/>
      <c r="N35" s="2671"/>
      <c r="O35" s="2671"/>
      <c r="P35" s="2672"/>
      <c r="Q35" s="2671" t="s">
        <v>50</v>
      </c>
      <c r="R35" s="2671"/>
      <c r="S35" s="2671"/>
      <c r="T35" s="2671"/>
      <c r="U35" s="2671"/>
      <c r="V35" s="2671"/>
      <c r="W35" s="2671"/>
      <c r="X35" s="2671"/>
      <c r="Y35" s="2671"/>
      <c r="Z35" s="2671"/>
      <c r="AA35" s="2672"/>
      <c r="AB35" s="624"/>
    </row>
    <row r="36" spans="2:37" s="626" customFormat="1" ht="47.5" customHeight="1" x14ac:dyDescent="0.35">
      <c r="B36" s="627"/>
      <c r="C36" s="2487" t="s">
        <v>454</v>
      </c>
      <c r="D36" s="2488"/>
      <c r="E36" s="2488"/>
      <c r="F36" s="2488"/>
      <c r="G36" s="2726"/>
      <c r="H36" s="649">
        <v>804.58</v>
      </c>
      <c r="I36" s="649">
        <v>800</v>
      </c>
      <c r="J36" s="653">
        <f>+H36/I36</f>
        <v>1.005725</v>
      </c>
      <c r="K36" s="2509">
        <f>+H36/I49</f>
        <v>3.2183200000000002E-2</v>
      </c>
      <c r="L36" s="2510"/>
      <c r="M36" s="2510"/>
      <c r="N36" s="2510"/>
      <c r="O36" s="2510"/>
      <c r="P36" s="2511"/>
      <c r="Q36" s="2727" t="s">
        <v>524</v>
      </c>
      <c r="R36" s="1560"/>
      <c r="S36" s="1560"/>
      <c r="T36" s="1560"/>
      <c r="U36" s="1560"/>
      <c r="V36" s="1560"/>
      <c r="W36" s="1560"/>
      <c r="X36" s="1560"/>
      <c r="Y36" s="1560"/>
      <c r="Z36" s="1560"/>
      <c r="AA36" s="1561"/>
      <c r="AB36" s="624"/>
      <c r="AD36" s="646"/>
    </row>
    <row r="37" spans="2:37" s="626" customFormat="1" ht="47.5" customHeight="1" x14ac:dyDescent="0.35">
      <c r="B37" s="627"/>
      <c r="C37" s="2512" t="s">
        <v>456</v>
      </c>
      <c r="D37" s="2513"/>
      <c r="E37" s="2513"/>
      <c r="F37" s="2513"/>
      <c r="G37" s="2734"/>
      <c r="H37" s="650">
        <v>609.74</v>
      </c>
      <c r="I37" s="650">
        <v>900</v>
      </c>
      <c r="J37" s="677">
        <f t="shared" ref="J37:J47" si="0">+H37/I37</f>
        <v>0.67748888888888892</v>
      </c>
      <c r="K37" s="2515">
        <f>+(H36+H37)/$I$49</f>
        <v>5.6572800000000006E-2</v>
      </c>
      <c r="L37" s="2516"/>
      <c r="M37" s="2516"/>
      <c r="N37" s="2516"/>
      <c r="O37" s="2516"/>
      <c r="P37" s="2517"/>
      <c r="Q37" s="2728"/>
      <c r="R37" s="2729"/>
      <c r="S37" s="2729"/>
      <c r="T37" s="2729"/>
      <c r="U37" s="2729"/>
      <c r="V37" s="2729"/>
      <c r="W37" s="2729"/>
      <c r="X37" s="2729"/>
      <c r="Y37" s="2729"/>
      <c r="Z37" s="2729"/>
      <c r="AA37" s="2730"/>
      <c r="AB37" s="624"/>
      <c r="AC37" s="647"/>
      <c r="AD37" s="648"/>
    </row>
    <row r="38" spans="2:37" s="626" customFormat="1" ht="47.5" customHeight="1" thickBot="1" x14ac:dyDescent="0.4">
      <c r="B38" s="627"/>
      <c r="C38" s="2735" t="s">
        <v>457</v>
      </c>
      <c r="D38" s="2736"/>
      <c r="E38" s="2736"/>
      <c r="F38" s="2736"/>
      <c r="G38" s="2737"/>
      <c r="H38" s="483">
        <v>1183.72</v>
      </c>
      <c r="I38" s="483">
        <v>1000</v>
      </c>
      <c r="J38" s="484">
        <f>+H38/I38</f>
        <v>1.1837200000000001</v>
      </c>
      <c r="K38" s="2657">
        <f>+(H36+H37+H38)/$I$49</f>
        <v>0.1039216</v>
      </c>
      <c r="L38" s="2658"/>
      <c r="M38" s="2658"/>
      <c r="N38" s="2658"/>
      <c r="O38" s="2658"/>
      <c r="P38" s="2659"/>
      <c r="Q38" s="2731"/>
      <c r="R38" s="2732"/>
      <c r="S38" s="2732"/>
      <c r="T38" s="2732"/>
      <c r="U38" s="2732"/>
      <c r="V38" s="2732"/>
      <c r="W38" s="2732"/>
      <c r="X38" s="2732"/>
      <c r="Y38" s="2732"/>
      <c r="Z38" s="2732"/>
      <c r="AA38" s="2733"/>
      <c r="AB38" s="624"/>
      <c r="AD38" s="646"/>
      <c r="AG38" s="645"/>
    </row>
    <row r="39" spans="2:37" s="626" customFormat="1" ht="49" customHeight="1" x14ac:dyDescent="0.35">
      <c r="B39" s="627"/>
      <c r="C39" s="2487" t="s">
        <v>458</v>
      </c>
      <c r="D39" s="2488"/>
      <c r="E39" s="2488"/>
      <c r="F39" s="2488"/>
      <c r="G39" s="2726"/>
      <c r="H39" s="649">
        <v>202.61</v>
      </c>
      <c r="I39" s="649">
        <v>300</v>
      </c>
      <c r="J39" s="653">
        <f t="shared" si="0"/>
        <v>0.67536666666666667</v>
      </c>
      <c r="K39" s="2509">
        <f>+(+H36+H37+H38+H39)/$I$49</f>
        <v>0.112026</v>
      </c>
      <c r="L39" s="2510"/>
      <c r="M39" s="2510"/>
      <c r="N39" s="2510"/>
      <c r="O39" s="2510"/>
      <c r="P39" s="2511"/>
      <c r="Q39" s="2727" t="s">
        <v>1016</v>
      </c>
      <c r="R39" s="1560"/>
      <c r="S39" s="1560"/>
      <c r="T39" s="1560"/>
      <c r="U39" s="1560"/>
      <c r="V39" s="1560"/>
      <c r="W39" s="1560"/>
      <c r="X39" s="1560"/>
      <c r="Y39" s="1560"/>
      <c r="Z39" s="1560"/>
      <c r="AA39" s="1561"/>
      <c r="AB39" s="624"/>
      <c r="AC39" s="647"/>
    </row>
    <row r="40" spans="2:37" s="626" customFormat="1" ht="49" customHeight="1" x14ac:dyDescent="0.35">
      <c r="B40" s="627"/>
      <c r="C40" s="2512" t="s">
        <v>459</v>
      </c>
      <c r="D40" s="2513"/>
      <c r="E40" s="2513"/>
      <c r="F40" s="2513"/>
      <c r="G40" s="2734"/>
      <c r="H40" s="650">
        <v>5940.97</v>
      </c>
      <c r="I40" s="650">
        <v>5500</v>
      </c>
      <c r="J40" s="677">
        <f t="shared" si="0"/>
        <v>1.0801763636363637</v>
      </c>
      <c r="K40" s="2515">
        <f>+(H36+H37+H38+H39+H40)/$I$49</f>
        <v>0.34966480000000005</v>
      </c>
      <c r="L40" s="2516"/>
      <c r="M40" s="2516"/>
      <c r="N40" s="2516"/>
      <c r="O40" s="2516"/>
      <c r="P40" s="2517"/>
      <c r="Q40" s="2728"/>
      <c r="R40" s="2729"/>
      <c r="S40" s="2729"/>
      <c r="T40" s="2729"/>
      <c r="U40" s="2729"/>
      <c r="V40" s="2729"/>
      <c r="W40" s="2729"/>
      <c r="X40" s="2729"/>
      <c r="Y40" s="2729"/>
      <c r="Z40" s="2729"/>
      <c r="AA40" s="2730"/>
      <c r="AB40" s="624"/>
      <c r="AC40" s="646"/>
      <c r="AD40" s="648"/>
    </row>
    <row r="41" spans="2:37" s="626" customFormat="1" ht="49" customHeight="1" thickBot="1" x14ac:dyDescent="0.4">
      <c r="B41" s="627"/>
      <c r="C41" s="2518" t="s">
        <v>460</v>
      </c>
      <c r="D41" s="2519"/>
      <c r="E41" s="2519"/>
      <c r="F41" s="2519"/>
      <c r="G41" s="2738"/>
      <c r="H41" s="654">
        <v>1387.76</v>
      </c>
      <c r="I41" s="654">
        <v>1800</v>
      </c>
      <c r="J41" s="678">
        <f t="shared" si="0"/>
        <v>0.77097777777777776</v>
      </c>
      <c r="K41" s="2521">
        <f>+H41/$I$49</f>
        <v>5.5510400000000001E-2</v>
      </c>
      <c r="L41" s="2522"/>
      <c r="M41" s="2522"/>
      <c r="N41" s="2522"/>
      <c r="O41" s="2522"/>
      <c r="P41" s="2523"/>
      <c r="Q41" s="2731"/>
      <c r="R41" s="2732"/>
      <c r="S41" s="2732"/>
      <c r="T41" s="2732"/>
      <c r="U41" s="2732"/>
      <c r="V41" s="2732"/>
      <c r="W41" s="2732"/>
      <c r="X41" s="2732"/>
      <c r="Y41" s="2732"/>
      <c r="Z41" s="2732"/>
      <c r="AA41" s="2733"/>
      <c r="AB41" s="624"/>
      <c r="AC41" s="647"/>
      <c r="AD41" s="646"/>
    </row>
    <row r="42" spans="2:37" s="626" customFormat="1" ht="49" customHeight="1" x14ac:dyDescent="0.35">
      <c r="B42" s="627"/>
      <c r="C42" s="2723" t="s">
        <v>461</v>
      </c>
      <c r="D42" s="2724"/>
      <c r="E42" s="2724"/>
      <c r="F42" s="2724"/>
      <c r="G42" s="2725"/>
      <c r="H42" s="485"/>
      <c r="I42" s="663"/>
      <c r="J42" s="638" t="e">
        <f t="shared" si="0"/>
        <v>#DIV/0!</v>
      </c>
      <c r="K42" s="2500">
        <f>+(H41+H42)/$I$49</f>
        <v>5.5510400000000001E-2</v>
      </c>
      <c r="L42" s="2501"/>
      <c r="M42" s="2501"/>
      <c r="N42" s="2501"/>
      <c r="O42" s="2501"/>
      <c r="P42" s="2502"/>
      <c r="Q42" s="2739"/>
      <c r="R42" s="2691"/>
      <c r="S42" s="2691"/>
      <c r="T42" s="2691"/>
      <c r="U42" s="2691"/>
      <c r="V42" s="2691"/>
      <c r="W42" s="2691"/>
      <c r="X42" s="2691"/>
      <c r="Y42" s="2691"/>
      <c r="Z42" s="2691"/>
      <c r="AA42" s="2692"/>
      <c r="AB42" s="624"/>
      <c r="AD42" s="647"/>
    </row>
    <row r="43" spans="2:37" s="626" customFormat="1" ht="49" customHeight="1" x14ac:dyDescent="0.35">
      <c r="B43" s="627"/>
      <c r="C43" s="2714" t="s">
        <v>462</v>
      </c>
      <c r="D43" s="2715"/>
      <c r="E43" s="2715"/>
      <c r="F43" s="2715"/>
      <c r="G43" s="2716"/>
      <c r="H43" s="650"/>
      <c r="I43" s="651"/>
      <c r="J43" s="638" t="e">
        <f t="shared" si="0"/>
        <v>#DIV/0!</v>
      </c>
      <c r="K43" s="2717">
        <f>+(H41+H42+H43)/$I$49</f>
        <v>5.5510400000000001E-2</v>
      </c>
      <c r="L43" s="2718"/>
      <c r="M43" s="2718"/>
      <c r="N43" s="2718"/>
      <c r="O43" s="2718"/>
      <c r="P43" s="2719"/>
      <c r="Q43" s="2645"/>
      <c r="R43" s="2495"/>
      <c r="S43" s="2495"/>
      <c r="T43" s="2495"/>
      <c r="U43" s="2495"/>
      <c r="V43" s="2495"/>
      <c r="W43" s="2495"/>
      <c r="X43" s="2495"/>
      <c r="Y43" s="2495"/>
      <c r="Z43" s="2495"/>
      <c r="AA43" s="2496"/>
      <c r="AB43" s="624"/>
      <c r="AC43" s="646"/>
      <c r="AD43" s="647"/>
    </row>
    <row r="44" spans="2:37" s="626" customFormat="1" ht="49" customHeight="1" thickBot="1" x14ac:dyDescent="0.4">
      <c r="B44" s="627"/>
      <c r="C44" s="2720" t="s">
        <v>463</v>
      </c>
      <c r="D44" s="2721"/>
      <c r="E44" s="2721"/>
      <c r="F44" s="2721"/>
      <c r="G44" s="2722"/>
      <c r="H44" s="654"/>
      <c r="I44" s="668"/>
      <c r="J44" s="655" t="e">
        <f>+H44/I44</f>
        <v>#DIV/0!</v>
      </c>
      <c r="K44" s="2740">
        <f>+(H41+H42+H43+H44)/$I$49</f>
        <v>5.5510400000000001E-2</v>
      </c>
      <c r="L44" s="2741"/>
      <c r="M44" s="2741"/>
      <c r="N44" s="2741"/>
      <c r="O44" s="2741"/>
      <c r="P44" s="2742"/>
      <c r="Q44" s="2646"/>
      <c r="R44" s="2647"/>
      <c r="S44" s="2647"/>
      <c r="T44" s="2647"/>
      <c r="U44" s="2647"/>
      <c r="V44" s="2647"/>
      <c r="W44" s="2647"/>
      <c r="X44" s="2647"/>
      <c r="Y44" s="2647"/>
      <c r="Z44" s="2647"/>
      <c r="AA44" s="2648"/>
      <c r="AB44" s="624"/>
      <c r="AG44" s="646"/>
      <c r="AH44" s="647"/>
      <c r="AK44" s="646"/>
    </row>
    <row r="45" spans="2:37" s="626" customFormat="1" ht="49" customHeight="1" x14ac:dyDescent="0.35">
      <c r="B45" s="627"/>
      <c r="C45" s="2723" t="s">
        <v>464</v>
      </c>
      <c r="D45" s="2724"/>
      <c r="E45" s="2724"/>
      <c r="F45" s="2724"/>
      <c r="G45" s="2725"/>
      <c r="H45" s="485"/>
      <c r="I45" s="663"/>
      <c r="J45" s="638" t="e">
        <f t="shared" si="0"/>
        <v>#DIV/0!</v>
      </c>
      <c r="K45" s="2500">
        <f>+(H41+H42+H43+H44+H45)/$I$49</f>
        <v>5.5510400000000001E-2</v>
      </c>
      <c r="L45" s="2501"/>
      <c r="M45" s="2501"/>
      <c r="N45" s="2501"/>
      <c r="O45" s="2501"/>
      <c r="P45" s="2502"/>
      <c r="Q45" s="2642"/>
      <c r="R45" s="2643"/>
      <c r="S45" s="2643"/>
      <c r="T45" s="2643"/>
      <c r="U45" s="2643"/>
      <c r="V45" s="2643"/>
      <c r="W45" s="2643"/>
      <c r="X45" s="2643"/>
      <c r="Y45" s="2643"/>
      <c r="Z45" s="2643"/>
      <c r="AA45" s="2644"/>
      <c r="AB45" s="624"/>
      <c r="AC45" s="486"/>
    </row>
    <row r="46" spans="2:37" s="626" customFormat="1" ht="49" customHeight="1" x14ac:dyDescent="0.35">
      <c r="B46" s="627"/>
      <c r="C46" s="2714" t="s">
        <v>465</v>
      </c>
      <c r="D46" s="2715"/>
      <c r="E46" s="2715"/>
      <c r="F46" s="2715"/>
      <c r="G46" s="2716"/>
      <c r="H46" s="650"/>
      <c r="I46" s="651"/>
      <c r="J46" s="638" t="e">
        <f t="shared" si="0"/>
        <v>#DIV/0!</v>
      </c>
      <c r="K46" s="2717">
        <f>+(H41+H42+H43+H44+H45+H46)/$I$49</f>
        <v>5.5510400000000001E-2</v>
      </c>
      <c r="L46" s="2718"/>
      <c r="M46" s="2718"/>
      <c r="N46" s="2718"/>
      <c r="O46" s="2718"/>
      <c r="P46" s="2719"/>
      <c r="Q46" s="2645"/>
      <c r="R46" s="2495"/>
      <c r="S46" s="2495"/>
      <c r="T46" s="2495"/>
      <c r="U46" s="2495"/>
      <c r="V46" s="2495"/>
      <c r="W46" s="2495"/>
      <c r="X46" s="2495"/>
      <c r="Y46" s="2495"/>
      <c r="Z46" s="2495"/>
      <c r="AA46" s="2496"/>
      <c r="AB46" s="624"/>
      <c r="AC46" s="647"/>
      <c r="AD46" s="646"/>
    </row>
    <row r="47" spans="2:37" s="626" customFormat="1" ht="49" customHeight="1" thickBot="1" x14ac:dyDescent="0.4">
      <c r="B47" s="627"/>
      <c r="C47" s="2720" t="s">
        <v>466</v>
      </c>
      <c r="D47" s="2721"/>
      <c r="E47" s="2721"/>
      <c r="F47" s="2721"/>
      <c r="G47" s="2722"/>
      <c r="H47" s="650"/>
      <c r="I47" s="651"/>
      <c r="J47" s="638" t="e">
        <f t="shared" si="0"/>
        <v>#DIV/0!</v>
      </c>
      <c r="K47" s="2717">
        <f>+(H41+H42+H43+H44+H45+H46+H47)/$I$49</f>
        <v>5.5510400000000001E-2</v>
      </c>
      <c r="L47" s="2718"/>
      <c r="M47" s="2718"/>
      <c r="N47" s="2718"/>
      <c r="O47" s="2718"/>
      <c r="P47" s="2719"/>
      <c r="Q47" s="2646"/>
      <c r="R47" s="2647"/>
      <c r="S47" s="2647"/>
      <c r="T47" s="2647"/>
      <c r="U47" s="2647"/>
      <c r="V47" s="2647"/>
      <c r="W47" s="2647"/>
      <c r="X47" s="2647"/>
      <c r="Y47" s="2647"/>
      <c r="Z47" s="2647"/>
      <c r="AA47" s="2648"/>
      <c r="AB47" s="624"/>
      <c r="AD47" s="646"/>
    </row>
    <row r="48" spans="2:37" s="626" customFormat="1" ht="24" customHeight="1" thickBot="1" x14ac:dyDescent="0.4">
      <c r="B48" s="627"/>
      <c r="C48" s="2545" t="s">
        <v>54</v>
      </c>
      <c r="D48" s="2546"/>
      <c r="E48" s="2546"/>
      <c r="F48" s="2546"/>
      <c r="G48" s="2547"/>
      <c r="H48" s="462">
        <f>+SUM(H36:H47)</f>
        <v>10129.380000000001</v>
      </c>
      <c r="I48" s="462">
        <f>+SUM(I36:I47)</f>
        <v>10300</v>
      </c>
      <c r="J48" s="487"/>
      <c r="K48" s="2542"/>
      <c r="L48" s="2543"/>
      <c r="M48" s="2543"/>
      <c r="N48" s="2543"/>
      <c r="O48" s="2543"/>
      <c r="P48" s="2544"/>
      <c r="Q48" s="1450"/>
      <c r="R48" s="1450"/>
      <c r="S48" s="1450"/>
      <c r="T48" s="1450"/>
      <c r="U48" s="1450"/>
      <c r="V48" s="1450"/>
      <c r="W48" s="1450"/>
      <c r="X48" s="1450"/>
      <c r="Y48" s="1450"/>
      <c r="Z48" s="1450"/>
      <c r="AA48" s="1451"/>
      <c r="AB48" s="624"/>
    </row>
    <row r="49" spans="2:33" s="626" customFormat="1" ht="33" customHeight="1" thickBot="1" x14ac:dyDescent="0.4">
      <c r="B49" s="627"/>
      <c r="C49" s="2537" t="s">
        <v>1017</v>
      </c>
      <c r="D49" s="2538"/>
      <c r="E49" s="2538"/>
      <c r="F49" s="2538"/>
      <c r="G49" s="2538"/>
      <c r="H49" s="2539"/>
      <c r="I49" s="462">
        <v>25000</v>
      </c>
      <c r="J49" s="487"/>
      <c r="K49" s="2542"/>
      <c r="L49" s="2543"/>
      <c r="M49" s="2543"/>
      <c r="N49" s="2543"/>
      <c r="O49" s="2543"/>
      <c r="P49" s="2544"/>
      <c r="Q49" s="1450"/>
      <c r="R49" s="1450"/>
      <c r="S49" s="1450"/>
      <c r="T49" s="1450"/>
      <c r="U49" s="1450"/>
      <c r="V49" s="1450"/>
      <c r="W49" s="1450"/>
      <c r="X49" s="1450"/>
      <c r="Y49" s="1450"/>
      <c r="Z49" s="1450"/>
      <c r="AA49" s="1451"/>
      <c r="AB49" s="624"/>
    </row>
    <row r="50" spans="2:33" s="626" customFormat="1" ht="23.25" customHeight="1" x14ac:dyDescent="0.35">
      <c r="B50" s="627"/>
      <c r="C50" s="639"/>
      <c r="D50" s="639"/>
      <c r="E50" s="639"/>
      <c r="F50" s="639"/>
      <c r="G50" s="639"/>
      <c r="H50" s="640"/>
      <c r="I50" s="640"/>
      <c r="J50" s="143"/>
      <c r="K50" s="639"/>
      <c r="L50" s="639"/>
      <c r="M50" s="639"/>
      <c r="N50" s="639"/>
      <c r="O50" s="639"/>
      <c r="P50" s="639"/>
      <c r="Q50" s="639"/>
      <c r="R50" s="639"/>
      <c r="S50" s="639"/>
      <c r="T50" s="639"/>
      <c r="U50" s="639"/>
      <c r="V50" s="639"/>
      <c r="W50" s="639"/>
      <c r="X50" s="639"/>
      <c r="Y50" s="639"/>
      <c r="Z50" s="639"/>
      <c r="AA50" s="639"/>
      <c r="AB50" s="624"/>
    </row>
    <row r="51" spans="2:33" s="626" customFormat="1" ht="6" customHeight="1" thickBot="1" x14ac:dyDescent="0.4">
      <c r="B51" s="627"/>
      <c r="C51" s="639"/>
      <c r="D51" s="639"/>
      <c r="E51" s="639"/>
      <c r="F51" s="639"/>
      <c r="G51" s="639"/>
      <c r="H51" s="640"/>
      <c r="I51" s="640"/>
      <c r="J51" s="143"/>
      <c r="K51" s="639"/>
      <c r="L51" s="639"/>
      <c r="M51" s="639"/>
      <c r="N51" s="639"/>
      <c r="O51" s="639"/>
      <c r="P51" s="639"/>
      <c r="Q51" s="639"/>
      <c r="R51" s="639"/>
      <c r="S51" s="639"/>
      <c r="T51" s="639"/>
      <c r="U51" s="639"/>
      <c r="V51" s="639"/>
      <c r="W51" s="639"/>
      <c r="X51" s="639"/>
      <c r="Y51" s="639"/>
      <c r="Z51" s="639"/>
      <c r="AA51" s="639"/>
      <c r="AB51" s="624"/>
    </row>
    <row r="52" spans="2:33" s="626" customFormat="1" ht="11.25" customHeight="1" x14ac:dyDescent="0.35">
      <c r="B52" s="627"/>
      <c r="C52" s="1452" t="s">
        <v>55</v>
      </c>
      <c r="D52" s="1453"/>
      <c r="E52" s="1453"/>
      <c r="F52" s="1453"/>
      <c r="G52" s="1453"/>
      <c r="H52" s="1453"/>
      <c r="I52" s="1453"/>
      <c r="J52" s="1453"/>
      <c r="K52" s="1453"/>
      <c r="L52" s="1453"/>
      <c r="M52" s="1453"/>
      <c r="N52" s="1453"/>
      <c r="O52" s="1453"/>
      <c r="P52" s="1453"/>
      <c r="Q52" s="1453"/>
      <c r="R52" s="1453"/>
      <c r="S52" s="1453"/>
      <c r="T52" s="1453"/>
      <c r="U52" s="1453"/>
      <c r="V52" s="1453"/>
      <c r="W52" s="1453"/>
      <c r="X52" s="1453"/>
      <c r="Y52" s="1453"/>
      <c r="Z52" s="1453"/>
      <c r="AA52" s="1454"/>
      <c r="AB52" s="624"/>
    </row>
    <row r="53" spans="2:33" ht="20.25" customHeight="1" x14ac:dyDescent="0.35">
      <c r="B53" s="622"/>
      <c r="C53" s="1455"/>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7"/>
      <c r="AB53" s="624"/>
    </row>
    <row r="54" spans="2:33" ht="22.5" customHeight="1" x14ac:dyDescent="0.35">
      <c r="B54" s="622"/>
      <c r="C54" s="1493"/>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5"/>
      <c r="AB54" s="624"/>
    </row>
    <row r="55" spans="2:33" ht="87" customHeight="1" x14ac:dyDescent="0.35">
      <c r="B55" s="622"/>
      <c r="C55" s="1493"/>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5"/>
      <c r="AB55" s="624"/>
    </row>
    <row r="56" spans="2:33" ht="98.25" customHeight="1" thickBot="1" x14ac:dyDescent="0.4">
      <c r="B56" s="622"/>
      <c r="C56" s="1496"/>
      <c r="D56" s="1497"/>
      <c r="E56" s="1497"/>
      <c r="F56" s="1497"/>
      <c r="G56" s="1497"/>
      <c r="H56" s="1497"/>
      <c r="I56" s="1497"/>
      <c r="J56" s="1497"/>
      <c r="K56" s="1497"/>
      <c r="L56" s="1497"/>
      <c r="M56" s="1497"/>
      <c r="N56" s="1497"/>
      <c r="O56" s="1497"/>
      <c r="P56" s="1497"/>
      <c r="Q56" s="1497"/>
      <c r="R56" s="1497"/>
      <c r="S56" s="1497"/>
      <c r="T56" s="1497"/>
      <c r="U56" s="1497"/>
      <c r="V56" s="1497"/>
      <c r="W56" s="1497"/>
      <c r="X56" s="1497"/>
      <c r="Y56" s="1497"/>
      <c r="Z56" s="1497"/>
      <c r="AA56" s="1498"/>
      <c r="AB56" s="624"/>
    </row>
    <row r="57" spans="2:33" ht="8.25" customHeight="1" x14ac:dyDescent="0.35">
      <c r="B57" s="628"/>
      <c r="C57" s="641"/>
      <c r="D57" s="641"/>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629"/>
    </row>
    <row r="58" spans="2:33" ht="6" customHeight="1" thickBot="1" x14ac:dyDescent="0.4">
      <c r="B58" s="630"/>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31"/>
    </row>
    <row r="59" spans="2:33" ht="15.5" x14ac:dyDescent="0.35">
      <c r="B59" s="632"/>
      <c r="C59" s="2548" t="s">
        <v>46</v>
      </c>
      <c r="D59" s="2549"/>
      <c r="E59" s="2549"/>
      <c r="F59" s="2549"/>
      <c r="G59" s="2550"/>
      <c r="H59" s="2548" t="s">
        <v>76</v>
      </c>
      <c r="I59" s="2550"/>
      <c r="J59" s="2548" t="s">
        <v>56</v>
      </c>
      <c r="K59" s="2549"/>
      <c r="L59" s="2549"/>
      <c r="M59" s="2550"/>
      <c r="N59" s="2548" t="s">
        <v>57</v>
      </c>
      <c r="O59" s="2549"/>
      <c r="P59" s="2549"/>
      <c r="Q59" s="2549"/>
      <c r="R59" s="2549"/>
      <c r="S59" s="2549"/>
      <c r="T59" s="2549"/>
      <c r="U59" s="2550"/>
      <c r="V59" s="2557" t="s">
        <v>58</v>
      </c>
      <c r="W59" s="2557"/>
      <c r="X59" s="2557"/>
      <c r="Y59" s="2557"/>
      <c r="Z59" s="2557"/>
      <c r="AA59" s="2558"/>
      <c r="AB59" s="657"/>
    </row>
    <row r="60" spans="2:33" ht="16" thickBot="1" x14ac:dyDescent="0.4">
      <c r="B60" s="658"/>
      <c r="C60" s="2551"/>
      <c r="D60" s="2552"/>
      <c r="E60" s="2552"/>
      <c r="F60" s="2552"/>
      <c r="G60" s="2553"/>
      <c r="H60" s="2551"/>
      <c r="I60" s="2553"/>
      <c r="J60" s="2554"/>
      <c r="K60" s="2555"/>
      <c r="L60" s="2555"/>
      <c r="M60" s="2556"/>
      <c r="N60" s="2551"/>
      <c r="O60" s="2552"/>
      <c r="P60" s="2552"/>
      <c r="Q60" s="2552"/>
      <c r="R60" s="2552"/>
      <c r="S60" s="2552"/>
      <c r="T60" s="2552"/>
      <c r="U60" s="2553"/>
      <c r="V60" s="2559"/>
      <c r="W60" s="2559"/>
      <c r="X60" s="2559"/>
      <c r="Y60" s="2559"/>
      <c r="Z60" s="2559"/>
      <c r="AA60" s="2560"/>
      <c r="AB60" s="657"/>
      <c r="AG60" s="644"/>
    </row>
    <row r="61" spans="2:33" ht="14.25" customHeight="1" x14ac:dyDescent="0.35">
      <c r="B61" s="632"/>
      <c r="C61" s="2567" t="s">
        <v>454</v>
      </c>
      <c r="D61" s="1790"/>
      <c r="E61" s="1790"/>
      <c r="F61" s="1790"/>
      <c r="G61" s="1790"/>
      <c r="H61" s="1789">
        <v>3281.48</v>
      </c>
      <c r="I61" s="1789"/>
      <c r="J61" s="2475">
        <f>+H36</f>
        <v>804.58</v>
      </c>
      <c r="K61" s="2476"/>
      <c r="L61" s="2476"/>
      <c r="M61" s="2477"/>
      <c r="N61" s="2698">
        <f>+J61*1/H61</f>
        <v>0.24518814681180445</v>
      </c>
      <c r="O61" s="2699"/>
      <c r="P61" s="2699"/>
      <c r="Q61" s="2699"/>
      <c r="R61" s="2699"/>
      <c r="S61" s="2699"/>
      <c r="T61" s="2699"/>
      <c r="U61" s="2700"/>
      <c r="V61" s="2713" t="s">
        <v>525</v>
      </c>
      <c r="W61" s="2459"/>
      <c r="X61" s="2459"/>
      <c r="Y61" s="2459"/>
      <c r="Z61" s="2459"/>
      <c r="AA61" s="2460"/>
      <c r="AB61" s="633"/>
    </row>
    <row r="62" spans="2:33" ht="14.25" customHeight="1" x14ac:dyDescent="0.35">
      <c r="B62" s="632"/>
      <c r="C62" s="2467" t="s">
        <v>469</v>
      </c>
      <c r="D62" s="1777"/>
      <c r="E62" s="1777"/>
      <c r="F62" s="1777"/>
      <c r="G62" s="1777"/>
      <c r="H62" s="2641">
        <v>2074.41</v>
      </c>
      <c r="I62" s="2641"/>
      <c r="J62" s="2452">
        <f>+H37</f>
        <v>609.74</v>
      </c>
      <c r="K62" s="2454"/>
      <c r="L62" s="2454"/>
      <c r="M62" s="2453"/>
      <c r="N62" s="2688">
        <f>+J62*1/H62</f>
        <v>0.29393417887495726</v>
      </c>
      <c r="O62" s="2689"/>
      <c r="P62" s="2689"/>
      <c r="Q62" s="2689"/>
      <c r="R62" s="2689"/>
      <c r="S62" s="2689"/>
      <c r="T62" s="2689"/>
      <c r="U62" s="2690"/>
      <c r="V62" s="2461"/>
      <c r="W62" s="2462"/>
      <c r="X62" s="2462"/>
      <c r="Y62" s="2462"/>
      <c r="Z62" s="2462"/>
      <c r="AA62" s="2463"/>
      <c r="AB62" s="633"/>
    </row>
    <row r="63" spans="2:33" ht="14.25" customHeight="1" x14ac:dyDescent="0.35">
      <c r="B63" s="632"/>
      <c r="C63" s="2467" t="s">
        <v>457</v>
      </c>
      <c r="D63" s="1777"/>
      <c r="E63" s="1777"/>
      <c r="F63" s="1777"/>
      <c r="G63" s="1777"/>
      <c r="H63" s="2641">
        <v>1366.24</v>
      </c>
      <c r="I63" s="2641"/>
      <c r="J63" s="2452">
        <f>+H38</f>
        <v>1183.72</v>
      </c>
      <c r="K63" s="2454"/>
      <c r="L63" s="2454"/>
      <c r="M63" s="2453"/>
      <c r="N63" s="2688">
        <f>+J63*1/H63</f>
        <v>0.86640707342780188</v>
      </c>
      <c r="O63" s="2689"/>
      <c r="P63" s="2689"/>
      <c r="Q63" s="2689"/>
      <c r="R63" s="2689"/>
      <c r="S63" s="2689"/>
      <c r="T63" s="2689"/>
      <c r="U63" s="2690"/>
      <c r="V63" s="2461"/>
      <c r="W63" s="2462"/>
      <c r="X63" s="2462"/>
      <c r="Y63" s="2462"/>
      <c r="Z63" s="2462"/>
      <c r="AA63" s="2463"/>
      <c r="AB63" s="633"/>
    </row>
    <row r="64" spans="2:33" ht="14.25" customHeight="1" thickBot="1" x14ac:dyDescent="0.4">
      <c r="B64" s="632"/>
      <c r="C64" s="2468" t="s">
        <v>470</v>
      </c>
      <c r="D64" s="1772"/>
      <c r="E64" s="1772"/>
      <c r="F64" s="1772"/>
      <c r="G64" s="1772"/>
      <c r="H64" s="2709">
        <f>SUM(H61:I63)</f>
        <v>6722.1299999999992</v>
      </c>
      <c r="I64" s="2709"/>
      <c r="J64" s="2709">
        <f>SUM(J61:M63)</f>
        <v>2598.04</v>
      </c>
      <c r="K64" s="2709"/>
      <c r="L64" s="2709"/>
      <c r="M64" s="2709"/>
      <c r="N64" s="2710">
        <f t="shared" ref="N64:N76" si="1">+J64*1/H64</f>
        <v>0.38649059152381765</v>
      </c>
      <c r="O64" s="2711"/>
      <c r="P64" s="2711"/>
      <c r="Q64" s="2711"/>
      <c r="R64" s="2711"/>
      <c r="S64" s="2711"/>
      <c r="T64" s="2711"/>
      <c r="U64" s="2712"/>
      <c r="V64" s="2481"/>
      <c r="W64" s="2482"/>
      <c r="X64" s="2482"/>
      <c r="Y64" s="2482"/>
      <c r="Z64" s="2482"/>
      <c r="AA64" s="2483"/>
      <c r="AB64" s="633"/>
    </row>
    <row r="65" spans="2:28" ht="14.25" customHeight="1" x14ac:dyDescent="0.35">
      <c r="B65" s="632"/>
      <c r="C65" s="2567" t="s">
        <v>458</v>
      </c>
      <c r="D65" s="1790"/>
      <c r="E65" s="1790"/>
      <c r="F65" s="1790"/>
      <c r="G65" s="1790"/>
      <c r="H65" s="1789">
        <v>1827.42</v>
      </c>
      <c r="I65" s="1789"/>
      <c r="J65" s="2475">
        <f>+H39</f>
        <v>202.61</v>
      </c>
      <c r="K65" s="2476"/>
      <c r="L65" s="2476"/>
      <c r="M65" s="2477"/>
      <c r="N65" s="2706" t="s">
        <v>526</v>
      </c>
      <c r="O65" s="2707"/>
      <c r="P65" s="2707"/>
      <c r="Q65" s="2707"/>
      <c r="R65" s="2707"/>
      <c r="S65" s="2707"/>
      <c r="T65" s="2707"/>
      <c r="U65" s="2708"/>
      <c r="V65" s="2458" t="s">
        <v>1018</v>
      </c>
      <c r="W65" s="2459"/>
      <c r="X65" s="2459"/>
      <c r="Y65" s="2459"/>
      <c r="Z65" s="2459"/>
      <c r="AA65" s="2460"/>
      <c r="AB65" s="633"/>
    </row>
    <row r="66" spans="2:28" x14ac:dyDescent="0.35">
      <c r="B66" s="632"/>
      <c r="C66" s="2467" t="s">
        <v>459</v>
      </c>
      <c r="D66" s="1777"/>
      <c r="E66" s="1777"/>
      <c r="F66" s="1777"/>
      <c r="G66" s="1777"/>
      <c r="H66" s="2641">
        <v>4637.83</v>
      </c>
      <c r="I66" s="2641"/>
      <c r="J66" s="2452">
        <f>+H40</f>
        <v>5940.97</v>
      </c>
      <c r="K66" s="2454"/>
      <c r="L66" s="2454"/>
      <c r="M66" s="2453"/>
      <c r="N66" s="2688">
        <f t="shared" si="1"/>
        <v>1.2809805447806411</v>
      </c>
      <c r="O66" s="2689"/>
      <c r="P66" s="2689"/>
      <c r="Q66" s="2689"/>
      <c r="R66" s="2689"/>
      <c r="S66" s="2689"/>
      <c r="T66" s="2689"/>
      <c r="U66" s="2690"/>
      <c r="V66" s="2461"/>
      <c r="W66" s="2462"/>
      <c r="X66" s="2462"/>
      <c r="Y66" s="2462"/>
      <c r="Z66" s="2462"/>
      <c r="AA66" s="2463"/>
      <c r="AB66" s="633"/>
    </row>
    <row r="67" spans="2:28" ht="14.25" customHeight="1" x14ac:dyDescent="0.35">
      <c r="B67" s="632"/>
      <c r="C67" s="2467" t="s">
        <v>460</v>
      </c>
      <c r="D67" s="1777"/>
      <c r="E67" s="1777"/>
      <c r="F67" s="1777"/>
      <c r="G67" s="1777"/>
      <c r="H67" s="2641">
        <v>3097.09</v>
      </c>
      <c r="I67" s="2641"/>
      <c r="J67" s="2452">
        <f>+H41</f>
        <v>1387.76</v>
      </c>
      <c r="K67" s="2454"/>
      <c r="L67" s="2454"/>
      <c r="M67" s="2453"/>
      <c r="N67" s="2688">
        <f t="shared" si="1"/>
        <v>0.44808513798436594</v>
      </c>
      <c r="O67" s="2689"/>
      <c r="P67" s="2689"/>
      <c r="Q67" s="2689"/>
      <c r="R67" s="2689"/>
      <c r="S67" s="2689"/>
      <c r="T67" s="2689"/>
      <c r="U67" s="2690"/>
      <c r="V67" s="2461"/>
      <c r="W67" s="2462"/>
      <c r="X67" s="2462"/>
      <c r="Y67" s="2462"/>
      <c r="Z67" s="2462"/>
      <c r="AA67" s="2463"/>
      <c r="AB67" s="633"/>
    </row>
    <row r="68" spans="2:28" ht="14.25" customHeight="1" thickBot="1" x14ac:dyDescent="0.4">
      <c r="B68" s="632"/>
      <c r="C68" s="2468" t="s">
        <v>515</v>
      </c>
      <c r="D68" s="1772"/>
      <c r="E68" s="1772"/>
      <c r="F68" s="1772"/>
      <c r="G68" s="1772"/>
      <c r="H68" s="2709">
        <f>SUM(H65:I67)</f>
        <v>9562.34</v>
      </c>
      <c r="I68" s="2709"/>
      <c r="J68" s="2469">
        <f>+SUM(J65:M67)</f>
        <v>7531.34</v>
      </c>
      <c r="K68" s="2471"/>
      <c r="L68" s="2471"/>
      <c r="M68" s="2470"/>
      <c r="N68" s="2710">
        <f t="shared" si="1"/>
        <v>0.78760428932667104</v>
      </c>
      <c r="O68" s="2711"/>
      <c r="P68" s="2711"/>
      <c r="Q68" s="2711"/>
      <c r="R68" s="2711"/>
      <c r="S68" s="2711"/>
      <c r="T68" s="2711"/>
      <c r="U68" s="2712"/>
      <c r="V68" s="2481"/>
      <c r="W68" s="2482"/>
      <c r="X68" s="2482"/>
      <c r="Y68" s="2482"/>
      <c r="Z68" s="2482"/>
      <c r="AA68" s="2483"/>
      <c r="AB68" s="633"/>
    </row>
    <row r="69" spans="2:28" x14ac:dyDescent="0.35">
      <c r="B69" s="632"/>
      <c r="C69" s="2567" t="s">
        <v>461</v>
      </c>
      <c r="D69" s="1790"/>
      <c r="E69" s="1790"/>
      <c r="F69" s="1790"/>
      <c r="G69" s="1790"/>
      <c r="H69" s="1789"/>
      <c r="I69" s="1789"/>
      <c r="J69" s="2475">
        <f>+H42</f>
        <v>0</v>
      </c>
      <c r="K69" s="2476"/>
      <c r="L69" s="2476"/>
      <c r="M69" s="2477"/>
      <c r="N69" s="2706" t="e">
        <f t="shared" si="1"/>
        <v>#DIV/0!</v>
      </c>
      <c r="O69" s="2707"/>
      <c r="P69" s="2707"/>
      <c r="Q69" s="2707"/>
      <c r="R69" s="2707"/>
      <c r="S69" s="2707"/>
      <c r="T69" s="2707"/>
      <c r="U69" s="2708"/>
      <c r="V69" s="2458"/>
      <c r="W69" s="2459"/>
      <c r="X69" s="2459"/>
      <c r="Y69" s="2459"/>
      <c r="Z69" s="2459"/>
      <c r="AA69" s="2460"/>
      <c r="AB69" s="633"/>
    </row>
    <row r="70" spans="2:28" x14ac:dyDescent="0.35">
      <c r="B70" s="632"/>
      <c r="C70" s="2467" t="s">
        <v>462</v>
      </c>
      <c r="D70" s="1777"/>
      <c r="E70" s="1777"/>
      <c r="F70" s="1777"/>
      <c r="G70" s="1777"/>
      <c r="H70" s="2641"/>
      <c r="I70" s="2641"/>
      <c r="J70" s="2452">
        <f>+H43</f>
        <v>0</v>
      </c>
      <c r="K70" s="2454"/>
      <c r="L70" s="2454"/>
      <c r="M70" s="2453"/>
      <c r="N70" s="2688" t="e">
        <f t="shared" si="1"/>
        <v>#DIV/0!</v>
      </c>
      <c r="O70" s="2689"/>
      <c r="P70" s="2689"/>
      <c r="Q70" s="2689"/>
      <c r="R70" s="2689"/>
      <c r="S70" s="2689"/>
      <c r="T70" s="2689"/>
      <c r="U70" s="2690"/>
      <c r="V70" s="2461"/>
      <c r="W70" s="2462"/>
      <c r="X70" s="2462"/>
      <c r="Y70" s="2462"/>
      <c r="Z70" s="2462"/>
      <c r="AA70" s="2463"/>
      <c r="AB70" s="633"/>
    </row>
    <row r="71" spans="2:28" x14ac:dyDescent="0.35">
      <c r="B71" s="632"/>
      <c r="C71" s="2467" t="s">
        <v>463</v>
      </c>
      <c r="D71" s="1777"/>
      <c r="E71" s="1777"/>
      <c r="F71" s="1777"/>
      <c r="G71" s="1777"/>
      <c r="H71" s="2641"/>
      <c r="I71" s="2641"/>
      <c r="J71" s="2452">
        <f>+H44</f>
        <v>0</v>
      </c>
      <c r="K71" s="2454"/>
      <c r="L71" s="2454"/>
      <c r="M71" s="2453"/>
      <c r="N71" s="2688" t="e">
        <f t="shared" si="1"/>
        <v>#DIV/0!</v>
      </c>
      <c r="O71" s="2689"/>
      <c r="P71" s="2689"/>
      <c r="Q71" s="2689"/>
      <c r="R71" s="2689"/>
      <c r="S71" s="2689"/>
      <c r="T71" s="2689"/>
      <c r="U71" s="2690"/>
      <c r="V71" s="2461"/>
      <c r="W71" s="2462"/>
      <c r="X71" s="2462"/>
      <c r="Y71" s="2462"/>
      <c r="Z71" s="2462"/>
      <c r="AA71" s="2463"/>
      <c r="AB71" s="633"/>
    </row>
    <row r="72" spans="2:28" ht="15" thickBot="1" x14ac:dyDescent="0.4">
      <c r="B72" s="634"/>
      <c r="C72" s="2468" t="s">
        <v>472</v>
      </c>
      <c r="D72" s="1772"/>
      <c r="E72" s="1772"/>
      <c r="F72" s="1772"/>
      <c r="G72" s="1772"/>
      <c r="H72" s="2709"/>
      <c r="I72" s="2709"/>
      <c r="J72" s="2469">
        <f>+SUM(J69:M71)</f>
        <v>0</v>
      </c>
      <c r="K72" s="2471"/>
      <c r="L72" s="2471"/>
      <c r="M72" s="2470"/>
      <c r="N72" s="2710" t="e">
        <f t="shared" si="1"/>
        <v>#DIV/0!</v>
      </c>
      <c r="O72" s="2711"/>
      <c r="P72" s="2711"/>
      <c r="Q72" s="2711"/>
      <c r="R72" s="2711"/>
      <c r="S72" s="2711"/>
      <c r="T72" s="2711"/>
      <c r="U72" s="2712"/>
      <c r="V72" s="2481"/>
      <c r="W72" s="2482"/>
      <c r="X72" s="2482"/>
      <c r="Y72" s="2482"/>
      <c r="Z72" s="2482"/>
      <c r="AA72" s="2483"/>
      <c r="AB72" s="635"/>
    </row>
    <row r="73" spans="2:28" x14ac:dyDescent="0.35">
      <c r="B73" s="632"/>
      <c r="C73" s="2567" t="s">
        <v>464</v>
      </c>
      <c r="D73" s="1790"/>
      <c r="E73" s="1790"/>
      <c r="F73" s="1790"/>
      <c r="G73" s="1790"/>
      <c r="H73" s="1789"/>
      <c r="I73" s="1789"/>
      <c r="J73" s="2475">
        <f>+H45</f>
        <v>0</v>
      </c>
      <c r="K73" s="2476"/>
      <c r="L73" s="2476"/>
      <c r="M73" s="2477"/>
      <c r="N73" s="2706" t="e">
        <f t="shared" si="1"/>
        <v>#DIV/0!</v>
      </c>
      <c r="O73" s="2707"/>
      <c r="P73" s="2707"/>
      <c r="Q73" s="2707"/>
      <c r="R73" s="2707"/>
      <c r="S73" s="2707"/>
      <c r="T73" s="2707"/>
      <c r="U73" s="2708"/>
      <c r="V73" s="2458"/>
      <c r="W73" s="2459"/>
      <c r="X73" s="2459"/>
      <c r="Y73" s="2459"/>
      <c r="Z73" s="2459"/>
      <c r="AA73" s="2460"/>
      <c r="AB73" s="633"/>
    </row>
    <row r="74" spans="2:28" x14ac:dyDescent="0.35">
      <c r="B74" s="632"/>
      <c r="C74" s="2467" t="s">
        <v>465</v>
      </c>
      <c r="D74" s="1777"/>
      <c r="E74" s="1777"/>
      <c r="F74" s="1777"/>
      <c r="G74" s="1777"/>
      <c r="H74" s="2641"/>
      <c r="I74" s="2641"/>
      <c r="J74" s="2452">
        <f>+H46</f>
        <v>0</v>
      </c>
      <c r="K74" s="2454"/>
      <c r="L74" s="2454"/>
      <c r="M74" s="2453"/>
      <c r="N74" s="2688" t="e">
        <f t="shared" si="1"/>
        <v>#DIV/0!</v>
      </c>
      <c r="O74" s="2689"/>
      <c r="P74" s="2689"/>
      <c r="Q74" s="2689"/>
      <c r="R74" s="2689"/>
      <c r="S74" s="2689"/>
      <c r="T74" s="2689"/>
      <c r="U74" s="2690"/>
      <c r="V74" s="2461"/>
      <c r="W74" s="2462"/>
      <c r="X74" s="2462"/>
      <c r="Y74" s="2462"/>
      <c r="Z74" s="2462"/>
      <c r="AA74" s="2463"/>
      <c r="AB74" s="633"/>
    </row>
    <row r="75" spans="2:28" x14ac:dyDescent="0.35">
      <c r="B75" s="632"/>
      <c r="C75" s="2467" t="s">
        <v>466</v>
      </c>
      <c r="D75" s="1777"/>
      <c r="E75" s="1777"/>
      <c r="F75" s="1777"/>
      <c r="G75" s="1777"/>
      <c r="H75" s="2641"/>
      <c r="I75" s="2641"/>
      <c r="J75" s="2452">
        <f>+H47</f>
        <v>0</v>
      </c>
      <c r="K75" s="2454"/>
      <c r="L75" s="2454"/>
      <c r="M75" s="2453"/>
      <c r="N75" s="2688" t="e">
        <f t="shared" si="1"/>
        <v>#DIV/0!</v>
      </c>
      <c r="O75" s="2689"/>
      <c r="P75" s="2689"/>
      <c r="Q75" s="2689"/>
      <c r="R75" s="2689"/>
      <c r="S75" s="2689"/>
      <c r="T75" s="2689"/>
      <c r="U75" s="2690"/>
      <c r="V75" s="2461"/>
      <c r="W75" s="2462"/>
      <c r="X75" s="2462"/>
      <c r="Y75" s="2462"/>
      <c r="Z75" s="2462"/>
      <c r="AA75" s="2463"/>
      <c r="AB75" s="633"/>
    </row>
    <row r="76" spans="2:28" ht="15" thickBot="1" x14ac:dyDescent="0.4">
      <c r="B76" s="634"/>
      <c r="C76" s="2468" t="s">
        <v>473</v>
      </c>
      <c r="D76" s="1772"/>
      <c r="E76" s="1772"/>
      <c r="F76" s="1772"/>
      <c r="G76" s="1772"/>
      <c r="H76" s="2709"/>
      <c r="I76" s="2709"/>
      <c r="J76" s="2469">
        <f>+SUM(J73:M75)</f>
        <v>0</v>
      </c>
      <c r="K76" s="2471"/>
      <c r="L76" s="2471"/>
      <c r="M76" s="2470"/>
      <c r="N76" s="2710" t="e">
        <f t="shared" si="1"/>
        <v>#DIV/0!</v>
      </c>
      <c r="O76" s="2711"/>
      <c r="P76" s="2711"/>
      <c r="Q76" s="2711"/>
      <c r="R76" s="2711"/>
      <c r="S76" s="2711"/>
      <c r="T76" s="2711"/>
      <c r="U76" s="2712"/>
      <c r="V76" s="2481"/>
      <c r="W76" s="2482"/>
      <c r="X76" s="2482"/>
      <c r="Y76" s="2482"/>
      <c r="Z76" s="2482"/>
      <c r="AA76" s="2483"/>
      <c r="AB76" s="635"/>
    </row>
    <row r="111" ht="6" customHeight="1" x14ac:dyDescent="0.35"/>
  </sheetData>
  <mergeCells count="170">
    <mergeCell ref="C34:AA34"/>
    <mergeCell ref="C35:G35"/>
    <mergeCell ref="K35:P35"/>
    <mergeCell ref="Q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6:H26"/>
    <mergeCell ref="I26:AA26"/>
    <mergeCell ref="C42:G42"/>
    <mergeCell ref="K42:P42"/>
    <mergeCell ref="Q42:AA44"/>
    <mergeCell ref="C43:G43"/>
    <mergeCell ref="K43:P43"/>
    <mergeCell ref="C44:G44"/>
    <mergeCell ref="K44:P44"/>
    <mergeCell ref="C28:H28"/>
    <mergeCell ref="I28:J28"/>
    <mergeCell ref="K28:N28"/>
    <mergeCell ref="O28:R28"/>
    <mergeCell ref="T28:V28"/>
    <mergeCell ref="X28:Z28"/>
    <mergeCell ref="C23:I23"/>
    <mergeCell ref="J23:P23"/>
    <mergeCell ref="Q23:AA23"/>
    <mergeCell ref="C24:I24"/>
    <mergeCell ref="J24:P24"/>
    <mergeCell ref="Q24:AA24"/>
    <mergeCell ref="C36:G36"/>
    <mergeCell ref="K36:P36"/>
    <mergeCell ref="Q36:AA38"/>
    <mergeCell ref="C37:G37"/>
    <mergeCell ref="K37:P37"/>
    <mergeCell ref="C38:G38"/>
    <mergeCell ref="K38:P38"/>
    <mergeCell ref="C39:G39"/>
    <mergeCell ref="K39:P39"/>
    <mergeCell ref="Q39:AA41"/>
    <mergeCell ref="C40:G40"/>
    <mergeCell ref="K40:P40"/>
    <mergeCell ref="C41:G41"/>
    <mergeCell ref="K41:P41"/>
    <mergeCell ref="C69:G69"/>
    <mergeCell ref="H69:I69"/>
    <mergeCell ref="J69:M69"/>
    <mergeCell ref="N69:U69"/>
    <mergeCell ref="V69:AA72"/>
    <mergeCell ref="C70:G70"/>
    <mergeCell ref="H70:I70"/>
    <mergeCell ref="J70:M70"/>
    <mergeCell ref="N70:U70"/>
    <mergeCell ref="C71:G71"/>
    <mergeCell ref="H71:I71"/>
    <mergeCell ref="J71:M71"/>
    <mergeCell ref="N71:U71"/>
    <mergeCell ref="C72:G72"/>
    <mergeCell ref="H72:I72"/>
    <mergeCell ref="J72:M72"/>
    <mergeCell ref="N72:U72"/>
    <mergeCell ref="C59:G60"/>
    <mergeCell ref="H59:I60"/>
    <mergeCell ref="J59:M60"/>
    <mergeCell ref="N59:U60"/>
    <mergeCell ref="V59:AA60"/>
    <mergeCell ref="C46:G46"/>
    <mergeCell ref="K46:P46"/>
    <mergeCell ref="Q45:AA47"/>
    <mergeCell ref="C47:G47"/>
    <mergeCell ref="K47:P47"/>
    <mergeCell ref="C48:G48"/>
    <mergeCell ref="K48:P48"/>
    <mergeCell ref="C49:H49"/>
    <mergeCell ref="K49:P49"/>
    <mergeCell ref="Q48:AA48"/>
    <mergeCell ref="Q49:AA49"/>
    <mergeCell ref="C45:G45"/>
    <mergeCell ref="K45:P45"/>
    <mergeCell ref="C52:AA53"/>
    <mergeCell ref="C54:AA56"/>
    <mergeCell ref="C61:G61"/>
    <mergeCell ref="H61:I61"/>
    <mergeCell ref="J61:M61"/>
    <mergeCell ref="N61:U61"/>
    <mergeCell ref="V61:AA64"/>
    <mergeCell ref="C62:G62"/>
    <mergeCell ref="H62:I62"/>
    <mergeCell ref="J62:M62"/>
    <mergeCell ref="N62:U62"/>
    <mergeCell ref="C63:G63"/>
    <mergeCell ref="H63:I63"/>
    <mergeCell ref="J63:M63"/>
    <mergeCell ref="N63:U63"/>
    <mergeCell ref="C64:G64"/>
    <mergeCell ref="H64:I64"/>
    <mergeCell ref="J64:M64"/>
    <mergeCell ref="N64:U64"/>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7:G67"/>
    <mergeCell ref="C68:G68"/>
    <mergeCell ref="C65:G65"/>
    <mergeCell ref="C73:G73"/>
    <mergeCell ref="H73:I73"/>
    <mergeCell ref="J73:M73"/>
    <mergeCell ref="N73:U73"/>
    <mergeCell ref="V73:AA76"/>
    <mergeCell ref="C74:G74"/>
    <mergeCell ref="H74:I74"/>
    <mergeCell ref="J74:M74"/>
    <mergeCell ref="N74:U74"/>
    <mergeCell ref="H75:I75"/>
    <mergeCell ref="J75:M75"/>
    <mergeCell ref="N75:U75"/>
    <mergeCell ref="H76:I76"/>
    <mergeCell ref="J76:M76"/>
    <mergeCell ref="N76:U76"/>
    <mergeCell ref="C76:G76"/>
    <mergeCell ref="C75:G75"/>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7"/>
  <sheetViews>
    <sheetView topLeftCell="A38" zoomScale="70" zoomScaleNormal="70" workbookViewId="0">
      <selection activeCell="AG63" sqref="AG63"/>
    </sheetView>
  </sheetViews>
  <sheetFormatPr baseColWidth="10" defaultColWidth="3.7265625" defaultRowHeight="12" x14ac:dyDescent="0.3"/>
  <cols>
    <col min="1" max="1" width="3.7265625" style="172"/>
    <col min="2" max="2" width="1.453125" style="172" customWidth="1"/>
    <col min="3" max="6" width="2.7265625" style="172" customWidth="1"/>
    <col min="7" max="7" width="6.1796875" style="172" customWidth="1"/>
    <col min="8" max="10" width="15.7265625" style="172" customWidth="1"/>
    <col min="11" max="19" width="3.26953125" style="172" customWidth="1"/>
    <col min="20" max="20" width="4.7265625" style="172" customWidth="1"/>
    <col min="21" max="22" width="6.7265625" style="172" customWidth="1"/>
    <col min="23" max="23" width="4.7265625" style="172" customWidth="1"/>
    <col min="24" max="27" width="5" style="172" customWidth="1"/>
    <col min="28" max="28" width="1.453125" style="172" customWidth="1"/>
    <col min="29" max="32" width="3.7265625" style="172"/>
    <col min="33" max="33" width="17.1796875" style="172" customWidth="1"/>
    <col min="34" max="16384" width="3.7265625" style="172"/>
  </cols>
  <sheetData>
    <row r="1" spans="2:33" ht="12.5" thickBot="1" x14ac:dyDescent="0.35">
      <c r="B1" s="189"/>
      <c r="C1" s="189"/>
      <c r="D1" s="189"/>
      <c r="E1" s="189"/>
      <c r="F1" s="189"/>
    </row>
    <row r="2" spans="2:33" ht="45.75" customHeight="1" x14ac:dyDescent="0.3">
      <c r="B2" s="2011"/>
      <c r="C2" s="2012"/>
      <c r="D2" s="2012"/>
      <c r="E2" s="2012"/>
      <c r="F2" s="2012"/>
      <c r="G2" s="2012"/>
      <c r="H2" s="2015" t="s">
        <v>0</v>
      </c>
      <c r="I2" s="2015"/>
      <c r="J2" s="2015"/>
      <c r="K2" s="2015"/>
      <c r="L2" s="2015"/>
      <c r="M2" s="2015"/>
      <c r="N2" s="2015"/>
      <c r="O2" s="2015"/>
      <c r="P2" s="2015"/>
      <c r="Q2" s="2015"/>
      <c r="R2" s="2015"/>
      <c r="S2" s="2015"/>
      <c r="T2" s="2015"/>
      <c r="U2" s="2015"/>
      <c r="V2" s="2015"/>
      <c r="W2" s="2015"/>
      <c r="X2" s="2015"/>
      <c r="Y2" s="2015"/>
      <c r="Z2" s="2015"/>
      <c r="AA2" s="2015"/>
      <c r="AB2" s="2016"/>
    </row>
    <row r="3" spans="2:33" ht="15" customHeight="1" x14ac:dyDescent="0.3">
      <c r="B3" s="2013"/>
      <c r="C3" s="2014"/>
      <c r="D3" s="2014"/>
      <c r="E3" s="2014"/>
      <c r="F3" s="2014"/>
      <c r="G3" s="2014"/>
      <c r="H3" s="2017" t="s">
        <v>1</v>
      </c>
      <c r="I3" s="2017"/>
      <c r="J3" s="2017"/>
      <c r="K3" s="2017"/>
      <c r="L3" s="2017"/>
      <c r="M3" s="2017"/>
      <c r="N3" s="2017"/>
      <c r="O3" s="2017"/>
      <c r="P3" s="2017" t="s">
        <v>2</v>
      </c>
      <c r="Q3" s="2017"/>
      <c r="R3" s="2017" t="s">
        <v>2</v>
      </c>
      <c r="S3" s="2017"/>
      <c r="T3" s="2017"/>
      <c r="U3" s="2017"/>
      <c r="V3" s="2017"/>
      <c r="W3" s="2017"/>
      <c r="X3" s="2017"/>
      <c r="Y3" s="2017"/>
      <c r="Z3" s="2017"/>
      <c r="AA3" s="2017"/>
      <c r="AB3" s="2018"/>
    </row>
    <row r="4" spans="2:33" ht="15.75" customHeight="1" thickBot="1" x14ac:dyDescent="0.35">
      <c r="B4" s="1328"/>
      <c r="C4" s="1322"/>
      <c r="D4" s="1322"/>
      <c r="E4" s="1322"/>
      <c r="F4" s="1322"/>
      <c r="G4" s="1322"/>
      <c r="H4" s="2019" t="s">
        <v>3</v>
      </c>
      <c r="I4" s="2019"/>
      <c r="J4" s="2019"/>
      <c r="K4" s="2019"/>
      <c r="L4" s="2019"/>
      <c r="M4" s="2019"/>
      <c r="N4" s="2019"/>
      <c r="O4" s="2019"/>
      <c r="P4" s="2019"/>
      <c r="Q4" s="2019"/>
      <c r="R4" s="2019"/>
      <c r="S4" s="2019"/>
      <c r="T4" s="2019"/>
      <c r="U4" s="2019"/>
      <c r="V4" s="2019"/>
      <c r="W4" s="2019"/>
      <c r="X4" s="2019"/>
      <c r="Y4" s="2019"/>
      <c r="Z4" s="2019"/>
      <c r="AA4" s="2019"/>
      <c r="AB4" s="2020"/>
    </row>
    <row r="5" spans="2:33" x14ac:dyDescent="0.3">
      <c r="H5" s="190"/>
      <c r="I5" s="190"/>
      <c r="J5" s="190"/>
      <c r="K5" s="190"/>
      <c r="L5" s="190"/>
      <c r="M5" s="190"/>
      <c r="N5" s="190"/>
      <c r="O5" s="190"/>
      <c r="P5" s="190"/>
      <c r="Q5" s="190"/>
      <c r="R5" s="190"/>
      <c r="S5" s="190"/>
      <c r="T5" s="190"/>
      <c r="U5" s="190"/>
      <c r="V5" s="190"/>
      <c r="W5" s="190"/>
      <c r="X5" s="190"/>
      <c r="Y5" s="190"/>
      <c r="Z5" s="190"/>
      <c r="AA5" s="190"/>
      <c r="AB5" s="190"/>
    </row>
    <row r="6" spans="2:33" ht="10" customHeight="1" thickBot="1" x14ac:dyDescent="0.35">
      <c r="B6" s="192"/>
      <c r="C6" s="193"/>
      <c r="D6" s="193"/>
      <c r="E6" s="193"/>
      <c r="F6" s="193"/>
      <c r="G6" s="193"/>
      <c r="H6" s="193"/>
      <c r="I6" s="194"/>
      <c r="J6" s="194"/>
      <c r="K6" s="194"/>
      <c r="L6" s="194"/>
      <c r="M6" s="194"/>
      <c r="N6" s="194"/>
      <c r="O6" s="194"/>
      <c r="P6" s="194"/>
      <c r="Q6" s="194"/>
      <c r="R6" s="195"/>
      <c r="S6" s="195"/>
      <c r="T6" s="195"/>
      <c r="U6" s="195"/>
      <c r="V6" s="195"/>
      <c r="W6" s="193"/>
      <c r="X6" s="193"/>
      <c r="Y6" s="193"/>
      <c r="Z6" s="193"/>
      <c r="AA6" s="193"/>
      <c r="AB6" s="196"/>
    </row>
    <row r="7" spans="2:33" ht="15" customHeight="1" x14ac:dyDescent="0.3">
      <c r="B7" s="197"/>
      <c r="C7" s="1956" t="s">
        <v>4</v>
      </c>
      <c r="D7" s="1957"/>
      <c r="E7" s="1957"/>
      <c r="F7" s="1957"/>
      <c r="G7" s="1957"/>
      <c r="H7" s="1958"/>
      <c r="I7" s="2790" t="s">
        <v>527</v>
      </c>
      <c r="J7" s="2791"/>
      <c r="K7" s="2791"/>
      <c r="L7" s="2791"/>
      <c r="M7" s="2791"/>
      <c r="N7" s="2791"/>
      <c r="O7" s="2791"/>
      <c r="P7" s="2791"/>
      <c r="Q7" s="2791"/>
      <c r="R7" s="2791"/>
      <c r="S7" s="2791"/>
      <c r="T7" s="2791"/>
      <c r="U7" s="2791"/>
      <c r="V7" s="2791"/>
      <c r="W7" s="2791"/>
      <c r="X7" s="2791"/>
      <c r="Y7" s="2791"/>
      <c r="Z7" s="2791"/>
      <c r="AA7" s="2792"/>
      <c r="AB7" s="198"/>
    </row>
    <row r="8" spans="2:33" ht="12.5" thickBot="1" x14ac:dyDescent="0.35">
      <c r="B8" s="197"/>
      <c r="C8" s="1959"/>
      <c r="D8" s="1960"/>
      <c r="E8" s="1960"/>
      <c r="F8" s="1960"/>
      <c r="G8" s="1960"/>
      <c r="H8" s="1961"/>
      <c r="I8" s="2793"/>
      <c r="J8" s="2794"/>
      <c r="K8" s="2794"/>
      <c r="L8" s="2794"/>
      <c r="M8" s="2794"/>
      <c r="N8" s="2794"/>
      <c r="O8" s="2794"/>
      <c r="P8" s="2794"/>
      <c r="Q8" s="2794"/>
      <c r="R8" s="2794"/>
      <c r="S8" s="2794"/>
      <c r="T8" s="2794"/>
      <c r="U8" s="2794"/>
      <c r="V8" s="2794"/>
      <c r="W8" s="2794"/>
      <c r="X8" s="2794"/>
      <c r="Y8" s="2794"/>
      <c r="Z8" s="2794"/>
      <c r="AA8" s="2795"/>
      <c r="AB8" s="198"/>
    </row>
    <row r="9" spans="2:33" ht="10" customHeight="1" thickBot="1" x14ac:dyDescent="0.35">
      <c r="B9" s="197"/>
      <c r="C9" s="199"/>
      <c r="D9" s="199"/>
      <c r="E9" s="199"/>
      <c r="F9" s="199"/>
      <c r="G9" s="199"/>
      <c r="H9" s="199"/>
      <c r="I9" s="200"/>
      <c r="J9" s="200"/>
      <c r="K9" s="200"/>
      <c r="L9" s="200"/>
      <c r="M9" s="200"/>
      <c r="N9" s="200"/>
      <c r="O9" s="200"/>
      <c r="P9" s="200"/>
      <c r="Q9" s="200"/>
      <c r="R9" s="201"/>
      <c r="S9" s="201"/>
      <c r="T9" s="201"/>
      <c r="U9" s="201"/>
      <c r="V9" s="201"/>
      <c r="W9" s="199"/>
      <c r="X9" s="199"/>
      <c r="Y9" s="199"/>
      <c r="Z9" s="199"/>
      <c r="AA9" s="199"/>
      <c r="AB9" s="198"/>
    </row>
    <row r="10" spans="2:33" ht="15" customHeight="1" thickBot="1" x14ac:dyDescent="0.35">
      <c r="B10" s="197"/>
      <c r="C10" s="1956" t="s">
        <v>6</v>
      </c>
      <c r="D10" s="1957"/>
      <c r="E10" s="1957"/>
      <c r="F10" s="1957"/>
      <c r="G10" s="1957"/>
      <c r="H10" s="1958"/>
      <c r="I10" s="2778" t="s">
        <v>528</v>
      </c>
      <c r="J10" s="2779"/>
      <c r="K10" s="2779"/>
      <c r="L10" s="2779"/>
      <c r="M10" s="2779"/>
      <c r="N10" s="2779"/>
      <c r="O10" s="2779"/>
      <c r="P10" s="2779"/>
      <c r="Q10" s="2780"/>
      <c r="R10" s="1968" t="s">
        <v>8</v>
      </c>
      <c r="S10" s="1969"/>
      <c r="T10" s="1969"/>
      <c r="U10" s="1970"/>
      <c r="V10" s="1971" t="s">
        <v>9</v>
      </c>
      <c r="W10" s="1972"/>
      <c r="X10" s="1972"/>
      <c r="Y10" s="1972"/>
      <c r="Z10" s="1972"/>
      <c r="AA10" s="1973"/>
      <c r="AB10" s="198"/>
    </row>
    <row r="11" spans="2:33" ht="28.5" customHeight="1" thickBot="1" x14ac:dyDescent="0.35">
      <c r="B11" s="197"/>
      <c r="C11" s="1959"/>
      <c r="D11" s="1960"/>
      <c r="E11" s="1960"/>
      <c r="F11" s="1960"/>
      <c r="G11" s="1960"/>
      <c r="H11" s="1961"/>
      <c r="I11" s="2781"/>
      <c r="J11" s="2782"/>
      <c r="K11" s="2782"/>
      <c r="L11" s="2782"/>
      <c r="M11" s="2782"/>
      <c r="N11" s="2782"/>
      <c r="O11" s="2782"/>
      <c r="P11" s="2782"/>
      <c r="Q11" s="2783"/>
      <c r="R11" s="2784" t="s">
        <v>529</v>
      </c>
      <c r="S11" s="2785"/>
      <c r="T11" s="2785"/>
      <c r="U11" s="2786"/>
      <c r="V11" s="2787">
        <v>2</v>
      </c>
      <c r="W11" s="2788"/>
      <c r="X11" s="2788"/>
      <c r="Y11" s="2788"/>
      <c r="Z11" s="2788"/>
      <c r="AA11" s="2789"/>
      <c r="AB11" s="198"/>
    </row>
    <row r="12" spans="2:33" ht="10"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44"/>
    </row>
    <row r="13" spans="2:33" ht="15" customHeight="1" x14ac:dyDescent="0.3">
      <c r="B13" s="173"/>
      <c r="C13" s="1956" t="s">
        <v>11</v>
      </c>
      <c r="D13" s="1957"/>
      <c r="E13" s="1957"/>
      <c r="F13" s="1957"/>
      <c r="G13" s="1957"/>
      <c r="H13" s="1958"/>
      <c r="I13" s="2796" t="s">
        <v>530</v>
      </c>
      <c r="J13" s="2797"/>
      <c r="K13" s="2797"/>
      <c r="L13" s="2797"/>
      <c r="M13" s="2797"/>
      <c r="N13" s="2797"/>
      <c r="O13" s="2797"/>
      <c r="P13" s="2797"/>
      <c r="Q13" s="2797"/>
      <c r="R13" s="2797"/>
      <c r="S13" s="2798"/>
      <c r="T13" s="2802" t="s">
        <v>13</v>
      </c>
      <c r="U13" s="2803"/>
      <c r="V13" s="2803"/>
      <c r="W13" s="2803"/>
      <c r="X13" s="2803"/>
      <c r="Y13" s="2803"/>
      <c r="Z13" s="2803"/>
      <c r="AA13" s="2804"/>
      <c r="AB13" s="544"/>
    </row>
    <row r="14" spans="2:33" ht="30" customHeight="1" thickBot="1" x14ac:dyDescent="0.35">
      <c r="B14" s="173"/>
      <c r="C14" s="1959"/>
      <c r="D14" s="1960"/>
      <c r="E14" s="1960"/>
      <c r="F14" s="1960"/>
      <c r="G14" s="1960"/>
      <c r="H14" s="1961"/>
      <c r="I14" s="2799"/>
      <c r="J14" s="2800"/>
      <c r="K14" s="2800"/>
      <c r="L14" s="2800"/>
      <c r="M14" s="2800"/>
      <c r="N14" s="2800"/>
      <c r="O14" s="2800"/>
      <c r="P14" s="2800"/>
      <c r="Q14" s="2800"/>
      <c r="R14" s="2800"/>
      <c r="S14" s="2801"/>
      <c r="T14" s="2805" t="s">
        <v>531</v>
      </c>
      <c r="U14" s="2806"/>
      <c r="V14" s="2806"/>
      <c r="W14" s="2806"/>
      <c r="X14" s="2806"/>
      <c r="Y14" s="2806"/>
      <c r="Z14" s="2806"/>
      <c r="AA14" s="2807"/>
      <c r="AB14" s="544"/>
      <c r="AC14" s="2816"/>
      <c r="AD14" s="2817"/>
      <c r="AE14" s="2817"/>
      <c r="AF14" s="2817"/>
      <c r="AG14" s="2817"/>
    </row>
    <row r="15" spans="2:33" ht="10"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44"/>
      <c r="AC15" s="2816"/>
      <c r="AD15" s="2817"/>
      <c r="AE15" s="2817"/>
      <c r="AF15" s="2817"/>
      <c r="AG15" s="2817"/>
    </row>
    <row r="16" spans="2:33" ht="38.25" customHeight="1" thickBot="1" x14ac:dyDescent="0.35">
      <c r="B16" s="173"/>
      <c r="C16" s="1980" t="s">
        <v>15</v>
      </c>
      <c r="D16" s="1981"/>
      <c r="E16" s="1981"/>
      <c r="F16" s="1981"/>
      <c r="G16" s="1981"/>
      <c r="H16" s="1982"/>
      <c r="I16" s="2775" t="s">
        <v>532</v>
      </c>
      <c r="J16" s="2776"/>
      <c r="K16" s="2776"/>
      <c r="L16" s="2776"/>
      <c r="M16" s="2776"/>
      <c r="N16" s="2776"/>
      <c r="O16" s="2776"/>
      <c r="P16" s="2776"/>
      <c r="Q16" s="2776"/>
      <c r="R16" s="2776"/>
      <c r="S16" s="2776"/>
      <c r="T16" s="2776"/>
      <c r="U16" s="2776"/>
      <c r="V16" s="2776"/>
      <c r="W16" s="2776"/>
      <c r="X16" s="2776"/>
      <c r="Y16" s="2776"/>
      <c r="Z16" s="2776"/>
      <c r="AA16" s="2777"/>
      <c r="AB16" s="544"/>
      <c r="AC16" s="2816"/>
      <c r="AD16" s="2817"/>
      <c r="AE16" s="2817"/>
      <c r="AF16" s="2817"/>
      <c r="AG16" s="2817"/>
    </row>
    <row r="17" spans="2:39" ht="10" customHeight="1" thickBot="1" x14ac:dyDescent="0.35">
      <c r="B17" s="173"/>
      <c r="C17" s="201"/>
      <c r="D17" s="201"/>
      <c r="E17" s="201"/>
      <c r="F17" s="201"/>
      <c r="G17" s="201"/>
      <c r="H17" s="201"/>
      <c r="I17" s="203"/>
      <c r="J17" s="203"/>
      <c r="K17" s="203"/>
      <c r="L17" s="203"/>
      <c r="M17" s="203"/>
      <c r="N17" s="203"/>
      <c r="O17" s="203"/>
      <c r="P17" s="203"/>
      <c r="Q17" s="203"/>
      <c r="R17" s="203"/>
      <c r="S17" s="203"/>
      <c r="T17" s="203"/>
      <c r="U17" s="203"/>
      <c r="V17" s="203"/>
      <c r="W17" s="203"/>
      <c r="X17" s="203"/>
      <c r="Y17" s="203"/>
      <c r="Z17" s="203"/>
      <c r="AA17" s="203"/>
      <c r="AB17" s="544"/>
    </row>
    <row r="18" spans="2:39" ht="220.5" customHeight="1" thickBot="1" x14ac:dyDescent="0.35">
      <c r="B18" s="173"/>
      <c r="C18" s="1980" t="s">
        <v>84</v>
      </c>
      <c r="D18" s="1981"/>
      <c r="E18" s="1981"/>
      <c r="F18" s="1981"/>
      <c r="G18" s="1981"/>
      <c r="H18" s="1982"/>
      <c r="I18" s="2763" t="s">
        <v>533</v>
      </c>
      <c r="J18" s="2764"/>
      <c r="K18" s="2764"/>
      <c r="L18" s="2764"/>
      <c r="M18" s="2764"/>
      <c r="N18" s="2764"/>
      <c r="O18" s="2764"/>
      <c r="P18" s="2764"/>
      <c r="Q18" s="2764"/>
      <c r="R18" s="2764"/>
      <c r="S18" s="2764"/>
      <c r="T18" s="2764"/>
      <c r="U18" s="2764"/>
      <c r="V18" s="2764"/>
      <c r="W18" s="2764"/>
      <c r="X18" s="2764"/>
      <c r="Y18" s="2764"/>
      <c r="Z18" s="2764"/>
      <c r="AA18" s="2765"/>
      <c r="AB18" s="544"/>
      <c r="AD18" s="2069"/>
      <c r="AE18" s="2069"/>
      <c r="AF18" s="2069"/>
      <c r="AG18" s="2069"/>
      <c r="AH18" s="2069"/>
      <c r="AI18" s="2069"/>
      <c r="AJ18" s="2069"/>
      <c r="AK18" s="2069"/>
      <c r="AL18" s="2069"/>
      <c r="AM18" s="2069"/>
    </row>
    <row r="19" spans="2:39" ht="10"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44"/>
    </row>
    <row r="20" spans="2:39" ht="17.25" customHeight="1" x14ac:dyDescent="0.3">
      <c r="B20" s="173"/>
      <c r="C20" s="2070" t="s">
        <v>318</v>
      </c>
      <c r="D20" s="2071"/>
      <c r="E20" s="2071"/>
      <c r="F20" s="2071"/>
      <c r="G20" s="2071"/>
      <c r="H20" s="2072"/>
      <c r="I20" s="2766" t="s">
        <v>534</v>
      </c>
      <c r="J20" s="2767"/>
      <c r="K20" s="2767"/>
      <c r="L20" s="2768"/>
      <c r="M20" s="1971" t="s">
        <v>21</v>
      </c>
      <c r="N20" s="1972"/>
      <c r="O20" s="1972"/>
      <c r="P20" s="1972"/>
      <c r="Q20" s="1972"/>
      <c r="R20" s="1972"/>
      <c r="S20" s="1973"/>
      <c r="T20" s="1971" t="s">
        <v>22</v>
      </c>
      <c r="U20" s="1972"/>
      <c r="V20" s="1972"/>
      <c r="W20" s="1972"/>
      <c r="X20" s="1972"/>
      <c r="Y20" s="1972"/>
      <c r="Z20" s="1972"/>
      <c r="AA20" s="1973"/>
      <c r="AB20" s="544"/>
    </row>
    <row r="21" spans="2:39" ht="30.75" customHeight="1" thickBot="1" x14ac:dyDescent="0.35">
      <c r="B21" s="173"/>
      <c r="C21" s="2073"/>
      <c r="D21" s="2074"/>
      <c r="E21" s="2074"/>
      <c r="F21" s="2074"/>
      <c r="G21" s="2074"/>
      <c r="H21" s="2075"/>
      <c r="I21" s="2769"/>
      <c r="J21" s="2770"/>
      <c r="K21" s="2770"/>
      <c r="L21" s="2771"/>
      <c r="M21" s="2772" t="s">
        <v>222</v>
      </c>
      <c r="N21" s="2773"/>
      <c r="O21" s="2773"/>
      <c r="P21" s="2773"/>
      <c r="Q21" s="2773"/>
      <c r="R21" s="2773"/>
      <c r="S21" s="2774"/>
      <c r="T21" s="1977" t="s">
        <v>535</v>
      </c>
      <c r="U21" s="2090"/>
      <c r="V21" s="2090"/>
      <c r="W21" s="2090"/>
      <c r="X21" s="2090"/>
      <c r="Y21" s="2090"/>
      <c r="Z21" s="2090"/>
      <c r="AA21" s="2091"/>
      <c r="AB21" s="544"/>
    </row>
    <row r="22" spans="2:39" ht="10"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44"/>
    </row>
    <row r="23" spans="2:39" ht="31.5" customHeight="1" thickBot="1" x14ac:dyDescent="0.35">
      <c r="B23" s="173"/>
      <c r="C23" s="1971" t="s">
        <v>25</v>
      </c>
      <c r="D23" s="1972"/>
      <c r="E23" s="1972"/>
      <c r="F23" s="1972"/>
      <c r="G23" s="1972"/>
      <c r="H23" s="1972"/>
      <c r="I23" s="1973"/>
      <c r="J23" s="2037" t="s">
        <v>26</v>
      </c>
      <c r="K23" s="2038"/>
      <c r="L23" s="2038"/>
      <c r="M23" s="2038"/>
      <c r="N23" s="2038"/>
      <c r="O23" s="2038"/>
      <c r="P23" s="2039"/>
      <c r="Q23" s="2037" t="s">
        <v>27</v>
      </c>
      <c r="R23" s="2038"/>
      <c r="S23" s="2038"/>
      <c r="T23" s="2038"/>
      <c r="U23" s="2038"/>
      <c r="V23" s="2038"/>
      <c r="W23" s="2038"/>
      <c r="X23" s="2038"/>
      <c r="Y23" s="2038"/>
      <c r="Z23" s="2038"/>
      <c r="AA23" s="2039"/>
      <c r="AB23" s="544"/>
    </row>
    <row r="24" spans="2:39" ht="55.5" customHeight="1" thickBot="1" x14ac:dyDescent="0.35">
      <c r="B24" s="173"/>
      <c r="C24" s="2008" t="s">
        <v>536</v>
      </c>
      <c r="D24" s="2009"/>
      <c r="E24" s="2009"/>
      <c r="F24" s="2009"/>
      <c r="G24" s="2009"/>
      <c r="H24" s="2009"/>
      <c r="I24" s="2010"/>
      <c r="J24" s="1239" t="s">
        <v>537</v>
      </c>
      <c r="K24" s="1240"/>
      <c r="L24" s="1240"/>
      <c r="M24" s="1240"/>
      <c r="N24" s="1240"/>
      <c r="O24" s="1240"/>
      <c r="P24" s="1241"/>
      <c r="Q24" s="2760" t="s">
        <v>538</v>
      </c>
      <c r="R24" s="2761"/>
      <c r="S24" s="2761"/>
      <c r="T24" s="2761"/>
      <c r="U24" s="2761"/>
      <c r="V24" s="2761"/>
      <c r="W24" s="2761"/>
      <c r="X24" s="2761"/>
      <c r="Y24" s="2761"/>
      <c r="Z24" s="2761"/>
      <c r="AA24" s="2762"/>
      <c r="AB24" s="544"/>
    </row>
    <row r="25" spans="2:39" ht="10"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44"/>
    </row>
    <row r="26" spans="2:39" ht="81" customHeight="1" thickBot="1" x14ac:dyDescent="0.35">
      <c r="B26" s="173"/>
      <c r="C26" s="2037" t="s">
        <v>31</v>
      </c>
      <c r="D26" s="2038"/>
      <c r="E26" s="2038"/>
      <c r="F26" s="2038"/>
      <c r="G26" s="2038"/>
      <c r="H26" s="2039"/>
      <c r="I26" s="2743"/>
      <c r="J26" s="2744"/>
      <c r="K26" s="2744"/>
      <c r="L26" s="2744"/>
      <c r="M26" s="2744"/>
      <c r="N26" s="2744"/>
      <c r="O26" s="2744"/>
      <c r="P26" s="2744"/>
      <c r="Q26" s="2744"/>
      <c r="R26" s="2744"/>
      <c r="S26" s="2744"/>
      <c r="T26" s="2744"/>
      <c r="U26" s="2744"/>
      <c r="V26" s="2744"/>
      <c r="W26" s="2744"/>
      <c r="X26" s="2744"/>
      <c r="Y26" s="2744"/>
      <c r="Z26" s="2744"/>
      <c r="AA26" s="2745"/>
      <c r="AB26" s="544"/>
    </row>
    <row r="27" spans="2:39" ht="10"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44"/>
    </row>
    <row r="28" spans="2:39" ht="37.5" customHeight="1" thickBot="1" x14ac:dyDescent="0.35">
      <c r="B28" s="173"/>
      <c r="C28" s="2037" t="s">
        <v>33</v>
      </c>
      <c r="D28" s="2038"/>
      <c r="E28" s="2038"/>
      <c r="F28" s="2038"/>
      <c r="G28" s="2038"/>
      <c r="H28" s="2039"/>
      <c r="I28" s="2746">
        <v>100</v>
      </c>
      <c r="J28" s="2747"/>
      <c r="K28" s="2748" t="s">
        <v>34</v>
      </c>
      <c r="L28" s="2749"/>
      <c r="M28" s="2749"/>
      <c r="N28" s="2750"/>
      <c r="O28" s="2751" t="s">
        <v>35</v>
      </c>
      <c r="P28" s="2752"/>
      <c r="Q28" s="2752"/>
      <c r="R28" s="2753"/>
      <c r="S28" s="547"/>
      <c r="T28" s="2751" t="s">
        <v>36</v>
      </c>
      <c r="U28" s="2752"/>
      <c r="V28" s="2753"/>
      <c r="W28" s="422" t="s">
        <v>37</v>
      </c>
      <c r="X28" s="2751" t="s">
        <v>38</v>
      </c>
      <c r="Y28" s="2752"/>
      <c r="Z28" s="2753"/>
      <c r="AA28" s="205"/>
      <c r="AB28" s="544"/>
    </row>
    <row r="29" spans="2:39" ht="10" customHeight="1" thickBot="1" x14ac:dyDescent="0.35">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44"/>
    </row>
    <row r="30" spans="2:39" ht="15" customHeight="1" x14ac:dyDescent="0.3">
      <c r="B30" s="173"/>
      <c r="C30" s="1985" t="s">
        <v>39</v>
      </c>
      <c r="D30" s="1986"/>
      <c r="E30" s="1986"/>
      <c r="F30" s="1986"/>
      <c r="G30" s="1986"/>
      <c r="H30" s="1986"/>
      <c r="I30" s="1986"/>
      <c r="J30" s="1987"/>
      <c r="K30" s="1994" t="s">
        <v>40</v>
      </c>
      <c r="L30" s="1995"/>
      <c r="M30" s="1995"/>
      <c r="N30" s="1995"/>
      <c r="O30" s="1995"/>
      <c r="P30" s="1995"/>
      <c r="Q30" s="1995"/>
      <c r="R30" s="1996"/>
      <c r="S30" s="1997" t="s">
        <v>41</v>
      </c>
      <c r="T30" s="1998"/>
      <c r="U30" s="1998"/>
      <c r="V30" s="1998"/>
      <c r="W30" s="1999"/>
      <c r="X30" s="2000" t="s">
        <v>42</v>
      </c>
      <c r="Y30" s="2001"/>
      <c r="Z30" s="2001"/>
      <c r="AA30" s="2002"/>
      <c r="AB30" s="544"/>
    </row>
    <row r="31" spans="2:39" ht="14.25" customHeight="1" x14ac:dyDescent="0.3">
      <c r="B31" s="173"/>
      <c r="C31" s="1988"/>
      <c r="D31" s="1989"/>
      <c r="E31" s="1989"/>
      <c r="F31" s="1989"/>
      <c r="G31" s="1989"/>
      <c r="H31" s="1989"/>
      <c r="I31" s="1989"/>
      <c r="J31" s="1990"/>
      <c r="K31" s="2003" t="s">
        <v>43</v>
      </c>
      <c r="L31" s="2004"/>
      <c r="M31" s="2004"/>
      <c r="N31" s="2005"/>
      <c r="O31" s="2006" t="s">
        <v>44</v>
      </c>
      <c r="P31" s="2004"/>
      <c r="Q31" s="2004"/>
      <c r="R31" s="2005"/>
      <c r="S31" s="2006" t="s">
        <v>43</v>
      </c>
      <c r="T31" s="2005"/>
      <c r="U31" s="2006" t="s">
        <v>44</v>
      </c>
      <c r="V31" s="2004"/>
      <c r="W31" s="2005"/>
      <c r="X31" s="2006" t="s">
        <v>43</v>
      </c>
      <c r="Y31" s="2005"/>
      <c r="Z31" s="2006" t="s">
        <v>44</v>
      </c>
      <c r="AA31" s="2007"/>
      <c r="AB31" s="544"/>
    </row>
    <row r="32" spans="2:39" ht="15" customHeight="1" thickBot="1" x14ac:dyDescent="0.35">
      <c r="B32" s="173"/>
      <c r="C32" s="1991"/>
      <c r="D32" s="1992"/>
      <c r="E32" s="1992"/>
      <c r="F32" s="1992"/>
      <c r="G32" s="1992"/>
      <c r="H32" s="1992"/>
      <c r="I32" s="1992"/>
      <c r="J32" s="1993"/>
      <c r="K32" s="2040">
        <v>0</v>
      </c>
      <c r="L32" s="2041"/>
      <c r="M32" s="2041"/>
      <c r="N32" s="2042"/>
      <c r="O32" s="2043">
        <v>79</v>
      </c>
      <c r="P32" s="2041"/>
      <c r="Q32" s="2041"/>
      <c r="R32" s="2042"/>
      <c r="S32" s="2043">
        <v>80</v>
      </c>
      <c r="T32" s="2042"/>
      <c r="U32" s="2043">
        <v>89</v>
      </c>
      <c r="V32" s="2041"/>
      <c r="W32" s="2042"/>
      <c r="X32" s="2043">
        <v>90</v>
      </c>
      <c r="Y32" s="2042"/>
      <c r="Z32" s="2043">
        <v>100</v>
      </c>
      <c r="AA32" s="2044"/>
      <c r="AB32" s="544"/>
    </row>
    <row r="33" spans="2:28" ht="10" customHeight="1" thickBot="1" x14ac:dyDescent="0.35">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544"/>
    </row>
    <row r="34" spans="2:28" s="118" customFormat="1" ht="14.25" customHeight="1" x14ac:dyDescent="0.3">
      <c r="B34" s="175"/>
      <c r="C34" s="2045" t="s">
        <v>45</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7"/>
      <c r="AB34" s="544"/>
    </row>
    <row r="35" spans="2:28" s="118" customFormat="1" ht="12" customHeight="1" thickBot="1" x14ac:dyDescent="0.35">
      <c r="B35" s="175"/>
      <c r="C35" s="2048"/>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50"/>
      <c r="AB35" s="544"/>
    </row>
    <row r="36" spans="2:28" s="118" customFormat="1" ht="109.5" customHeight="1" x14ac:dyDescent="0.3">
      <c r="B36" s="175"/>
      <c r="C36" s="2045" t="s">
        <v>46</v>
      </c>
      <c r="D36" s="2046"/>
      <c r="E36" s="2046"/>
      <c r="F36" s="2046"/>
      <c r="G36" s="2047"/>
      <c r="H36" s="545" t="s">
        <v>539</v>
      </c>
      <c r="I36" s="426" t="s">
        <v>540</v>
      </c>
      <c r="J36" s="543" t="s">
        <v>541</v>
      </c>
      <c r="K36" s="2045" t="s">
        <v>50</v>
      </c>
      <c r="L36" s="2046"/>
      <c r="M36" s="2046"/>
      <c r="N36" s="2046"/>
      <c r="O36" s="2046"/>
      <c r="P36" s="2046"/>
      <c r="Q36" s="2046"/>
      <c r="R36" s="2046"/>
      <c r="S36" s="2046"/>
      <c r="T36" s="2046"/>
      <c r="U36" s="2046"/>
      <c r="V36" s="2046"/>
      <c r="W36" s="2046"/>
      <c r="X36" s="2046"/>
      <c r="Y36" s="2046"/>
      <c r="Z36" s="2046"/>
      <c r="AA36" s="2047"/>
      <c r="AB36" s="544"/>
    </row>
    <row r="37" spans="2:28" s="118" customFormat="1" ht="288" customHeight="1" x14ac:dyDescent="0.3">
      <c r="B37" s="175"/>
      <c r="C37" s="2754" t="s">
        <v>242</v>
      </c>
      <c r="D37" s="2755"/>
      <c r="E37" s="2755"/>
      <c r="F37" s="2755"/>
      <c r="G37" s="2756"/>
      <c r="H37" s="237">
        <f>4*(10)+1*(15)+2*(10)</f>
        <v>75</v>
      </c>
      <c r="I37" s="237">
        <v>75</v>
      </c>
      <c r="J37" s="427">
        <f>+(H37/I37)</f>
        <v>1</v>
      </c>
      <c r="K37" s="1337" t="s">
        <v>542</v>
      </c>
      <c r="L37" s="1337"/>
      <c r="M37" s="1337"/>
      <c r="N37" s="1337"/>
      <c r="O37" s="1337"/>
      <c r="P37" s="1337"/>
      <c r="Q37" s="1337"/>
      <c r="R37" s="1337"/>
      <c r="S37" s="1337"/>
      <c r="T37" s="1337"/>
      <c r="U37" s="1337"/>
      <c r="V37" s="1337"/>
      <c r="W37" s="1337"/>
      <c r="X37" s="1337"/>
      <c r="Y37" s="1337"/>
      <c r="Z37" s="1337"/>
      <c r="AA37" s="1338"/>
      <c r="AB37" s="544"/>
    </row>
    <row r="38" spans="2:28" s="118" customFormat="1" ht="310.5" customHeight="1" x14ac:dyDescent="0.3">
      <c r="B38" s="175"/>
      <c r="C38" s="2754" t="s">
        <v>245</v>
      </c>
      <c r="D38" s="2755"/>
      <c r="E38" s="2755"/>
      <c r="F38" s="2755"/>
      <c r="G38" s="2756"/>
      <c r="H38" s="237">
        <v>55</v>
      </c>
      <c r="I38" s="237">
        <v>45</v>
      </c>
      <c r="J38" s="427">
        <f>+(H38/I38)</f>
        <v>1.2222222222222223</v>
      </c>
      <c r="K38" s="1337" t="s">
        <v>973</v>
      </c>
      <c r="L38" s="1337"/>
      <c r="M38" s="1337"/>
      <c r="N38" s="1337"/>
      <c r="O38" s="1337"/>
      <c r="P38" s="1337"/>
      <c r="Q38" s="1337"/>
      <c r="R38" s="1337"/>
      <c r="S38" s="1337"/>
      <c r="T38" s="1337"/>
      <c r="U38" s="1337"/>
      <c r="V38" s="1337"/>
      <c r="W38" s="1337"/>
      <c r="X38" s="1337"/>
      <c r="Y38" s="1337"/>
      <c r="Z38" s="1337"/>
      <c r="AA38" s="1338"/>
      <c r="AB38" s="544"/>
    </row>
    <row r="39" spans="2:28" s="118" customFormat="1" ht="30" customHeight="1" x14ac:dyDescent="0.3">
      <c r="B39" s="175"/>
      <c r="C39" s="2754" t="s">
        <v>246</v>
      </c>
      <c r="D39" s="2755"/>
      <c r="E39" s="2755"/>
      <c r="F39" s="2755"/>
      <c r="G39" s="2756"/>
      <c r="H39" s="423"/>
      <c r="I39" s="423"/>
      <c r="J39" s="427"/>
      <c r="K39" s="1337"/>
      <c r="L39" s="1983"/>
      <c r="M39" s="1983"/>
      <c r="N39" s="1983"/>
      <c r="O39" s="1983"/>
      <c r="P39" s="1983"/>
      <c r="Q39" s="1983"/>
      <c r="R39" s="1983"/>
      <c r="S39" s="1983"/>
      <c r="T39" s="1983"/>
      <c r="U39" s="1983"/>
      <c r="V39" s="1983"/>
      <c r="W39" s="1983"/>
      <c r="X39" s="1983"/>
      <c r="Y39" s="1983"/>
      <c r="Z39" s="1983"/>
      <c r="AA39" s="1984"/>
      <c r="AB39" s="544"/>
    </row>
    <row r="40" spans="2:28" s="118" customFormat="1" ht="30" customHeight="1" thickBot="1" x14ac:dyDescent="0.35">
      <c r="B40" s="175"/>
      <c r="C40" s="2808" t="s">
        <v>247</v>
      </c>
      <c r="D40" s="2809"/>
      <c r="E40" s="2809"/>
      <c r="F40" s="2809"/>
      <c r="G40" s="2810"/>
      <c r="H40" s="425"/>
      <c r="I40" s="425"/>
      <c r="J40" s="427"/>
      <c r="K40" s="2757"/>
      <c r="L40" s="2758"/>
      <c r="M40" s="2758"/>
      <c r="N40" s="2758"/>
      <c r="O40" s="2758"/>
      <c r="P40" s="2758"/>
      <c r="Q40" s="2758"/>
      <c r="R40" s="2758"/>
      <c r="S40" s="2758"/>
      <c r="T40" s="2758"/>
      <c r="U40" s="2758"/>
      <c r="V40" s="2758"/>
      <c r="W40" s="2758"/>
      <c r="X40" s="2758"/>
      <c r="Y40" s="2758"/>
      <c r="Z40" s="2758"/>
      <c r="AA40" s="2759"/>
      <c r="AB40" s="544"/>
    </row>
    <row r="41" spans="2:28" s="340" customFormat="1" ht="18.75" customHeight="1" thickBot="1" x14ac:dyDescent="0.4">
      <c r="B41" s="235"/>
      <c r="C41" s="2811" t="s">
        <v>54</v>
      </c>
      <c r="D41" s="2812"/>
      <c r="E41" s="2812"/>
      <c r="F41" s="2812"/>
      <c r="G41" s="2813"/>
      <c r="H41" s="424">
        <f>IF(H37="","",SUM(H37:H40))</f>
        <v>130</v>
      </c>
      <c r="I41" s="424">
        <f>IF(I37="","",SUM(I37:I40))</f>
        <v>120</v>
      </c>
      <c r="J41" s="584">
        <f>+(H41/I41)</f>
        <v>1.0833333333333333</v>
      </c>
      <c r="K41" s="2814"/>
      <c r="L41" s="2814"/>
      <c r="M41" s="2814"/>
      <c r="N41" s="2814"/>
      <c r="O41" s="2814"/>
      <c r="P41" s="2814"/>
      <c r="Q41" s="2814"/>
      <c r="R41" s="2814"/>
      <c r="S41" s="2814"/>
      <c r="T41" s="2814"/>
      <c r="U41" s="2814"/>
      <c r="V41" s="2814"/>
      <c r="W41" s="2814"/>
      <c r="X41" s="2814"/>
      <c r="Y41" s="2814"/>
      <c r="Z41" s="2814"/>
      <c r="AA41" s="2815"/>
      <c r="AB41" s="232"/>
    </row>
    <row r="42" spans="2:28" s="118" customFormat="1" ht="5.25" customHeight="1" x14ac:dyDescent="0.3">
      <c r="B42" s="175"/>
      <c r="C42" s="174"/>
      <c r="D42" s="174"/>
      <c r="E42" s="174"/>
      <c r="F42" s="174"/>
      <c r="G42" s="174"/>
      <c r="H42" s="176"/>
      <c r="I42" s="176"/>
      <c r="J42" s="176"/>
      <c r="K42" s="176"/>
      <c r="L42" s="70"/>
      <c r="M42" s="174"/>
      <c r="N42" s="174"/>
      <c r="O42" s="174"/>
      <c r="P42" s="174"/>
      <c r="Q42" s="174"/>
      <c r="R42" s="174"/>
      <c r="S42" s="174"/>
      <c r="T42" s="174"/>
      <c r="U42" s="174"/>
      <c r="V42" s="174"/>
      <c r="W42" s="174"/>
      <c r="X42" s="174"/>
      <c r="Y42" s="174"/>
      <c r="Z42" s="174"/>
      <c r="AA42" s="174"/>
      <c r="AB42" s="544"/>
    </row>
    <row r="43" spans="2:28" s="118" customFormat="1" ht="10.5" customHeight="1" thickBot="1" x14ac:dyDescent="0.35">
      <c r="B43" s="175"/>
      <c r="C43" s="174"/>
      <c r="D43" s="174"/>
      <c r="E43" s="174"/>
      <c r="F43" s="174"/>
      <c r="G43" s="174"/>
      <c r="H43" s="176"/>
      <c r="I43" s="176"/>
      <c r="J43" s="176"/>
      <c r="K43" s="176"/>
      <c r="L43" s="70"/>
      <c r="M43" s="174"/>
      <c r="N43" s="174"/>
      <c r="O43" s="174"/>
      <c r="P43" s="174"/>
      <c r="Q43" s="174"/>
      <c r="R43" s="174"/>
      <c r="S43" s="174"/>
      <c r="T43" s="174"/>
      <c r="U43" s="174"/>
      <c r="V43" s="174"/>
      <c r="W43" s="174"/>
      <c r="X43" s="174"/>
      <c r="Y43" s="174"/>
      <c r="Z43" s="174"/>
      <c r="AA43" s="174"/>
      <c r="AB43" s="544"/>
    </row>
    <row r="44" spans="2:28" s="118" customFormat="1" ht="10.5" customHeight="1" x14ac:dyDescent="0.3">
      <c r="B44" s="175"/>
      <c r="C44" s="1290" t="s">
        <v>55</v>
      </c>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1"/>
      <c r="Z44" s="1291"/>
      <c r="AA44" s="1292"/>
      <c r="AB44" s="544"/>
    </row>
    <row r="45" spans="2:28" ht="15" customHeight="1" thickBot="1" x14ac:dyDescent="0.35">
      <c r="B45" s="173"/>
      <c r="C45" s="2059"/>
      <c r="D45" s="2060"/>
      <c r="E45" s="2060"/>
      <c r="F45" s="2060"/>
      <c r="G45" s="2060"/>
      <c r="H45" s="2060"/>
      <c r="I45" s="2060"/>
      <c r="J45" s="2060"/>
      <c r="K45" s="2060"/>
      <c r="L45" s="2060"/>
      <c r="M45" s="2060"/>
      <c r="N45" s="2060"/>
      <c r="O45" s="2060"/>
      <c r="P45" s="2060"/>
      <c r="Q45" s="2060"/>
      <c r="R45" s="2060"/>
      <c r="S45" s="2060"/>
      <c r="T45" s="2060"/>
      <c r="U45" s="2060"/>
      <c r="V45" s="2060"/>
      <c r="W45" s="2060"/>
      <c r="X45" s="2060"/>
      <c r="Y45" s="2060"/>
      <c r="Z45" s="2060"/>
      <c r="AA45" s="2061"/>
      <c r="AB45" s="544"/>
    </row>
    <row r="46" spans="2:28" ht="14.25" customHeight="1" x14ac:dyDescent="0.3">
      <c r="B46" s="173"/>
      <c r="C46" s="1296"/>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8"/>
      <c r="AB46" s="544"/>
    </row>
    <row r="47" spans="2:28" x14ac:dyDescent="0.3">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544"/>
    </row>
    <row r="48" spans="2:28" ht="14.25" customHeight="1" x14ac:dyDescent="0.3">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544"/>
    </row>
    <row r="49" spans="2:28" ht="15" customHeight="1" x14ac:dyDescent="0.3">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544"/>
    </row>
    <row r="50" spans="2:28"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44"/>
    </row>
    <row r="51" spans="2:28"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44"/>
    </row>
    <row r="52" spans="2:28"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44"/>
    </row>
    <row r="53" spans="2:28" x14ac:dyDescent="0.3">
      <c r="B53" s="173"/>
      <c r="C53" s="1299"/>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1"/>
      <c r="AB53" s="544"/>
    </row>
    <row r="54" spans="2:28" x14ac:dyDescent="0.3">
      <c r="B54" s="173"/>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1"/>
      <c r="AB54" s="544"/>
    </row>
    <row r="55" spans="2:28" x14ac:dyDescent="0.3">
      <c r="B55" s="173"/>
      <c r="C55" s="1299"/>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1"/>
      <c r="AB55" s="544"/>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44"/>
    </row>
    <row r="57" spans="2:28"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44"/>
    </row>
    <row r="58" spans="2:28" ht="12.5" thickBot="1" x14ac:dyDescent="0.35">
      <c r="B58" s="173"/>
      <c r="C58" s="1302"/>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4"/>
      <c r="AB58" s="544"/>
    </row>
    <row r="59" spans="2:28" ht="7.5" customHeight="1" x14ac:dyDescent="0.3">
      <c r="B59" s="177"/>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9"/>
    </row>
    <row r="60" spans="2:28" ht="6.75" customHeight="1" thickBot="1" x14ac:dyDescent="0.35">
      <c r="B60" s="180"/>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2"/>
    </row>
    <row r="61" spans="2:28" ht="14.25" customHeight="1" x14ac:dyDescent="0.3">
      <c r="B61" s="183"/>
      <c r="C61" s="2147" t="s">
        <v>46</v>
      </c>
      <c r="D61" s="2148"/>
      <c r="E61" s="2148"/>
      <c r="F61" s="2148"/>
      <c r="G61" s="2148"/>
      <c r="H61" s="2148" t="s">
        <v>76</v>
      </c>
      <c r="I61" s="2148"/>
      <c r="J61" s="2148" t="s">
        <v>56</v>
      </c>
      <c r="K61" s="2148"/>
      <c r="L61" s="2148"/>
      <c r="M61" s="2148"/>
      <c r="N61" s="2148" t="s">
        <v>342</v>
      </c>
      <c r="O61" s="2148"/>
      <c r="P61" s="2148"/>
      <c r="Q61" s="2148"/>
      <c r="R61" s="2148"/>
      <c r="S61" s="2148"/>
      <c r="T61" s="2148"/>
      <c r="U61" s="2148"/>
      <c r="V61" s="2148" t="s">
        <v>58</v>
      </c>
      <c r="W61" s="2148"/>
      <c r="X61" s="2148"/>
      <c r="Y61" s="2148"/>
      <c r="Z61" s="2148"/>
      <c r="AA61" s="2153"/>
      <c r="AB61" s="212"/>
    </row>
    <row r="62" spans="2:28" ht="14.25" customHeight="1" x14ac:dyDescent="0.3">
      <c r="B62" s="213"/>
      <c r="C62" s="2149"/>
      <c r="D62" s="2150"/>
      <c r="E62" s="2150"/>
      <c r="F62" s="2150"/>
      <c r="G62" s="2150"/>
      <c r="H62" s="2150"/>
      <c r="I62" s="2150"/>
      <c r="J62" s="2150"/>
      <c r="K62" s="2150"/>
      <c r="L62" s="2150"/>
      <c r="M62" s="2150"/>
      <c r="N62" s="2150"/>
      <c r="O62" s="2150"/>
      <c r="P62" s="2150"/>
      <c r="Q62" s="2150"/>
      <c r="R62" s="2150"/>
      <c r="S62" s="2150"/>
      <c r="T62" s="2150"/>
      <c r="U62" s="2150"/>
      <c r="V62" s="2150"/>
      <c r="W62" s="2150"/>
      <c r="X62" s="2150"/>
      <c r="Y62" s="2150"/>
      <c r="Z62" s="2150"/>
      <c r="AA62" s="2154"/>
      <c r="AB62" s="212"/>
    </row>
    <row r="63" spans="2:28" ht="15" customHeight="1" x14ac:dyDescent="0.3">
      <c r="B63" s="213"/>
      <c r="C63" s="2149"/>
      <c r="D63" s="2150"/>
      <c r="E63" s="2150"/>
      <c r="F63" s="2150"/>
      <c r="G63" s="2150"/>
      <c r="H63" s="2150"/>
      <c r="I63" s="2150"/>
      <c r="J63" s="2150"/>
      <c r="K63" s="2150"/>
      <c r="L63" s="2150"/>
      <c r="M63" s="2150"/>
      <c r="N63" s="2150"/>
      <c r="O63" s="2150"/>
      <c r="P63" s="2150"/>
      <c r="Q63" s="2150"/>
      <c r="R63" s="2150"/>
      <c r="S63" s="2150"/>
      <c r="T63" s="2150"/>
      <c r="U63" s="2150"/>
      <c r="V63" s="2150"/>
      <c r="W63" s="2150"/>
      <c r="X63" s="2150"/>
      <c r="Y63" s="2150"/>
      <c r="Z63" s="2150"/>
      <c r="AA63" s="2154"/>
      <c r="AB63" s="212"/>
    </row>
    <row r="64" spans="2:28" ht="60" customHeight="1" x14ac:dyDescent="0.3">
      <c r="B64" s="183"/>
      <c r="C64" s="1942" t="str">
        <f>+C37</f>
        <v>TRIMESTRE 1</v>
      </c>
      <c r="D64" s="1943"/>
      <c r="E64" s="1943"/>
      <c r="F64" s="1943"/>
      <c r="G64" s="1943"/>
      <c r="H64" s="1934" t="s">
        <v>59</v>
      </c>
      <c r="I64" s="1934"/>
      <c r="J64" s="1944">
        <f>+J37</f>
        <v>1</v>
      </c>
      <c r="K64" s="1944"/>
      <c r="L64" s="1944"/>
      <c r="M64" s="1944"/>
      <c r="N64" s="1943" t="s">
        <v>59</v>
      </c>
      <c r="O64" s="1943"/>
      <c r="P64" s="1943"/>
      <c r="Q64" s="1943"/>
      <c r="R64" s="1943"/>
      <c r="S64" s="1943"/>
      <c r="T64" s="1943"/>
      <c r="U64" s="1943"/>
      <c r="V64" s="1946" t="s">
        <v>974</v>
      </c>
      <c r="W64" s="1946"/>
      <c r="X64" s="1946"/>
      <c r="Y64" s="1946"/>
      <c r="Z64" s="1946"/>
      <c r="AA64" s="1947"/>
      <c r="AB64" s="186"/>
    </row>
    <row r="65" spans="2:28" ht="99.75" customHeight="1" x14ac:dyDescent="0.3">
      <c r="B65" s="183"/>
      <c r="C65" s="1942" t="str">
        <f>+C38</f>
        <v>TRIMESTRE 2</v>
      </c>
      <c r="D65" s="1943"/>
      <c r="E65" s="1943"/>
      <c r="F65" s="1943"/>
      <c r="G65" s="1943"/>
      <c r="H65" s="1934" t="s">
        <v>59</v>
      </c>
      <c r="I65" s="1934"/>
      <c r="J65" s="1944">
        <f>+J38</f>
        <v>1.2222222222222223</v>
      </c>
      <c r="K65" s="1944"/>
      <c r="L65" s="1944"/>
      <c r="M65" s="1944"/>
      <c r="N65" s="1943" t="s">
        <v>59</v>
      </c>
      <c r="O65" s="1943"/>
      <c r="P65" s="1943"/>
      <c r="Q65" s="1943"/>
      <c r="R65" s="1943"/>
      <c r="S65" s="1943"/>
      <c r="T65" s="1943"/>
      <c r="U65" s="1943"/>
      <c r="V65" s="1946" t="s">
        <v>975</v>
      </c>
      <c r="W65" s="1946"/>
      <c r="X65" s="1946"/>
      <c r="Y65" s="1946"/>
      <c r="Z65" s="1946"/>
      <c r="AA65" s="1947"/>
      <c r="AB65" s="186"/>
    </row>
    <row r="66" spans="2:28" ht="20.149999999999999" customHeight="1" x14ac:dyDescent="0.3">
      <c r="B66" s="183"/>
      <c r="C66" s="1942" t="str">
        <f>+C39</f>
        <v>TRIMESTRE 3</v>
      </c>
      <c r="D66" s="1943"/>
      <c r="E66" s="1943"/>
      <c r="F66" s="1943"/>
      <c r="G66" s="1943"/>
      <c r="H66" s="1934"/>
      <c r="I66" s="1934"/>
      <c r="J66" s="1944"/>
      <c r="K66" s="1944"/>
      <c r="L66" s="1944"/>
      <c r="M66" s="1944"/>
      <c r="N66" s="1945"/>
      <c r="O66" s="1945"/>
      <c r="P66" s="1945"/>
      <c r="Q66" s="1945"/>
      <c r="R66" s="1945"/>
      <c r="S66" s="1945"/>
      <c r="T66" s="1945"/>
      <c r="U66" s="1945"/>
      <c r="V66" s="1946"/>
      <c r="W66" s="1946"/>
      <c r="X66" s="1946"/>
      <c r="Y66" s="1946"/>
      <c r="Z66" s="1946"/>
      <c r="AA66" s="1947"/>
      <c r="AB66" s="186"/>
    </row>
    <row r="67" spans="2:28" ht="20.149999999999999" customHeight="1" thickBot="1" x14ac:dyDescent="0.35">
      <c r="B67" s="183"/>
      <c r="C67" s="1935" t="str">
        <f>+C40</f>
        <v>TRIMESTRE 4</v>
      </c>
      <c r="D67" s="1936"/>
      <c r="E67" s="1936"/>
      <c r="F67" s="1936"/>
      <c r="G67" s="1936"/>
      <c r="H67" s="1937"/>
      <c r="I67" s="1937"/>
      <c r="J67" s="1938"/>
      <c r="K67" s="1938"/>
      <c r="L67" s="1938"/>
      <c r="M67" s="1938"/>
      <c r="N67" s="1939"/>
      <c r="O67" s="1939"/>
      <c r="P67" s="1939"/>
      <c r="Q67" s="1939"/>
      <c r="R67" s="1939"/>
      <c r="S67" s="1939"/>
      <c r="T67" s="1939"/>
      <c r="U67" s="1939"/>
      <c r="V67" s="1940"/>
      <c r="W67" s="1940"/>
      <c r="X67" s="1940"/>
      <c r="Y67" s="1940"/>
      <c r="Z67" s="1940"/>
      <c r="AA67" s="1941"/>
      <c r="AB67" s="186"/>
    </row>
    <row r="68" spans="2:28" x14ac:dyDescent="0.3">
      <c r="B68" s="187"/>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88"/>
    </row>
    <row r="107" ht="6" customHeight="1" x14ac:dyDescent="0.3"/>
  </sheetData>
  <mergeCells count="99">
    <mergeCell ref="AC14:AG16"/>
    <mergeCell ref="C39:G39"/>
    <mergeCell ref="K39:AA39"/>
    <mergeCell ref="C66:G66"/>
    <mergeCell ref="H66:I66"/>
    <mergeCell ref="J66:M66"/>
    <mergeCell ref="N66:U66"/>
    <mergeCell ref="V66:AA66"/>
    <mergeCell ref="J64:M64"/>
    <mergeCell ref="N64:U64"/>
    <mergeCell ref="V64:AA64"/>
    <mergeCell ref="H61:I63"/>
    <mergeCell ref="J61:M63"/>
    <mergeCell ref="N61:U63"/>
    <mergeCell ref="V61:AA63"/>
    <mergeCell ref="C38:G38"/>
    <mergeCell ref="B2:G4"/>
    <mergeCell ref="H2:AB2"/>
    <mergeCell ref="H3:O3"/>
    <mergeCell ref="P3:AB3"/>
    <mergeCell ref="H4:AB4"/>
    <mergeCell ref="C40:G40"/>
    <mergeCell ref="C64:G64"/>
    <mergeCell ref="H64:I64"/>
    <mergeCell ref="C41:G41"/>
    <mergeCell ref="K41:AA41"/>
    <mergeCell ref="C44:AA45"/>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AD18:AM18"/>
    <mergeCell ref="C20:H21"/>
    <mergeCell ref="I20:L21"/>
    <mergeCell ref="M20:S20"/>
    <mergeCell ref="T20:AA20"/>
    <mergeCell ref="M21:S21"/>
    <mergeCell ref="T21:AA21"/>
    <mergeCell ref="C24:I24"/>
    <mergeCell ref="J24:P24"/>
    <mergeCell ref="Q24:AA24"/>
    <mergeCell ref="C18:H18"/>
    <mergeCell ref="I18:AA18"/>
    <mergeCell ref="C23:I23"/>
    <mergeCell ref="J23:P23"/>
    <mergeCell ref="K32:N32"/>
    <mergeCell ref="O32:R32"/>
    <mergeCell ref="Z31:AA31"/>
    <mergeCell ref="K31:N31"/>
    <mergeCell ref="Q23:AA23"/>
    <mergeCell ref="K30:R30"/>
    <mergeCell ref="S30:W30"/>
    <mergeCell ref="X30:AA30"/>
    <mergeCell ref="O31:R31"/>
    <mergeCell ref="S31:T31"/>
    <mergeCell ref="U31:W31"/>
    <mergeCell ref="X31:Y31"/>
    <mergeCell ref="C67:G67"/>
    <mergeCell ref="H67:I67"/>
    <mergeCell ref="J67:M67"/>
    <mergeCell ref="C37:G37"/>
    <mergeCell ref="K37:AA37"/>
    <mergeCell ref="N67:U67"/>
    <mergeCell ref="V67:AA67"/>
    <mergeCell ref="K38:AA38"/>
    <mergeCell ref="C65:G65"/>
    <mergeCell ref="H65:I65"/>
    <mergeCell ref="J65:M65"/>
    <mergeCell ref="N65:U65"/>
    <mergeCell ref="V65:AA65"/>
    <mergeCell ref="C46:AA58"/>
    <mergeCell ref="C61:G63"/>
    <mergeCell ref="K40:AA40"/>
    <mergeCell ref="C36:G36"/>
    <mergeCell ref="C26:H26"/>
    <mergeCell ref="I26:AA26"/>
    <mergeCell ref="C28:H28"/>
    <mergeCell ref="I28:J28"/>
    <mergeCell ref="K28:N28"/>
    <mergeCell ref="O28:R28"/>
    <mergeCell ref="T28:V28"/>
    <mergeCell ref="X28:Z28"/>
    <mergeCell ref="C34:AA35"/>
    <mergeCell ref="K36:AA36"/>
    <mergeCell ref="Z32:AA32"/>
    <mergeCell ref="C30:J32"/>
    <mergeCell ref="S32:T32"/>
    <mergeCell ref="U32:W32"/>
    <mergeCell ref="X32:Y32"/>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7" zoomScale="70" zoomScaleNormal="70" workbookViewId="0">
      <selection sqref="A1:XFD1048576"/>
    </sheetView>
  </sheetViews>
  <sheetFormatPr baseColWidth="10" defaultColWidth="3.7265625" defaultRowHeight="14.5" x14ac:dyDescent="0.35"/>
  <cols>
    <col min="1" max="1" width="3.7265625" style="772"/>
    <col min="2" max="2" width="2.81640625" style="772" customWidth="1"/>
    <col min="3" max="6" width="2.7265625" style="772" customWidth="1"/>
    <col min="7" max="7" width="4.26953125" style="772" customWidth="1"/>
    <col min="8" max="8" width="14.26953125" style="772" customWidth="1"/>
    <col min="9" max="9" width="14.54296875" style="772" customWidth="1"/>
    <col min="10" max="10" width="15" style="772" customWidth="1"/>
    <col min="11" max="12" width="3.453125" style="772" customWidth="1"/>
    <col min="13" max="15" width="2.7265625" style="772" customWidth="1"/>
    <col min="16" max="16" width="3.453125" style="772" customWidth="1"/>
    <col min="17" max="17" width="3.54296875" style="772" customWidth="1"/>
    <col min="18" max="18" width="3.7265625" style="772"/>
    <col min="19" max="19" width="3.26953125" style="772" customWidth="1"/>
    <col min="20" max="20" width="7.453125" style="772" customWidth="1"/>
    <col min="21" max="21" width="3.54296875" style="772" customWidth="1"/>
    <col min="22" max="22" width="3.7265625" style="772"/>
    <col min="23" max="25" width="5" style="772" customWidth="1"/>
    <col min="26" max="26" width="6.7265625" style="772" customWidth="1"/>
    <col min="27" max="27" width="4.1796875" style="772" customWidth="1"/>
    <col min="28" max="28" width="2" style="772" customWidth="1"/>
    <col min="29" max="16384" width="3.7265625" style="772"/>
  </cols>
  <sheetData>
    <row r="1" spans="2:28" ht="15" thickBot="1" x14ac:dyDescent="0.4">
      <c r="B1" s="773"/>
      <c r="C1" s="773"/>
      <c r="D1" s="773"/>
      <c r="E1" s="773"/>
      <c r="F1" s="773"/>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774"/>
      <c r="I5" s="774"/>
      <c r="J5" s="774"/>
      <c r="K5" s="774"/>
      <c r="L5" s="774"/>
      <c r="M5" s="774"/>
      <c r="N5" s="774"/>
      <c r="O5" s="774"/>
      <c r="P5" s="774"/>
      <c r="Q5" s="774"/>
      <c r="R5" s="774"/>
      <c r="S5" s="774"/>
      <c r="T5" s="774"/>
      <c r="U5" s="774"/>
      <c r="V5" s="774"/>
      <c r="W5" s="774"/>
      <c r="X5" s="774"/>
      <c r="Y5" s="774"/>
      <c r="Z5" s="774"/>
      <c r="AA5" s="774"/>
      <c r="AB5" s="774"/>
    </row>
    <row r="6" spans="2:28" ht="15" thickBot="1" x14ac:dyDescent="0.4">
      <c r="B6" s="775"/>
      <c r="C6" s="776"/>
      <c r="D6" s="776"/>
      <c r="E6" s="776"/>
      <c r="F6" s="776"/>
      <c r="G6" s="776"/>
      <c r="H6" s="776"/>
      <c r="I6" s="777"/>
      <c r="J6" s="777"/>
      <c r="K6" s="777"/>
      <c r="L6" s="777"/>
      <c r="M6" s="777"/>
      <c r="N6" s="777"/>
      <c r="O6" s="777"/>
      <c r="P6" s="777"/>
      <c r="Q6" s="777"/>
      <c r="R6" s="778"/>
      <c r="S6" s="778"/>
      <c r="T6" s="778"/>
      <c r="U6" s="778"/>
      <c r="V6" s="778"/>
      <c r="W6" s="776"/>
      <c r="X6" s="776"/>
      <c r="Y6" s="776"/>
      <c r="Z6" s="776"/>
      <c r="AA6" s="776"/>
      <c r="AB6" s="779"/>
    </row>
    <row r="7" spans="2:28" ht="15" customHeight="1" x14ac:dyDescent="0.35">
      <c r="B7" s="780"/>
      <c r="C7" s="1220" t="s">
        <v>4</v>
      </c>
      <c r="D7" s="1221"/>
      <c r="E7" s="1221"/>
      <c r="F7" s="1221"/>
      <c r="G7" s="1221"/>
      <c r="H7" s="1222"/>
      <c r="I7" s="1760" t="s">
        <v>543</v>
      </c>
      <c r="J7" s="1761"/>
      <c r="K7" s="1761"/>
      <c r="L7" s="1761"/>
      <c r="M7" s="1761"/>
      <c r="N7" s="1761"/>
      <c r="O7" s="1761"/>
      <c r="P7" s="1761"/>
      <c r="Q7" s="1761"/>
      <c r="R7" s="1761"/>
      <c r="S7" s="1761"/>
      <c r="T7" s="1761"/>
      <c r="U7" s="1761"/>
      <c r="V7" s="1761"/>
      <c r="W7" s="1761"/>
      <c r="X7" s="1761"/>
      <c r="Y7" s="1761"/>
      <c r="Z7" s="1761"/>
      <c r="AA7" s="1762"/>
      <c r="AB7" s="781"/>
    </row>
    <row r="8" spans="2:28" ht="5.5" customHeight="1" thickBot="1" x14ac:dyDescent="0.4">
      <c r="B8" s="780"/>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781"/>
    </row>
    <row r="9" spans="2:28" ht="9" customHeight="1" thickBot="1" x14ac:dyDescent="0.4">
      <c r="B9" s="780"/>
      <c r="C9" s="782"/>
      <c r="D9" s="782"/>
      <c r="E9" s="782"/>
      <c r="F9" s="782"/>
      <c r="G9" s="782"/>
      <c r="H9" s="782"/>
      <c r="I9" s="783"/>
      <c r="J9" s="783"/>
      <c r="K9" s="783"/>
      <c r="L9" s="783"/>
      <c r="M9" s="783"/>
      <c r="N9" s="783"/>
      <c r="O9" s="783"/>
      <c r="P9" s="783"/>
      <c r="Q9" s="783"/>
      <c r="R9" s="784"/>
      <c r="S9" s="784"/>
      <c r="T9" s="784"/>
      <c r="U9" s="784"/>
      <c r="V9" s="784"/>
      <c r="W9" s="782"/>
      <c r="X9" s="782"/>
      <c r="Y9" s="782"/>
      <c r="Z9" s="782"/>
      <c r="AA9" s="782"/>
      <c r="AB9" s="781"/>
    </row>
    <row r="10" spans="2:28" ht="15" customHeight="1" thickBot="1" x14ac:dyDescent="0.4">
      <c r="B10" s="780"/>
      <c r="C10" s="1220" t="s">
        <v>6</v>
      </c>
      <c r="D10" s="1221"/>
      <c r="E10" s="1221"/>
      <c r="F10" s="1221"/>
      <c r="G10" s="1221"/>
      <c r="H10" s="1222"/>
      <c r="I10" s="1361" t="s">
        <v>544</v>
      </c>
      <c r="J10" s="1362"/>
      <c r="K10" s="1362"/>
      <c r="L10" s="1362"/>
      <c r="M10" s="1362"/>
      <c r="N10" s="1362"/>
      <c r="O10" s="1362"/>
      <c r="P10" s="1362"/>
      <c r="Q10" s="1363"/>
      <c r="R10" s="1367" t="s">
        <v>8</v>
      </c>
      <c r="S10" s="1368"/>
      <c r="T10" s="1368"/>
      <c r="U10" s="1369"/>
      <c r="V10" s="1213" t="s">
        <v>9</v>
      </c>
      <c r="W10" s="1214"/>
      <c r="X10" s="1214"/>
      <c r="Y10" s="1214"/>
      <c r="Z10" s="1214"/>
      <c r="AA10" s="1215"/>
      <c r="AB10" s="781"/>
    </row>
    <row r="11" spans="2:28" ht="14.5" customHeight="1" thickBot="1" x14ac:dyDescent="0.4">
      <c r="B11" s="780"/>
      <c r="C11" s="1223"/>
      <c r="D11" s="1224"/>
      <c r="E11" s="1224"/>
      <c r="F11" s="1224"/>
      <c r="G11" s="1224"/>
      <c r="H11" s="1225"/>
      <c r="I11" s="1364"/>
      <c r="J11" s="1365"/>
      <c r="K11" s="1365"/>
      <c r="L11" s="1365"/>
      <c r="M11" s="1365"/>
      <c r="N11" s="1365"/>
      <c r="O11" s="1365"/>
      <c r="P11" s="1365"/>
      <c r="Q11" s="1366"/>
      <c r="R11" s="1235" t="s">
        <v>545</v>
      </c>
      <c r="S11" s="1370"/>
      <c r="T11" s="1370"/>
      <c r="U11" s="1371"/>
      <c r="V11" s="1219">
        <v>5</v>
      </c>
      <c r="W11" s="1372"/>
      <c r="X11" s="1372"/>
      <c r="Y11" s="1372"/>
      <c r="Z11" s="1372"/>
      <c r="AA11" s="1373"/>
      <c r="AB11" s="781"/>
    </row>
    <row r="12" spans="2:28" ht="10.9" customHeight="1" thickBot="1" x14ac:dyDescent="0.4">
      <c r="B12" s="785"/>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7"/>
    </row>
    <row r="13" spans="2:28" ht="15" customHeight="1" x14ac:dyDescent="0.35">
      <c r="B13" s="785"/>
      <c r="C13" s="1220" t="s">
        <v>11</v>
      </c>
      <c r="D13" s="1221"/>
      <c r="E13" s="1221"/>
      <c r="F13" s="1221"/>
      <c r="G13" s="1221"/>
      <c r="H13" s="1222"/>
      <c r="I13" s="1226" t="s">
        <v>546</v>
      </c>
      <c r="J13" s="1227"/>
      <c r="K13" s="1227"/>
      <c r="L13" s="1227"/>
      <c r="M13" s="1227"/>
      <c r="N13" s="1227"/>
      <c r="O13" s="1227"/>
      <c r="P13" s="1227"/>
      <c r="Q13" s="1227"/>
      <c r="R13" s="1227"/>
      <c r="S13" s="1228"/>
      <c r="T13" s="1220" t="s">
        <v>13</v>
      </c>
      <c r="U13" s="1221"/>
      <c r="V13" s="1221"/>
      <c r="W13" s="1221"/>
      <c r="X13" s="1221"/>
      <c r="Y13" s="1221"/>
      <c r="Z13" s="1221"/>
      <c r="AA13" s="1222"/>
      <c r="AB13" s="787"/>
    </row>
    <row r="14" spans="2:28" ht="23.5" customHeight="1" thickBot="1" x14ac:dyDescent="0.4">
      <c r="B14" s="785"/>
      <c r="C14" s="1223"/>
      <c r="D14" s="1224"/>
      <c r="E14" s="1224"/>
      <c r="F14" s="1224"/>
      <c r="G14" s="1224"/>
      <c r="H14" s="1225"/>
      <c r="I14" s="1229"/>
      <c r="J14" s="1230"/>
      <c r="K14" s="1230"/>
      <c r="L14" s="1230"/>
      <c r="M14" s="1230"/>
      <c r="N14" s="1230"/>
      <c r="O14" s="1230"/>
      <c r="P14" s="1230"/>
      <c r="Q14" s="1230"/>
      <c r="R14" s="1230"/>
      <c r="S14" s="1231"/>
      <c r="T14" s="1232" t="s">
        <v>14</v>
      </c>
      <c r="U14" s="1233"/>
      <c r="V14" s="1233"/>
      <c r="W14" s="1233"/>
      <c r="X14" s="1233"/>
      <c r="Y14" s="1233"/>
      <c r="Z14" s="1233"/>
      <c r="AA14" s="1234"/>
      <c r="AB14" s="787"/>
    </row>
    <row r="15" spans="2:28" ht="9.65" customHeight="1" thickBot="1" x14ac:dyDescent="0.4">
      <c r="B15" s="785"/>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7"/>
    </row>
    <row r="16" spans="2:28" ht="40.9" customHeight="1" thickBot="1" x14ac:dyDescent="0.4">
      <c r="B16" s="785"/>
      <c r="C16" s="1195" t="s">
        <v>15</v>
      </c>
      <c r="D16" s="1196"/>
      <c r="E16" s="1196"/>
      <c r="F16" s="1196"/>
      <c r="G16" s="1196"/>
      <c r="H16" s="1197"/>
      <c r="I16" s="1198" t="s">
        <v>547</v>
      </c>
      <c r="J16" s="1199"/>
      <c r="K16" s="1199"/>
      <c r="L16" s="1199"/>
      <c r="M16" s="1199"/>
      <c r="N16" s="1199"/>
      <c r="O16" s="1199"/>
      <c r="P16" s="1199"/>
      <c r="Q16" s="1199"/>
      <c r="R16" s="1199"/>
      <c r="S16" s="1199"/>
      <c r="T16" s="1199"/>
      <c r="U16" s="1199"/>
      <c r="V16" s="1199"/>
      <c r="W16" s="1199"/>
      <c r="X16" s="1199"/>
      <c r="Y16" s="1199"/>
      <c r="Z16" s="1199"/>
      <c r="AA16" s="1200"/>
      <c r="AB16" s="787"/>
    </row>
    <row r="17" spans="2:28" ht="8.5" customHeight="1" thickBot="1" x14ac:dyDescent="0.4">
      <c r="B17" s="785"/>
      <c r="C17" s="784"/>
      <c r="D17" s="784"/>
      <c r="E17" s="784"/>
      <c r="F17" s="784"/>
      <c r="G17" s="784"/>
      <c r="H17" s="784"/>
      <c r="I17" s="788"/>
      <c r="J17" s="788"/>
      <c r="K17" s="788"/>
      <c r="L17" s="788"/>
      <c r="M17" s="788"/>
      <c r="N17" s="788"/>
      <c r="O17" s="788"/>
      <c r="P17" s="788"/>
      <c r="Q17" s="788"/>
      <c r="R17" s="788"/>
      <c r="S17" s="788"/>
      <c r="T17" s="788"/>
      <c r="U17" s="788"/>
      <c r="V17" s="788"/>
      <c r="W17" s="788"/>
      <c r="X17" s="788"/>
      <c r="Y17" s="788"/>
      <c r="Z17" s="788"/>
      <c r="AA17" s="788"/>
      <c r="AB17" s="787"/>
    </row>
    <row r="18" spans="2:28" ht="60" customHeight="1" thickBot="1" x14ac:dyDescent="0.4">
      <c r="B18" s="785"/>
      <c r="C18" s="1195" t="s">
        <v>84</v>
      </c>
      <c r="D18" s="1196"/>
      <c r="E18" s="1196"/>
      <c r="F18" s="1196"/>
      <c r="G18" s="1196"/>
      <c r="H18" s="1197"/>
      <c r="I18" s="1198" t="s">
        <v>548</v>
      </c>
      <c r="J18" s="1199"/>
      <c r="K18" s="1199"/>
      <c r="L18" s="1199"/>
      <c r="M18" s="1199"/>
      <c r="N18" s="1199"/>
      <c r="O18" s="1199"/>
      <c r="P18" s="1199"/>
      <c r="Q18" s="1199"/>
      <c r="R18" s="1199"/>
      <c r="S18" s="1199"/>
      <c r="T18" s="1199"/>
      <c r="U18" s="1199"/>
      <c r="V18" s="1199"/>
      <c r="W18" s="1199"/>
      <c r="X18" s="1199"/>
      <c r="Y18" s="1199"/>
      <c r="Z18" s="1199"/>
      <c r="AA18" s="1200"/>
      <c r="AB18" s="787"/>
    </row>
    <row r="19" spans="2:28" ht="9.65" customHeight="1" thickBot="1" x14ac:dyDescent="0.4">
      <c r="B19" s="785"/>
      <c r="C19" s="784"/>
      <c r="D19" s="784"/>
      <c r="E19" s="784"/>
      <c r="F19" s="784"/>
      <c r="G19" s="784"/>
      <c r="H19" s="784"/>
      <c r="I19" s="788"/>
      <c r="J19" s="788"/>
      <c r="K19" s="788"/>
      <c r="L19" s="788"/>
      <c r="M19" s="788"/>
      <c r="N19" s="788"/>
      <c r="O19" s="788"/>
      <c r="P19" s="788"/>
      <c r="Q19" s="788"/>
      <c r="R19" s="788"/>
      <c r="S19" s="788"/>
      <c r="T19" s="788"/>
      <c r="U19" s="788"/>
      <c r="V19" s="788"/>
      <c r="W19" s="788"/>
      <c r="X19" s="788"/>
      <c r="Y19" s="788"/>
      <c r="Z19" s="788"/>
      <c r="AA19" s="788"/>
      <c r="AB19" s="787"/>
    </row>
    <row r="20" spans="2:28" ht="15" customHeight="1" x14ac:dyDescent="0.35">
      <c r="B20" s="785"/>
      <c r="C20" s="1201" t="s">
        <v>19</v>
      </c>
      <c r="D20" s="1202"/>
      <c r="E20" s="1202"/>
      <c r="F20" s="1202"/>
      <c r="G20" s="1202"/>
      <c r="H20" s="1203"/>
      <c r="I20" s="2818" t="s">
        <v>1084</v>
      </c>
      <c r="J20" s="2819"/>
      <c r="K20" s="2819"/>
      <c r="L20" s="2820"/>
      <c r="M20" s="1213" t="s">
        <v>21</v>
      </c>
      <c r="N20" s="1214"/>
      <c r="O20" s="1214"/>
      <c r="P20" s="1214"/>
      <c r="Q20" s="1214"/>
      <c r="R20" s="1214"/>
      <c r="S20" s="1215"/>
      <c r="T20" s="1213" t="s">
        <v>22</v>
      </c>
      <c r="U20" s="1214"/>
      <c r="V20" s="1214"/>
      <c r="W20" s="1214"/>
      <c r="X20" s="1214"/>
      <c r="Y20" s="1214"/>
      <c r="Z20" s="1214"/>
      <c r="AA20" s="1215"/>
      <c r="AB20" s="787"/>
    </row>
    <row r="21" spans="2:28" ht="13.15" customHeight="1" thickBot="1" x14ac:dyDescent="0.4">
      <c r="B21" s="785"/>
      <c r="C21" s="1204"/>
      <c r="D21" s="1205"/>
      <c r="E21" s="1205"/>
      <c r="F21" s="1205"/>
      <c r="G21" s="1205"/>
      <c r="H21" s="1206"/>
      <c r="I21" s="2821"/>
      <c r="J21" s="2822"/>
      <c r="K21" s="2822"/>
      <c r="L21" s="2823"/>
      <c r="M21" s="2824" t="s">
        <v>23</v>
      </c>
      <c r="N21" s="2825"/>
      <c r="O21" s="2825"/>
      <c r="P21" s="2825"/>
      <c r="Q21" s="2825"/>
      <c r="R21" s="2825"/>
      <c r="S21" s="2826"/>
      <c r="T21" s="1219" t="s">
        <v>24</v>
      </c>
      <c r="U21" s="1217"/>
      <c r="V21" s="1217"/>
      <c r="W21" s="1217"/>
      <c r="X21" s="1217"/>
      <c r="Y21" s="1217"/>
      <c r="Z21" s="1217"/>
      <c r="AA21" s="1218"/>
      <c r="AB21" s="787"/>
    </row>
    <row r="22" spans="2:28" ht="8.5" customHeight="1" thickBot="1" x14ac:dyDescent="0.4">
      <c r="B22" s="785"/>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7"/>
    </row>
    <row r="23" spans="2:28" ht="22.15" customHeight="1" x14ac:dyDescent="0.35">
      <c r="B23" s="785"/>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787"/>
    </row>
    <row r="24" spans="2:28" ht="28.5" customHeight="1" thickBot="1" x14ac:dyDescent="0.4">
      <c r="B24" s="785"/>
      <c r="C24" s="1245" t="s">
        <v>549</v>
      </c>
      <c r="D24" s="1246"/>
      <c r="E24" s="1246"/>
      <c r="F24" s="1246"/>
      <c r="G24" s="1246"/>
      <c r="H24" s="1246"/>
      <c r="I24" s="1247"/>
      <c r="J24" s="1245" t="s">
        <v>550</v>
      </c>
      <c r="K24" s="1246"/>
      <c r="L24" s="1246"/>
      <c r="M24" s="1246"/>
      <c r="N24" s="1246"/>
      <c r="O24" s="1246"/>
      <c r="P24" s="1247"/>
      <c r="Q24" s="1248" t="s">
        <v>551</v>
      </c>
      <c r="R24" s="1249"/>
      <c r="S24" s="1249"/>
      <c r="T24" s="1249"/>
      <c r="U24" s="1249"/>
      <c r="V24" s="1249"/>
      <c r="W24" s="1249"/>
      <c r="X24" s="1249"/>
      <c r="Y24" s="1249"/>
      <c r="Z24" s="1249"/>
      <c r="AA24" s="1250"/>
      <c r="AB24" s="787"/>
    </row>
    <row r="25" spans="2:28" ht="12.75" customHeight="1" thickBot="1" x14ac:dyDescent="0.4">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7"/>
    </row>
    <row r="26" spans="2:28" ht="28.9" customHeight="1" thickBot="1" x14ac:dyDescent="0.4">
      <c r="B26" s="785"/>
      <c r="C26" s="1195" t="s">
        <v>31</v>
      </c>
      <c r="D26" s="1196"/>
      <c r="E26" s="1196"/>
      <c r="F26" s="1196"/>
      <c r="G26" s="1196"/>
      <c r="H26" s="1197"/>
      <c r="I26" s="1198" t="s">
        <v>552</v>
      </c>
      <c r="J26" s="1199"/>
      <c r="K26" s="1199"/>
      <c r="L26" s="1199"/>
      <c r="M26" s="1199"/>
      <c r="N26" s="1199"/>
      <c r="O26" s="1199"/>
      <c r="P26" s="1199"/>
      <c r="Q26" s="1199"/>
      <c r="R26" s="1199"/>
      <c r="S26" s="1199"/>
      <c r="T26" s="1199"/>
      <c r="U26" s="1199"/>
      <c r="V26" s="1199"/>
      <c r="W26" s="1199"/>
      <c r="X26" s="1199"/>
      <c r="Y26" s="1199"/>
      <c r="Z26" s="1199"/>
      <c r="AA26" s="1200"/>
      <c r="AB26" s="787"/>
    </row>
    <row r="27" spans="2:28" ht="7.15" customHeight="1" thickBot="1" x14ac:dyDescent="0.4">
      <c r="B27" s="785"/>
      <c r="C27" s="784"/>
      <c r="D27" s="784"/>
      <c r="E27" s="784"/>
      <c r="F27" s="784"/>
      <c r="G27" s="784"/>
      <c r="H27" s="784"/>
      <c r="I27" s="788"/>
      <c r="J27" s="788"/>
      <c r="K27" s="788"/>
      <c r="L27" s="788"/>
      <c r="M27" s="788"/>
      <c r="N27" s="788"/>
      <c r="O27" s="788"/>
      <c r="P27" s="788"/>
      <c r="Q27" s="788"/>
      <c r="R27" s="788"/>
      <c r="S27" s="788"/>
      <c r="T27" s="788"/>
      <c r="U27" s="788"/>
      <c r="V27" s="788"/>
      <c r="W27" s="788"/>
      <c r="X27" s="788"/>
      <c r="Y27" s="788"/>
      <c r="Z27" s="788"/>
      <c r="AA27" s="788"/>
      <c r="AB27" s="787"/>
    </row>
    <row r="28" spans="2:28" ht="42" customHeight="1" thickBot="1" x14ac:dyDescent="0.4">
      <c r="B28" s="785"/>
      <c r="C28" s="1195" t="s">
        <v>33</v>
      </c>
      <c r="D28" s="1196"/>
      <c r="E28" s="1196"/>
      <c r="F28" s="1196"/>
      <c r="G28" s="1196"/>
      <c r="H28" s="1197"/>
      <c r="I28" s="1235">
        <v>1</v>
      </c>
      <c r="J28" s="1198"/>
      <c r="K28" s="1236" t="s">
        <v>34</v>
      </c>
      <c r="L28" s="1237"/>
      <c r="M28" s="1237"/>
      <c r="N28" s="1238"/>
      <c r="O28" s="1343" t="s">
        <v>35</v>
      </c>
      <c r="P28" s="1344"/>
      <c r="Q28" s="1344"/>
      <c r="R28" s="1345"/>
      <c r="S28" s="137" t="s">
        <v>37</v>
      </c>
      <c r="T28" s="1344" t="s">
        <v>36</v>
      </c>
      <c r="U28" s="1344"/>
      <c r="V28" s="1345"/>
      <c r="W28" s="802"/>
      <c r="X28" s="1346" t="s">
        <v>38</v>
      </c>
      <c r="Y28" s="1347"/>
      <c r="Z28" s="1348"/>
      <c r="AA28" s="636"/>
      <c r="AB28" s="787"/>
    </row>
    <row r="29" spans="2:28" ht="8.5" customHeight="1" thickBot="1" x14ac:dyDescent="0.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7"/>
    </row>
    <row r="30" spans="2:28" ht="15" customHeight="1" x14ac:dyDescent="0.35">
      <c r="B30" s="785"/>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787"/>
    </row>
    <row r="31" spans="2:28" ht="11.5" customHeight="1" x14ac:dyDescent="0.35">
      <c r="B31" s="785"/>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787"/>
    </row>
    <row r="32" spans="2:28" ht="13.15" customHeight="1" thickBot="1" x14ac:dyDescent="0.4">
      <c r="B32" s="785"/>
      <c r="C32" s="1273"/>
      <c r="D32" s="1274"/>
      <c r="E32" s="1274"/>
      <c r="F32" s="1274"/>
      <c r="G32" s="1274"/>
      <c r="H32" s="1274"/>
      <c r="I32" s="1274"/>
      <c r="J32" s="1275"/>
      <c r="K32" s="1263">
        <v>0</v>
      </c>
      <c r="L32" s="1264"/>
      <c r="M32" s="1264"/>
      <c r="N32" s="1264"/>
      <c r="O32" s="1265">
        <v>0.59</v>
      </c>
      <c r="P32" s="1264"/>
      <c r="Q32" s="1264"/>
      <c r="R32" s="1264"/>
      <c r="S32" s="1265">
        <v>0.6</v>
      </c>
      <c r="T32" s="1264"/>
      <c r="U32" s="1265">
        <v>0.69</v>
      </c>
      <c r="V32" s="1264"/>
      <c r="W32" s="1264"/>
      <c r="X32" s="1265">
        <v>0.7</v>
      </c>
      <c r="Y32" s="1264"/>
      <c r="Z32" s="1265">
        <v>1</v>
      </c>
      <c r="AA32" s="1266"/>
      <c r="AB32" s="787"/>
    </row>
    <row r="33" spans="2:28" ht="8.5" customHeight="1" thickBot="1" x14ac:dyDescent="0.4">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7"/>
    </row>
    <row r="34" spans="2:28" s="789" customFormat="1" ht="10.9" customHeight="1" thickBot="1" x14ac:dyDescent="0.4">
      <c r="B34" s="790"/>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787"/>
    </row>
    <row r="35" spans="2:28" s="789" customFormat="1" ht="97.5" customHeight="1" thickBot="1" x14ac:dyDescent="0.4">
      <c r="B35" s="790"/>
      <c r="C35" s="1549" t="s">
        <v>46</v>
      </c>
      <c r="D35" s="1550"/>
      <c r="E35" s="1550"/>
      <c r="F35" s="1550"/>
      <c r="G35" s="1551"/>
      <c r="H35" s="711" t="s">
        <v>553</v>
      </c>
      <c r="I35" s="711" t="s">
        <v>1085</v>
      </c>
      <c r="J35" s="710" t="s">
        <v>49</v>
      </c>
      <c r="K35" s="1636" t="s">
        <v>50</v>
      </c>
      <c r="L35" s="1637"/>
      <c r="M35" s="1637"/>
      <c r="N35" s="1637"/>
      <c r="O35" s="1637"/>
      <c r="P35" s="1637"/>
      <c r="Q35" s="1637"/>
      <c r="R35" s="1637"/>
      <c r="S35" s="1637"/>
      <c r="T35" s="1637"/>
      <c r="U35" s="1637"/>
      <c r="V35" s="1637"/>
      <c r="W35" s="1637"/>
      <c r="X35" s="1637"/>
      <c r="Y35" s="1637"/>
      <c r="Z35" s="1637"/>
      <c r="AA35" s="1638"/>
      <c r="AB35" s="787"/>
    </row>
    <row r="36" spans="2:28" s="789" customFormat="1" ht="72" customHeight="1" x14ac:dyDescent="0.35">
      <c r="B36" s="790"/>
      <c r="C36" s="2829" t="s">
        <v>554</v>
      </c>
      <c r="D36" s="2830"/>
      <c r="E36" s="2830"/>
      <c r="F36" s="2830"/>
      <c r="G36" s="2831"/>
      <c r="H36" s="428">
        <v>4</v>
      </c>
      <c r="I36" s="428">
        <v>3</v>
      </c>
      <c r="J36" s="429">
        <f>I36/H36</f>
        <v>0.75</v>
      </c>
      <c r="K36" s="1912" t="s">
        <v>555</v>
      </c>
      <c r="L36" s="1913"/>
      <c r="M36" s="1913"/>
      <c r="N36" s="1913"/>
      <c r="O36" s="1913"/>
      <c r="P36" s="1913"/>
      <c r="Q36" s="1913"/>
      <c r="R36" s="1913"/>
      <c r="S36" s="1913"/>
      <c r="T36" s="1913"/>
      <c r="U36" s="1913"/>
      <c r="V36" s="1913"/>
      <c r="W36" s="1913"/>
      <c r="X36" s="1913"/>
      <c r="Y36" s="1913"/>
      <c r="Z36" s="1913"/>
      <c r="AA36" s="1914"/>
      <c r="AB36" s="787"/>
    </row>
    <row r="37" spans="2:28" s="789" customFormat="1" ht="30.75" customHeight="1" x14ac:dyDescent="0.35">
      <c r="B37" s="790"/>
      <c r="C37" s="2829" t="s">
        <v>556</v>
      </c>
      <c r="D37" s="2830"/>
      <c r="E37" s="2830"/>
      <c r="F37" s="2830"/>
      <c r="G37" s="2831"/>
      <c r="H37" s="428">
        <v>6</v>
      </c>
      <c r="I37" s="428">
        <v>6</v>
      </c>
      <c r="J37" s="429">
        <f>I37/H37</f>
        <v>1</v>
      </c>
      <c r="K37" s="1912" t="s">
        <v>1086</v>
      </c>
      <c r="L37" s="1913"/>
      <c r="M37" s="1913"/>
      <c r="N37" s="1913"/>
      <c r="O37" s="1913"/>
      <c r="P37" s="1913"/>
      <c r="Q37" s="1913"/>
      <c r="R37" s="1913"/>
      <c r="S37" s="1913"/>
      <c r="T37" s="1913"/>
      <c r="U37" s="1913"/>
      <c r="V37" s="1913"/>
      <c r="W37" s="1913"/>
      <c r="X37" s="1913"/>
      <c r="Y37" s="1913"/>
      <c r="Z37" s="1913"/>
      <c r="AA37" s="1914"/>
      <c r="AB37" s="787"/>
    </row>
    <row r="38" spans="2:28" s="789" customFormat="1" ht="30.75" customHeight="1" x14ac:dyDescent="0.35">
      <c r="B38" s="790"/>
      <c r="C38" s="1556" t="s">
        <v>557</v>
      </c>
      <c r="D38" s="1749"/>
      <c r="E38" s="1749"/>
      <c r="F38" s="1749"/>
      <c r="G38" s="1750"/>
      <c r="H38" s="155">
        <v>0</v>
      </c>
      <c r="I38" s="155">
        <v>0</v>
      </c>
      <c r="J38" s="430" t="e">
        <f>I38/H38</f>
        <v>#DIV/0!</v>
      </c>
      <c r="K38" s="1912"/>
      <c r="L38" s="1913"/>
      <c r="M38" s="1913"/>
      <c r="N38" s="1913"/>
      <c r="O38" s="1913"/>
      <c r="P38" s="1913"/>
      <c r="Q38" s="1913"/>
      <c r="R38" s="1913"/>
      <c r="S38" s="1913"/>
      <c r="T38" s="1913"/>
      <c r="U38" s="1913"/>
      <c r="V38" s="1913"/>
      <c r="W38" s="1913"/>
      <c r="X38" s="1913"/>
      <c r="Y38" s="1913"/>
      <c r="Z38" s="1913"/>
      <c r="AA38" s="1914"/>
      <c r="AB38" s="787"/>
    </row>
    <row r="39" spans="2:28" s="789" customFormat="1" ht="26.25" customHeight="1" thickBot="1" x14ac:dyDescent="0.4">
      <c r="B39" s="790"/>
      <c r="C39" s="1556" t="s">
        <v>558</v>
      </c>
      <c r="D39" s="1749"/>
      <c r="E39" s="1749"/>
      <c r="F39" s="1749"/>
      <c r="G39" s="1750"/>
      <c r="H39" s="431">
        <v>0</v>
      </c>
      <c r="I39" s="431">
        <v>0</v>
      </c>
      <c r="J39" s="156" t="e">
        <f>I39/H39</f>
        <v>#DIV/0!</v>
      </c>
      <c r="K39" s="1642"/>
      <c r="L39" s="1643"/>
      <c r="M39" s="1643"/>
      <c r="N39" s="1643"/>
      <c r="O39" s="1643"/>
      <c r="P39" s="1643"/>
      <c r="Q39" s="1643"/>
      <c r="R39" s="1643"/>
      <c r="S39" s="1643"/>
      <c r="T39" s="1643"/>
      <c r="U39" s="1643"/>
      <c r="V39" s="1643"/>
      <c r="W39" s="1643"/>
      <c r="X39" s="1643"/>
      <c r="Y39" s="1643"/>
      <c r="Z39" s="1643"/>
      <c r="AA39" s="1644"/>
      <c r="AB39" s="787"/>
    </row>
    <row r="40" spans="2:28" s="789" customFormat="1" ht="15.75" customHeight="1" thickBot="1" x14ac:dyDescent="0.4">
      <c r="B40" s="790"/>
      <c r="C40" s="1528" t="s">
        <v>54</v>
      </c>
      <c r="D40" s="1529"/>
      <c r="E40" s="1529"/>
      <c r="F40" s="1529"/>
      <c r="G40" s="1530"/>
      <c r="H40" s="432">
        <f>SUM(H36:H39)</f>
        <v>10</v>
      </c>
      <c r="I40" s="432">
        <f>SUM(I36:I39)</f>
        <v>9</v>
      </c>
      <c r="J40" s="433">
        <f>I40/H40</f>
        <v>0.9</v>
      </c>
      <c r="K40" s="1531"/>
      <c r="L40" s="1532"/>
      <c r="M40" s="1532"/>
      <c r="N40" s="1532"/>
      <c r="O40" s="1532"/>
      <c r="P40" s="1532"/>
      <c r="Q40" s="1532"/>
      <c r="R40" s="1532"/>
      <c r="S40" s="1532"/>
      <c r="T40" s="1532"/>
      <c r="U40" s="1532"/>
      <c r="V40" s="1532"/>
      <c r="W40" s="1532"/>
      <c r="X40" s="1532"/>
      <c r="Y40" s="1532"/>
      <c r="Z40" s="1532"/>
      <c r="AA40" s="1533"/>
      <c r="AB40" s="787"/>
    </row>
    <row r="41" spans="2:28" s="789" customFormat="1" ht="9.75" customHeight="1" x14ac:dyDescent="0.35">
      <c r="B41" s="790"/>
      <c r="C41" s="786"/>
      <c r="D41" s="786"/>
      <c r="E41" s="786"/>
      <c r="F41" s="786"/>
      <c r="G41" s="786"/>
      <c r="H41" s="159"/>
      <c r="I41" s="159"/>
      <c r="J41" s="160"/>
      <c r="K41" s="786"/>
      <c r="L41" s="786"/>
      <c r="M41" s="786"/>
      <c r="N41" s="786"/>
      <c r="O41" s="786"/>
      <c r="P41" s="786"/>
      <c r="Q41" s="786"/>
      <c r="R41" s="786"/>
      <c r="S41" s="786"/>
      <c r="T41" s="786"/>
      <c r="U41" s="786"/>
      <c r="V41" s="786"/>
      <c r="W41" s="786"/>
      <c r="X41" s="786"/>
      <c r="Y41" s="786"/>
      <c r="Z41" s="786"/>
      <c r="AA41" s="786"/>
      <c r="AB41" s="787"/>
    </row>
    <row r="42" spans="2:28" s="789" customFormat="1" ht="11.25" customHeight="1" thickBot="1" x14ac:dyDescent="0.4">
      <c r="B42" s="790"/>
      <c r="C42" s="786"/>
      <c r="D42" s="786"/>
      <c r="E42" s="786"/>
      <c r="F42" s="786"/>
      <c r="G42" s="786"/>
      <c r="H42" s="159"/>
      <c r="I42" s="159"/>
      <c r="J42" s="160"/>
      <c r="K42" s="786"/>
      <c r="L42" s="786"/>
      <c r="M42" s="786"/>
      <c r="N42" s="786"/>
      <c r="O42" s="786"/>
      <c r="P42" s="786"/>
      <c r="Q42" s="786"/>
      <c r="R42" s="786"/>
      <c r="S42" s="786"/>
      <c r="T42" s="786"/>
      <c r="U42" s="786"/>
      <c r="V42" s="786"/>
      <c r="W42" s="786"/>
      <c r="X42" s="786"/>
      <c r="Y42" s="786"/>
      <c r="Z42" s="786"/>
      <c r="AA42" s="786"/>
      <c r="AB42" s="787"/>
    </row>
    <row r="43" spans="2:28" s="789" customFormat="1" x14ac:dyDescent="0.35">
      <c r="B43" s="790"/>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787"/>
    </row>
    <row r="44" spans="2:28" ht="1.1499999999999999" customHeight="1" thickBot="1" x14ac:dyDescent="0.4">
      <c r="B44" s="785"/>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787"/>
    </row>
    <row r="45" spans="2:28" x14ac:dyDescent="0.35">
      <c r="B45" s="785"/>
      <c r="C45" s="1510"/>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787"/>
    </row>
    <row r="46" spans="2:28" x14ac:dyDescent="0.35">
      <c r="B46" s="785"/>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787"/>
    </row>
    <row r="47" spans="2:28" x14ac:dyDescent="0.35">
      <c r="B47" s="785"/>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787"/>
    </row>
    <row r="48" spans="2:28" x14ac:dyDescent="0.35">
      <c r="B48" s="785"/>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787"/>
    </row>
    <row r="49" spans="2:28" x14ac:dyDescent="0.35">
      <c r="B49" s="785"/>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787"/>
    </row>
    <row r="50" spans="2:28" x14ac:dyDescent="0.35">
      <c r="B50" s="785"/>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787"/>
    </row>
    <row r="51" spans="2:28" ht="90" customHeight="1" thickBot="1" x14ac:dyDescent="0.4">
      <c r="B51" s="785"/>
      <c r="C51" s="1516"/>
      <c r="D51" s="1517"/>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1518"/>
      <c r="AB51" s="787"/>
    </row>
    <row r="52" spans="2:28" ht="9" customHeight="1" x14ac:dyDescent="0.35">
      <c r="B52" s="79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792"/>
    </row>
    <row r="53" spans="2:28" ht="6" customHeight="1" thickBot="1" x14ac:dyDescent="0.4">
      <c r="B53" s="793"/>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794"/>
    </row>
    <row r="54" spans="2:28" ht="15.5" x14ac:dyDescent="0.35">
      <c r="B54" s="795"/>
      <c r="C54" s="1305" t="s">
        <v>46</v>
      </c>
      <c r="D54" s="1306"/>
      <c r="E54" s="1306"/>
      <c r="F54" s="1306"/>
      <c r="G54" s="1307"/>
      <c r="H54" s="1305" t="s">
        <v>76</v>
      </c>
      <c r="I54" s="1307"/>
      <c r="J54" s="1305" t="s">
        <v>56</v>
      </c>
      <c r="K54" s="1306"/>
      <c r="L54" s="1306"/>
      <c r="M54" s="1307"/>
      <c r="N54" s="1305" t="s">
        <v>57</v>
      </c>
      <c r="O54" s="1306"/>
      <c r="P54" s="1306"/>
      <c r="Q54" s="1306"/>
      <c r="R54" s="1306"/>
      <c r="S54" s="1306"/>
      <c r="T54" s="1306"/>
      <c r="U54" s="1307"/>
      <c r="V54" s="1314" t="s">
        <v>58</v>
      </c>
      <c r="W54" s="1314"/>
      <c r="X54" s="1314"/>
      <c r="Y54" s="1314"/>
      <c r="Z54" s="1314"/>
      <c r="AA54" s="1315"/>
      <c r="AB54" s="796"/>
    </row>
    <row r="55" spans="2:28" ht="10.9" customHeight="1" thickBot="1" x14ac:dyDescent="0.4">
      <c r="B55" s="797"/>
      <c r="C55" s="1308"/>
      <c r="D55" s="1309"/>
      <c r="E55" s="1309"/>
      <c r="F55" s="1309"/>
      <c r="G55" s="1310"/>
      <c r="H55" s="1308"/>
      <c r="I55" s="1310"/>
      <c r="J55" s="1308"/>
      <c r="K55" s="1309"/>
      <c r="L55" s="1309"/>
      <c r="M55" s="1310"/>
      <c r="N55" s="1308"/>
      <c r="O55" s="1309"/>
      <c r="P55" s="1309"/>
      <c r="Q55" s="1309"/>
      <c r="R55" s="1309"/>
      <c r="S55" s="1309"/>
      <c r="T55" s="1309"/>
      <c r="U55" s="1310"/>
      <c r="V55" s="1316"/>
      <c r="W55" s="1316"/>
      <c r="X55" s="1316"/>
      <c r="Y55" s="1316"/>
      <c r="Z55" s="1316"/>
      <c r="AA55" s="1317"/>
      <c r="AB55" s="796"/>
    </row>
    <row r="56" spans="2:28" ht="16" hidden="1" thickBot="1" x14ac:dyDescent="0.4">
      <c r="B56" s="797"/>
      <c r="C56" s="1308"/>
      <c r="D56" s="1309"/>
      <c r="E56" s="1309"/>
      <c r="F56" s="1309"/>
      <c r="G56" s="1310"/>
      <c r="H56" s="1308"/>
      <c r="I56" s="1310"/>
      <c r="J56" s="1308"/>
      <c r="K56" s="1309"/>
      <c r="L56" s="1309"/>
      <c r="M56" s="1310"/>
      <c r="N56" s="1311"/>
      <c r="O56" s="1312"/>
      <c r="P56" s="1312"/>
      <c r="Q56" s="1312"/>
      <c r="R56" s="1312"/>
      <c r="S56" s="1312"/>
      <c r="T56" s="1312"/>
      <c r="U56" s="1313"/>
      <c r="V56" s="1318"/>
      <c r="W56" s="1318"/>
      <c r="X56" s="1318"/>
      <c r="Y56" s="1318"/>
      <c r="Z56" s="1318"/>
      <c r="AA56" s="1319"/>
      <c r="AB56" s="796"/>
    </row>
    <row r="57" spans="2:28" ht="51" customHeight="1" thickBot="1" x14ac:dyDescent="0.4">
      <c r="B57" s="795"/>
      <c r="C57" s="2827" t="s">
        <v>559</v>
      </c>
      <c r="D57" s="2828"/>
      <c r="E57" s="2828"/>
      <c r="F57" s="2828"/>
      <c r="G57" s="2828"/>
      <c r="H57" s="2847" t="s">
        <v>560</v>
      </c>
      <c r="I57" s="2848"/>
      <c r="J57" s="2850"/>
      <c r="K57" s="2851"/>
      <c r="L57" s="2851"/>
      <c r="M57" s="2851"/>
      <c r="N57" s="2832" t="s">
        <v>59</v>
      </c>
      <c r="O57" s="2833"/>
      <c r="P57" s="2833"/>
      <c r="Q57" s="2833"/>
      <c r="R57" s="2833"/>
      <c r="S57" s="2833"/>
      <c r="T57" s="2833"/>
      <c r="U57" s="2834"/>
      <c r="V57" s="2835" t="s">
        <v>561</v>
      </c>
      <c r="W57" s="2836"/>
      <c r="X57" s="2836"/>
      <c r="Y57" s="2836"/>
      <c r="Z57" s="2836"/>
      <c r="AA57" s="2837"/>
      <c r="AB57" s="798"/>
    </row>
    <row r="58" spans="2:28" ht="54" customHeight="1" thickBot="1" x14ac:dyDescent="0.4">
      <c r="B58" s="795"/>
      <c r="C58" s="2827" t="s">
        <v>562</v>
      </c>
      <c r="D58" s="2828"/>
      <c r="E58" s="2828"/>
      <c r="F58" s="2828"/>
      <c r="G58" s="2828"/>
      <c r="H58" s="2849" t="s">
        <v>560</v>
      </c>
      <c r="I58" s="2842"/>
      <c r="J58" s="2849"/>
      <c r="K58" s="2849"/>
      <c r="L58" s="2849"/>
      <c r="M58" s="2849"/>
      <c r="N58" s="2832" t="s">
        <v>59</v>
      </c>
      <c r="O58" s="2833"/>
      <c r="P58" s="2833"/>
      <c r="Q58" s="2833"/>
      <c r="R58" s="2833"/>
      <c r="S58" s="2833"/>
      <c r="T58" s="2833"/>
      <c r="U58" s="2834"/>
      <c r="V58" s="2835" t="s">
        <v>561</v>
      </c>
      <c r="W58" s="2836"/>
      <c r="X58" s="2836"/>
      <c r="Y58" s="2836"/>
      <c r="Z58" s="2836"/>
      <c r="AA58" s="2837"/>
      <c r="AB58" s="798"/>
    </row>
    <row r="59" spans="2:28" ht="54.65" customHeight="1" thickBot="1" x14ac:dyDescent="0.4">
      <c r="B59" s="795"/>
      <c r="C59" s="2827" t="s">
        <v>1087</v>
      </c>
      <c r="D59" s="2828"/>
      <c r="E59" s="2828"/>
      <c r="F59" s="2828"/>
      <c r="G59" s="2828"/>
      <c r="H59" s="2849"/>
      <c r="I59" s="2842"/>
      <c r="J59" s="2842"/>
      <c r="K59" s="2842"/>
      <c r="L59" s="2842"/>
      <c r="M59" s="2842"/>
      <c r="N59" s="2832"/>
      <c r="O59" s="2833"/>
      <c r="P59" s="2833"/>
      <c r="Q59" s="2833"/>
      <c r="R59" s="2833"/>
      <c r="S59" s="2833"/>
      <c r="T59" s="2833"/>
      <c r="U59" s="2834"/>
      <c r="V59" s="2838"/>
      <c r="W59" s="2839"/>
      <c r="X59" s="2839"/>
      <c r="Y59" s="2839"/>
      <c r="Z59" s="2839"/>
      <c r="AA59" s="2840"/>
      <c r="AB59" s="798"/>
    </row>
    <row r="60" spans="2:28" ht="54.65" customHeight="1" x14ac:dyDescent="0.35">
      <c r="B60" s="795"/>
      <c r="C60" s="2827"/>
      <c r="D60" s="2828"/>
      <c r="E60" s="2828"/>
      <c r="F60" s="2828"/>
      <c r="G60" s="2828"/>
      <c r="H60" s="2849"/>
      <c r="I60" s="2842"/>
      <c r="J60" s="2842"/>
      <c r="K60" s="2842"/>
      <c r="L60" s="2842"/>
      <c r="M60" s="2842"/>
      <c r="N60" s="2832"/>
      <c r="O60" s="2833"/>
      <c r="P60" s="2833"/>
      <c r="Q60" s="2833"/>
      <c r="R60" s="2833"/>
      <c r="S60" s="2833"/>
      <c r="T60" s="2833"/>
      <c r="U60" s="2834"/>
      <c r="V60" s="2838"/>
      <c r="W60" s="2839"/>
      <c r="X60" s="2839"/>
      <c r="Y60" s="2839"/>
      <c r="Z60" s="2839"/>
      <c r="AA60" s="2840"/>
      <c r="AB60" s="798"/>
    </row>
    <row r="61" spans="2:28" x14ac:dyDescent="0.35">
      <c r="B61" s="795"/>
      <c r="C61" s="2841"/>
      <c r="D61" s="2842"/>
      <c r="E61" s="2842"/>
      <c r="F61" s="2842"/>
      <c r="G61" s="2842"/>
      <c r="H61" s="2842"/>
      <c r="I61" s="2842"/>
      <c r="J61" s="2842"/>
      <c r="K61" s="2842"/>
      <c r="L61" s="2842"/>
      <c r="M61" s="2842"/>
      <c r="N61" s="2843"/>
      <c r="O61" s="2844"/>
      <c r="P61" s="2844"/>
      <c r="Q61" s="2844"/>
      <c r="R61" s="2844"/>
      <c r="S61" s="2844"/>
      <c r="T61" s="2844"/>
      <c r="U61" s="2845"/>
      <c r="V61" s="2843"/>
      <c r="W61" s="2844"/>
      <c r="X61" s="2844"/>
      <c r="Y61" s="2844"/>
      <c r="Z61" s="2844"/>
      <c r="AA61" s="2846"/>
      <c r="AB61" s="798"/>
    </row>
    <row r="62" spans="2:28" x14ac:dyDescent="0.35">
      <c r="B62" s="799"/>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800"/>
    </row>
    <row r="101" ht="6" customHeight="1" x14ac:dyDescent="0.35"/>
  </sheetData>
  <mergeCells count="102">
    <mergeCell ref="C57:G57"/>
    <mergeCell ref="N57:U57"/>
    <mergeCell ref="V57:AA57"/>
    <mergeCell ref="C58:G58"/>
    <mergeCell ref="N58:U58"/>
    <mergeCell ref="V58:AA58"/>
    <mergeCell ref="N60:U60"/>
    <mergeCell ref="V60:AA60"/>
    <mergeCell ref="C61:G61"/>
    <mergeCell ref="N61:U61"/>
    <mergeCell ref="V61:AA61"/>
    <mergeCell ref="H57:I57"/>
    <mergeCell ref="H58:I58"/>
    <mergeCell ref="J57:M57"/>
    <mergeCell ref="J58:M58"/>
    <mergeCell ref="C59:G59"/>
    <mergeCell ref="H59:I59"/>
    <mergeCell ref="J59:M59"/>
    <mergeCell ref="N59:U59"/>
    <mergeCell ref="V59:AA59"/>
    <mergeCell ref="H60:I60"/>
    <mergeCell ref="H61:I61"/>
    <mergeCell ref="J60:M60"/>
    <mergeCell ref="J61:M61"/>
    <mergeCell ref="C45:AA51"/>
    <mergeCell ref="C54:G56"/>
    <mergeCell ref="H54:I56"/>
    <mergeCell ref="J54:M56"/>
    <mergeCell ref="N54:U56"/>
    <mergeCell ref="V54:AA56"/>
    <mergeCell ref="C38:G38"/>
    <mergeCell ref="K38:AA38"/>
    <mergeCell ref="C39:G39"/>
    <mergeCell ref="K39:AA39"/>
    <mergeCell ref="C40:G40"/>
    <mergeCell ref="K40:AA40"/>
    <mergeCell ref="C43:AA44"/>
    <mergeCell ref="C60:G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ColWidth="11.453125"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O103"/>
  <sheetViews>
    <sheetView topLeftCell="C35" zoomScaleNormal="100" workbookViewId="0">
      <selection activeCell="I36" sqref="I36"/>
    </sheetView>
  </sheetViews>
  <sheetFormatPr baseColWidth="10" defaultColWidth="3.7265625" defaultRowHeight="14.5" x14ac:dyDescent="0.35"/>
  <cols>
    <col min="1" max="1" width="3.7265625" style="609"/>
    <col min="2" max="2" width="2.81640625" style="609" customWidth="1"/>
    <col min="3" max="6" width="2.7265625" style="609" customWidth="1"/>
    <col min="7" max="7" width="4.26953125" style="609" customWidth="1"/>
    <col min="8" max="8" width="19.54296875" style="609" customWidth="1"/>
    <col min="9" max="9" width="13.453125" style="609" customWidth="1"/>
    <col min="10" max="10" width="15" style="609" customWidth="1"/>
    <col min="11" max="12" width="3.453125" style="609" customWidth="1"/>
    <col min="13" max="15" width="2.7265625" style="609" customWidth="1"/>
    <col min="16" max="16" width="3.453125" style="609" customWidth="1"/>
    <col min="17" max="17" width="3.54296875" style="609" customWidth="1"/>
    <col min="18" max="18" width="3.7265625" style="609"/>
    <col min="19" max="19" width="3.26953125" style="609" customWidth="1"/>
    <col min="20" max="20" width="7.453125" style="609" customWidth="1"/>
    <col min="21" max="21" width="3.54296875" style="609" customWidth="1"/>
    <col min="22" max="22" width="3.7265625" style="609"/>
    <col min="23" max="25" width="5" style="609" customWidth="1"/>
    <col min="26" max="26" width="6.7265625" style="609" customWidth="1"/>
    <col min="27" max="27" width="22.453125" style="609" customWidth="1"/>
    <col min="28" max="28" width="2" style="609" customWidth="1"/>
    <col min="29" max="40" width="3.7265625" style="609"/>
    <col min="41" max="41" width="4.54296875" style="609" bestFit="1" customWidth="1"/>
    <col min="42" max="16384" width="3.7265625" style="609"/>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4.1500000000000004" customHeight="1"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5" customHeight="1" x14ac:dyDescent="0.35">
      <c r="B7" s="617"/>
      <c r="C7" s="1220" t="s">
        <v>4</v>
      </c>
      <c r="D7" s="1221"/>
      <c r="E7" s="1221"/>
      <c r="F7" s="1221"/>
      <c r="G7" s="1221"/>
      <c r="H7" s="1222"/>
      <c r="I7" s="1355" t="s">
        <v>77</v>
      </c>
      <c r="J7" s="1356"/>
      <c r="K7" s="1356"/>
      <c r="L7" s="1356"/>
      <c r="M7" s="1356"/>
      <c r="N7" s="1356"/>
      <c r="O7" s="1356"/>
      <c r="P7" s="1356"/>
      <c r="Q7" s="1356"/>
      <c r="R7" s="1356"/>
      <c r="S7" s="1356"/>
      <c r="T7" s="1356"/>
      <c r="U7" s="1356"/>
      <c r="V7" s="1356"/>
      <c r="W7" s="1356"/>
      <c r="X7" s="1356"/>
      <c r="Y7" s="1356"/>
      <c r="Z7" s="1356"/>
      <c r="AA7" s="1357"/>
      <c r="AB7" s="618"/>
    </row>
    <row r="8" spans="2:28" ht="8.5" customHeight="1" thickBot="1" x14ac:dyDescent="0.4">
      <c r="B8" s="617"/>
      <c r="C8" s="1223"/>
      <c r="D8" s="1224"/>
      <c r="E8" s="1224"/>
      <c r="F8" s="1224"/>
      <c r="G8" s="1224"/>
      <c r="H8" s="1225"/>
      <c r="I8" s="1358"/>
      <c r="J8" s="1359"/>
      <c r="K8" s="1359"/>
      <c r="L8" s="1359"/>
      <c r="M8" s="1359"/>
      <c r="N8" s="1359"/>
      <c r="O8" s="1359"/>
      <c r="P8" s="1359"/>
      <c r="Q8" s="1359"/>
      <c r="R8" s="1359"/>
      <c r="S8" s="1359"/>
      <c r="T8" s="1359"/>
      <c r="U8" s="1359"/>
      <c r="V8" s="1359"/>
      <c r="W8" s="1359"/>
      <c r="X8" s="1359"/>
      <c r="Y8" s="1359"/>
      <c r="Z8" s="1359"/>
      <c r="AA8" s="1360"/>
      <c r="AB8" s="618"/>
    </row>
    <row r="9" spans="2:28" ht="9.65" customHeight="1"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1361" t="s">
        <v>78</v>
      </c>
      <c r="J10" s="1362"/>
      <c r="K10" s="1362"/>
      <c r="L10" s="1362"/>
      <c r="M10" s="1362"/>
      <c r="N10" s="1362"/>
      <c r="O10" s="1362"/>
      <c r="P10" s="1362"/>
      <c r="Q10" s="1363"/>
      <c r="R10" s="1367" t="s">
        <v>8</v>
      </c>
      <c r="S10" s="1368"/>
      <c r="T10" s="1368"/>
      <c r="U10" s="1369"/>
      <c r="V10" s="1213" t="s">
        <v>9</v>
      </c>
      <c r="W10" s="1214"/>
      <c r="X10" s="1214"/>
      <c r="Y10" s="1214"/>
      <c r="Z10" s="1214"/>
      <c r="AA10" s="1215"/>
      <c r="AB10" s="618"/>
    </row>
    <row r="11" spans="2:28" ht="30" customHeight="1" thickBot="1" x14ac:dyDescent="0.4">
      <c r="B11" s="617"/>
      <c r="C11" s="1223"/>
      <c r="D11" s="1224"/>
      <c r="E11" s="1224"/>
      <c r="F11" s="1224"/>
      <c r="G11" s="1224"/>
      <c r="H11" s="1225"/>
      <c r="I11" s="1364"/>
      <c r="J11" s="1365"/>
      <c r="K11" s="1365"/>
      <c r="L11" s="1365"/>
      <c r="M11" s="1365"/>
      <c r="N11" s="1365"/>
      <c r="O11" s="1365"/>
      <c r="P11" s="1365"/>
      <c r="Q11" s="1366"/>
      <c r="R11" s="1235" t="s">
        <v>79</v>
      </c>
      <c r="S11" s="1370"/>
      <c r="T11" s="1370"/>
      <c r="U11" s="1371"/>
      <c r="V11" s="1219" t="s">
        <v>80</v>
      </c>
      <c r="W11" s="1372"/>
      <c r="X11" s="1372"/>
      <c r="Y11" s="1372"/>
      <c r="Z11" s="1372"/>
      <c r="AA11" s="1373"/>
      <c r="AB11" s="618"/>
    </row>
    <row r="12" spans="2:28" ht="7.15"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5" customHeight="1" x14ac:dyDescent="0.35">
      <c r="B13" s="622"/>
      <c r="C13" s="1220" t="s">
        <v>11</v>
      </c>
      <c r="D13" s="1221"/>
      <c r="E13" s="1221"/>
      <c r="F13" s="1221"/>
      <c r="G13" s="1221"/>
      <c r="H13" s="1222"/>
      <c r="I13" s="1226" t="s">
        <v>81</v>
      </c>
      <c r="J13" s="1227"/>
      <c r="K13" s="1227"/>
      <c r="L13" s="1227"/>
      <c r="M13" s="1227"/>
      <c r="N13" s="1227"/>
      <c r="O13" s="1227"/>
      <c r="P13" s="1227"/>
      <c r="Q13" s="1227"/>
      <c r="R13" s="1227"/>
      <c r="S13" s="1228"/>
      <c r="T13" s="1220" t="s">
        <v>13</v>
      </c>
      <c r="U13" s="1221"/>
      <c r="V13" s="1221"/>
      <c r="W13" s="1221"/>
      <c r="X13" s="1221"/>
      <c r="Y13" s="1221"/>
      <c r="Z13" s="1221"/>
      <c r="AA13" s="1222"/>
      <c r="AB13" s="624"/>
    </row>
    <row r="14" spans="2:28" ht="26.5" customHeight="1" thickBot="1" x14ac:dyDescent="0.4">
      <c r="B14" s="622"/>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624"/>
    </row>
    <row r="15" spans="2:28" ht="8.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24.65" customHeight="1" thickBot="1" x14ac:dyDescent="0.4">
      <c r="B16" s="622"/>
      <c r="C16" s="1195" t="s">
        <v>15</v>
      </c>
      <c r="D16" s="1196"/>
      <c r="E16" s="1196"/>
      <c r="F16" s="1196"/>
      <c r="G16" s="1196"/>
      <c r="H16" s="1197"/>
      <c r="I16" s="1198" t="s">
        <v>83</v>
      </c>
      <c r="J16" s="1199"/>
      <c r="K16" s="1199"/>
      <c r="L16" s="1199"/>
      <c r="M16" s="1199"/>
      <c r="N16" s="1199"/>
      <c r="O16" s="1199"/>
      <c r="P16" s="1199"/>
      <c r="Q16" s="1199"/>
      <c r="R16" s="1199"/>
      <c r="S16" s="1199"/>
      <c r="T16" s="1199"/>
      <c r="U16" s="1199"/>
      <c r="V16" s="1199"/>
      <c r="W16" s="1199"/>
      <c r="X16" s="1199"/>
      <c r="Y16" s="1199"/>
      <c r="Z16" s="1199"/>
      <c r="AA16" s="1200"/>
      <c r="AB16" s="624"/>
    </row>
    <row r="17" spans="2:28" ht="10.1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28" ht="72.75" customHeight="1" thickBot="1" x14ac:dyDescent="0.4">
      <c r="B18" s="622"/>
      <c r="C18" s="1195" t="s">
        <v>84</v>
      </c>
      <c r="D18" s="1196"/>
      <c r="E18" s="1196"/>
      <c r="F18" s="1196"/>
      <c r="G18" s="1196"/>
      <c r="H18" s="1197"/>
      <c r="I18" s="1198" t="s">
        <v>85</v>
      </c>
      <c r="J18" s="1199"/>
      <c r="K18" s="1199"/>
      <c r="L18" s="1199"/>
      <c r="M18" s="1199"/>
      <c r="N18" s="1199"/>
      <c r="O18" s="1199"/>
      <c r="P18" s="1199"/>
      <c r="Q18" s="1199"/>
      <c r="R18" s="1199"/>
      <c r="S18" s="1199"/>
      <c r="T18" s="1199"/>
      <c r="U18" s="1199"/>
      <c r="V18" s="1199"/>
      <c r="W18" s="1199"/>
      <c r="X18" s="1199"/>
      <c r="Y18" s="1199"/>
      <c r="Z18" s="1199"/>
      <c r="AA18" s="1200"/>
      <c r="AB18" s="624"/>
    </row>
    <row r="19" spans="2:28" ht="10.9"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17.5" customHeight="1" thickBot="1" x14ac:dyDescent="0.4">
      <c r="B20" s="622"/>
      <c r="C20" s="1201" t="s">
        <v>19</v>
      </c>
      <c r="D20" s="1202"/>
      <c r="E20" s="1202"/>
      <c r="F20" s="1202"/>
      <c r="G20" s="1202"/>
      <c r="H20" s="1203"/>
      <c r="I20" s="1207" t="s">
        <v>86</v>
      </c>
      <c r="J20" s="1208"/>
      <c r="K20" s="1208"/>
      <c r="L20" s="1209"/>
      <c r="M20" s="1213" t="s">
        <v>21</v>
      </c>
      <c r="N20" s="1214"/>
      <c r="O20" s="1214"/>
      <c r="P20" s="1214"/>
      <c r="Q20" s="1214"/>
      <c r="R20" s="1214"/>
      <c r="S20" s="1215"/>
      <c r="T20" s="1349" t="s">
        <v>22</v>
      </c>
      <c r="U20" s="1350"/>
      <c r="V20" s="1350"/>
      <c r="W20" s="1350"/>
      <c r="X20" s="1350"/>
      <c r="Y20" s="1350"/>
      <c r="Z20" s="1350"/>
      <c r="AA20" s="1351"/>
      <c r="AB20" s="624"/>
    </row>
    <row r="21" spans="2:28" ht="19.149999999999999" customHeight="1" thickBot="1" x14ac:dyDescent="0.4">
      <c r="B21" s="622"/>
      <c r="C21" s="1204"/>
      <c r="D21" s="1205"/>
      <c r="E21" s="1205"/>
      <c r="F21" s="1205"/>
      <c r="G21" s="1205"/>
      <c r="H21" s="1206"/>
      <c r="I21" s="1210"/>
      <c r="J21" s="1211"/>
      <c r="K21" s="1211"/>
      <c r="L21" s="1212"/>
      <c r="M21" s="1216" t="s">
        <v>23</v>
      </c>
      <c r="N21" s="1217"/>
      <c r="O21" s="1217"/>
      <c r="P21" s="1217"/>
      <c r="Q21" s="1217"/>
      <c r="R21" s="1217"/>
      <c r="S21" s="1218"/>
      <c r="T21" s="1352" t="s">
        <v>24</v>
      </c>
      <c r="U21" s="1353"/>
      <c r="V21" s="1353"/>
      <c r="W21" s="1353"/>
      <c r="X21" s="1353"/>
      <c r="Y21" s="1353"/>
      <c r="Z21" s="1353"/>
      <c r="AA21" s="1354"/>
      <c r="AB21" s="624"/>
    </row>
    <row r="22" spans="2:28" ht="10.9"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28" ht="24"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row>
    <row r="24" spans="2:28" ht="43.15" customHeight="1" thickBot="1" x14ac:dyDescent="0.4">
      <c r="B24" s="622"/>
      <c r="C24" s="1245" t="s">
        <v>87</v>
      </c>
      <c r="D24" s="1246"/>
      <c r="E24" s="1246"/>
      <c r="F24" s="1246"/>
      <c r="G24" s="1246"/>
      <c r="H24" s="1246"/>
      <c r="I24" s="1247"/>
      <c r="J24" s="1245" t="s">
        <v>88</v>
      </c>
      <c r="K24" s="1246"/>
      <c r="L24" s="1246"/>
      <c r="M24" s="1246"/>
      <c r="N24" s="1246"/>
      <c r="O24" s="1246"/>
      <c r="P24" s="1247"/>
      <c r="Q24" s="1248" t="s">
        <v>89</v>
      </c>
      <c r="R24" s="1249"/>
      <c r="S24" s="1249"/>
      <c r="T24" s="1249"/>
      <c r="U24" s="1249"/>
      <c r="V24" s="1249"/>
      <c r="W24" s="1249"/>
      <c r="X24" s="1249"/>
      <c r="Y24" s="1249"/>
      <c r="Z24" s="1249"/>
      <c r="AA24" s="1250"/>
      <c r="AB24" s="624"/>
    </row>
    <row r="25" spans="2:28" ht="7.9"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28" ht="30" customHeight="1" thickBot="1" x14ac:dyDescent="0.4">
      <c r="B26" s="622"/>
      <c r="C26" s="1195" t="s">
        <v>31</v>
      </c>
      <c r="D26" s="1196"/>
      <c r="E26" s="1196"/>
      <c r="F26" s="1196"/>
      <c r="G26" s="1196"/>
      <c r="H26" s="1197"/>
      <c r="I26" s="1198" t="s">
        <v>90</v>
      </c>
      <c r="J26" s="1199"/>
      <c r="K26" s="1199"/>
      <c r="L26" s="1199"/>
      <c r="M26" s="1199"/>
      <c r="N26" s="1199"/>
      <c r="O26" s="1199"/>
      <c r="P26" s="1199"/>
      <c r="Q26" s="1199"/>
      <c r="R26" s="1199"/>
      <c r="S26" s="1199"/>
      <c r="T26" s="1199"/>
      <c r="U26" s="1199"/>
      <c r="V26" s="1199"/>
      <c r="W26" s="1199"/>
      <c r="X26" s="1199"/>
      <c r="Y26" s="1199"/>
      <c r="Z26" s="1199"/>
      <c r="AA26" s="1200"/>
      <c r="AB26" s="624"/>
    </row>
    <row r="27" spans="2:28" ht="9.65"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43.9" customHeight="1" thickBot="1" x14ac:dyDescent="0.4">
      <c r="B28" s="622"/>
      <c r="C28" s="1195" t="s">
        <v>33</v>
      </c>
      <c r="D28" s="1196"/>
      <c r="E28" s="1196"/>
      <c r="F28" s="1196"/>
      <c r="G28" s="1196"/>
      <c r="H28" s="1197"/>
      <c r="I28" s="1235">
        <v>0</v>
      </c>
      <c r="J28" s="1198"/>
      <c r="K28" s="1236" t="s">
        <v>34</v>
      </c>
      <c r="L28" s="1237"/>
      <c r="M28" s="1237"/>
      <c r="N28" s="1238"/>
      <c r="O28" s="1343" t="s">
        <v>35</v>
      </c>
      <c r="P28" s="1344"/>
      <c r="Q28" s="1344"/>
      <c r="R28" s="1345"/>
      <c r="S28" s="637" t="s">
        <v>37</v>
      </c>
      <c r="T28" s="1344" t="s">
        <v>36</v>
      </c>
      <c r="U28" s="1344"/>
      <c r="V28" s="1345"/>
      <c r="W28" s="637"/>
      <c r="X28" s="1346" t="s">
        <v>38</v>
      </c>
      <c r="Y28" s="1347"/>
      <c r="Z28" s="1348"/>
      <c r="AA28" s="154"/>
      <c r="AB28" s="624"/>
    </row>
    <row r="29" spans="2:28" ht="10.15" customHeight="1"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28"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28"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28" ht="15" customHeight="1" thickBot="1" x14ac:dyDescent="0.4">
      <c r="B32" s="622"/>
      <c r="C32" s="1273"/>
      <c r="D32" s="1274"/>
      <c r="E32" s="1274"/>
      <c r="F32" s="1274"/>
      <c r="G32" s="1274"/>
      <c r="H32" s="1274"/>
      <c r="I32" s="1274"/>
      <c r="J32" s="1275"/>
      <c r="K32" s="1342">
        <v>0.11</v>
      </c>
      <c r="L32" s="1264"/>
      <c r="M32" s="1264"/>
      <c r="N32" s="1264"/>
      <c r="O32" s="1265">
        <v>1</v>
      </c>
      <c r="P32" s="1264"/>
      <c r="Q32" s="1264"/>
      <c r="R32" s="1264"/>
      <c r="S32" s="1265">
        <v>0.01</v>
      </c>
      <c r="T32" s="1264"/>
      <c r="U32" s="1265">
        <v>0.1</v>
      </c>
      <c r="V32" s="1264"/>
      <c r="W32" s="1264"/>
      <c r="X32" s="1265">
        <v>0</v>
      </c>
      <c r="Y32" s="1264"/>
      <c r="Z32" s="1265">
        <v>0</v>
      </c>
      <c r="AA32" s="1266"/>
      <c r="AB32" s="624"/>
    </row>
    <row r="33" spans="1:41" ht="10.9"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1:41" s="626" customFormat="1" ht="15" thickBot="1" x14ac:dyDescent="0.4">
      <c r="A34" s="118"/>
      <c r="B34" s="175"/>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624"/>
    </row>
    <row r="35" spans="1:41" s="626" customFormat="1" ht="58.15" customHeight="1" thickBot="1" x14ac:dyDescent="0.4">
      <c r="A35" s="118"/>
      <c r="B35" s="175"/>
      <c r="C35" s="1257" t="s">
        <v>46</v>
      </c>
      <c r="D35" s="1258"/>
      <c r="E35" s="1258"/>
      <c r="F35" s="1258"/>
      <c r="G35" s="1259"/>
      <c r="H35" s="591" t="s">
        <v>91</v>
      </c>
      <c r="I35" s="591" t="s">
        <v>92</v>
      </c>
      <c r="J35" s="591" t="s">
        <v>49</v>
      </c>
      <c r="K35" s="1260" t="s">
        <v>50</v>
      </c>
      <c r="L35" s="1261"/>
      <c r="M35" s="1261"/>
      <c r="N35" s="1261"/>
      <c r="O35" s="1261"/>
      <c r="P35" s="1261"/>
      <c r="Q35" s="1261"/>
      <c r="R35" s="1261"/>
      <c r="S35" s="1261"/>
      <c r="T35" s="1261"/>
      <c r="U35" s="1261"/>
      <c r="V35" s="1261"/>
      <c r="W35" s="1261"/>
      <c r="X35" s="1261"/>
      <c r="Y35" s="1261"/>
      <c r="Z35" s="1261"/>
      <c r="AA35" s="1262"/>
      <c r="AB35" s="624"/>
    </row>
    <row r="36" spans="1:41" s="626" customFormat="1" ht="91.15" customHeight="1" x14ac:dyDescent="0.35">
      <c r="A36" s="118"/>
      <c r="B36" s="175"/>
      <c r="C36" s="1333" t="s">
        <v>93</v>
      </c>
      <c r="D36" s="1334"/>
      <c r="E36" s="1334"/>
      <c r="F36" s="1334"/>
      <c r="G36" s="1335"/>
      <c r="H36" s="206">
        <v>0</v>
      </c>
      <c r="I36" s="206">
        <v>75</v>
      </c>
      <c r="J36" s="230">
        <f>+H36/I36</f>
        <v>0</v>
      </c>
      <c r="K36" s="1336" t="s">
        <v>1038</v>
      </c>
      <c r="L36" s="1337"/>
      <c r="M36" s="1337"/>
      <c r="N36" s="1337"/>
      <c r="O36" s="1337"/>
      <c r="P36" s="1337"/>
      <c r="Q36" s="1337"/>
      <c r="R36" s="1337"/>
      <c r="S36" s="1337"/>
      <c r="T36" s="1337"/>
      <c r="U36" s="1337"/>
      <c r="V36" s="1337"/>
      <c r="W36" s="1337"/>
      <c r="X36" s="1337"/>
      <c r="Y36" s="1337"/>
      <c r="Z36" s="1337"/>
      <c r="AA36" s="1338"/>
      <c r="AB36" s="624"/>
    </row>
    <row r="37" spans="1:41" s="626" customFormat="1" ht="134.5" customHeight="1" x14ac:dyDescent="0.35">
      <c r="A37" s="118"/>
      <c r="B37" s="175"/>
      <c r="C37" s="1333" t="s">
        <v>290</v>
      </c>
      <c r="D37" s="1334"/>
      <c r="E37" s="1334"/>
      <c r="F37" s="1334"/>
      <c r="G37" s="1335"/>
      <c r="H37" s="208">
        <v>5</v>
      </c>
      <c r="I37" s="208">
        <v>72</v>
      </c>
      <c r="J37" s="230">
        <f>+H37/I37</f>
        <v>6.9444444444444448E-2</v>
      </c>
      <c r="K37" s="1336" t="s">
        <v>1039</v>
      </c>
      <c r="L37" s="1337"/>
      <c r="M37" s="1337"/>
      <c r="N37" s="1337"/>
      <c r="O37" s="1337"/>
      <c r="P37" s="1337"/>
      <c r="Q37" s="1337"/>
      <c r="R37" s="1337"/>
      <c r="S37" s="1337"/>
      <c r="T37" s="1337"/>
      <c r="U37" s="1337"/>
      <c r="V37" s="1337"/>
      <c r="W37" s="1337"/>
      <c r="X37" s="1337"/>
      <c r="Y37" s="1337"/>
      <c r="Z37" s="1337"/>
      <c r="AA37" s="1338"/>
      <c r="AB37" s="624"/>
      <c r="AO37" s="397"/>
    </row>
    <row r="38" spans="1:41" s="626" customFormat="1" ht="88.9" customHeight="1" x14ac:dyDescent="0.35">
      <c r="A38" s="118"/>
      <c r="B38" s="175"/>
      <c r="C38" s="1339"/>
      <c r="D38" s="1340"/>
      <c r="E38" s="1340"/>
      <c r="F38" s="1340"/>
      <c r="G38" s="1341"/>
      <c r="H38" s="208"/>
      <c r="I38" s="208"/>
      <c r="J38" s="230"/>
      <c r="K38" s="1336"/>
      <c r="L38" s="1337"/>
      <c r="M38" s="1337"/>
      <c r="N38" s="1337"/>
      <c r="O38" s="1337"/>
      <c r="P38" s="1337"/>
      <c r="Q38" s="1337"/>
      <c r="R38" s="1337"/>
      <c r="S38" s="1337"/>
      <c r="T38" s="1337"/>
      <c r="U38" s="1337"/>
      <c r="V38" s="1337"/>
      <c r="W38" s="1337"/>
      <c r="X38" s="1337"/>
      <c r="Y38" s="1337"/>
      <c r="Z38" s="1337"/>
      <c r="AA38" s="1338"/>
      <c r="AB38" s="624"/>
    </row>
    <row r="39" spans="1:41" s="626" customFormat="1" ht="104.5" customHeight="1" thickBot="1" x14ac:dyDescent="0.4">
      <c r="A39" s="118"/>
      <c r="B39" s="175"/>
      <c r="C39" s="1339"/>
      <c r="D39" s="1340"/>
      <c r="E39" s="1340"/>
      <c r="F39" s="1340"/>
      <c r="G39" s="1341"/>
      <c r="H39" s="208"/>
      <c r="I39" s="208"/>
      <c r="J39" s="230"/>
      <c r="K39" s="1336"/>
      <c r="L39" s="1337"/>
      <c r="M39" s="1337"/>
      <c r="N39" s="1337"/>
      <c r="O39" s="1337"/>
      <c r="P39" s="1337"/>
      <c r="Q39" s="1337"/>
      <c r="R39" s="1337"/>
      <c r="S39" s="1337"/>
      <c r="T39" s="1337"/>
      <c r="U39" s="1337"/>
      <c r="V39" s="1337"/>
      <c r="W39" s="1337"/>
      <c r="X39" s="1337"/>
      <c r="Y39" s="1337"/>
      <c r="Z39" s="1337"/>
      <c r="AA39" s="1338"/>
      <c r="AB39" s="624"/>
    </row>
    <row r="40" spans="1:41" s="626" customFormat="1" ht="15.75" customHeight="1" thickBot="1" x14ac:dyDescent="0.4">
      <c r="A40" s="118"/>
      <c r="B40" s="175"/>
      <c r="C40" s="1284" t="s">
        <v>54</v>
      </c>
      <c r="D40" s="1285"/>
      <c r="E40" s="1285"/>
      <c r="F40" s="1285"/>
      <c r="G40" s="1286"/>
      <c r="H40" s="270">
        <f>SUM(H36:H39)</f>
        <v>5</v>
      </c>
      <c r="I40" s="209">
        <f>SUM(I36:I39)</f>
        <v>147</v>
      </c>
      <c r="J40" s="279">
        <f>+H40/I40</f>
        <v>3.4013605442176874E-2</v>
      </c>
      <c r="K40" s="1287"/>
      <c r="L40" s="1288"/>
      <c r="M40" s="1288"/>
      <c r="N40" s="1288"/>
      <c r="O40" s="1288"/>
      <c r="P40" s="1288"/>
      <c r="Q40" s="1288"/>
      <c r="R40" s="1288"/>
      <c r="S40" s="1288"/>
      <c r="T40" s="1288"/>
      <c r="U40" s="1288"/>
      <c r="V40" s="1288"/>
      <c r="W40" s="1288"/>
      <c r="X40" s="1288"/>
      <c r="Y40" s="1288"/>
      <c r="Z40" s="1288"/>
      <c r="AA40" s="1289"/>
      <c r="AB40" s="624"/>
    </row>
    <row r="41" spans="1:41" s="626" customFormat="1" ht="5.25" customHeight="1" x14ac:dyDescent="0.35">
      <c r="A41" s="118"/>
      <c r="B41" s="175"/>
      <c r="C41" s="745"/>
      <c r="D41" s="174"/>
      <c r="E41" s="174"/>
      <c r="F41" s="174"/>
      <c r="G41" s="174"/>
      <c r="H41" s="176"/>
      <c r="I41" s="176"/>
      <c r="J41" s="70"/>
      <c r="K41" s="174"/>
      <c r="L41" s="174"/>
      <c r="M41" s="174"/>
      <c r="N41" s="174"/>
      <c r="O41" s="174"/>
      <c r="P41" s="174"/>
      <c r="Q41" s="174"/>
      <c r="R41" s="174"/>
      <c r="S41" s="174"/>
      <c r="T41" s="174"/>
      <c r="U41" s="174"/>
      <c r="V41" s="174"/>
      <c r="W41" s="174"/>
      <c r="X41" s="174"/>
      <c r="Y41" s="174"/>
      <c r="Z41" s="174"/>
      <c r="AA41" s="746"/>
      <c r="AB41" s="624"/>
    </row>
    <row r="42" spans="1:41" s="626" customFormat="1" ht="15" thickBot="1" x14ac:dyDescent="0.4">
      <c r="A42" s="118"/>
      <c r="B42" s="175"/>
      <c r="C42" s="745"/>
      <c r="D42" s="174"/>
      <c r="E42" s="174"/>
      <c r="F42" s="174"/>
      <c r="G42" s="174"/>
      <c r="H42" s="176"/>
      <c r="I42" s="176"/>
      <c r="J42" s="70"/>
      <c r="K42" s="174"/>
      <c r="L42" s="174"/>
      <c r="M42" s="174"/>
      <c r="N42" s="174"/>
      <c r="O42" s="174"/>
      <c r="P42" s="174"/>
      <c r="Q42" s="174"/>
      <c r="R42" s="174"/>
      <c r="S42" s="174"/>
      <c r="T42" s="174"/>
      <c r="U42" s="174"/>
      <c r="V42" s="174"/>
      <c r="W42" s="174"/>
      <c r="X42" s="174"/>
      <c r="Y42" s="174"/>
      <c r="Z42" s="174"/>
      <c r="AA42" s="746"/>
      <c r="AB42" s="624"/>
    </row>
    <row r="43" spans="1:41" s="626" customFormat="1" x14ac:dyDescent="0.35">
      <c r="A43" s="118"/>
      <c r="B43" s="175"/>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624"/>
    </row>
    <row r="44" spans="1:41" ht="18" customHeight="1" thickBot="1" x14ac:dyDescent="0.4">
      <c r="A44" s="172"/>
      <c r="B44" s="173"/>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624"/>
    </row>
    <row r="45" spans="1:41" x14ac:dyDescent="0.35">
      <c r="A45" s="172"/>
      <c r="B45" s="173"/>
      <c r="C45" s="1296" t="s">
        <v>94</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624"/>
    </row>
    <row r="46" spans="1:41" ht="28.9" customHeight="1" x14ac:dyDescent="0.35">
      <c r="A46" s="172"/>
      <c r="B46" s="173"/>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624"/>
    </row>
    <row r="47" spans="1:41" x14ac:dyDescent="0.35">
      <c r="A47" s="172"/>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624"/>
    </row>
    <row r="48" spans="1:41" ht="19.899999999999999" customHeight="1" x14ac:dyDescent="0.35">
      <c r="A48" s="172"/>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624"/>
    </row>
    <row r="49" spans="1:28" x14ac:dyDescent="0.35">
      <c r="A49" s="172"/>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624"/>
    </row>
    <row r="50" spans="1:28" ht="11.5" customHeight="1" x14ac:dyDescent="0.35">
      <c r="A50" s="172"/>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624"/>
    </row>
    <row r="51" spans="1:28" ht="23.5" customHeight="1" x14ac:dyDescent="0.35">
      <c r="A51" s="172"/>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624"/>
    </row>
    <row r="52" spans="1:28" ht="139.9" customHeight="1" x14ac:dyDescent="0.35">
      <c r="A52" s="172"/>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624"/>
    </row>
    <row r="53" spans="1:28" ht="6.65" customHeight="1" thickBot="1" x14ac:dyDescent="0.4">
      <c r="A53" s="172"/>
      <c r="B53" s="173"/>
      <c r="C53" s="1302"/>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1304"/>
      <c r="AB53" s="624"/>
    </row>
    <row r="54" spans="1:28" ht="8.5" customHeight="1" x14ac:dyDescent="0.35">
      <c r="A54" s="172"/>
      <c r="B54" s="177"/>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629"/>
    </row>
    <row r="55" spans="1:28" ht="9.65" customHeight="1" thickBot="1" x14ac:dyDescent="0.4">
      <c r="A55" s="172"/>
      <c r="B55" s="180"/>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631"/>
    </row>
    <row r="56" spans="1:28" ht="15.65" customHeight="1" x14ac:dyDescent="0.35">
      <c r="A56" s="172"/>
      <c r="B56" s="183"/>
      <c r="C56" s="1305" t="s">
        <v>46</v>
      </c>
      <c r="D56" s="1306"/>
      <c r="E56" s="1306"/>
      <c r="F56" s="1306"/>
      <c r="G56" s="1307"/>
      <c r="H56" s="1305" t="s">
        <v>76</v>
      </c>
      <c r="I56" s="1307"/>
      <c r="J56" s="1305" t="s">
        <v>56</v>
      </c>
      <c r="K56" s="1306"/>
      <c r="L56" s="1306"/>
      <c r="M56" s="1307"/>
      <c r="N56" s="1305" t="s">
        <v>57</v>
      </c>
      <c r="O56" s="1306"/>
      <c r="P56" s="1306"/>
      <c r="Q56" s="1306"/>
      <c r="R56" s="1306"/>
      <c r="S56" s="1306"/>
      <c r="T56" s="1306"/>
      <c r="U56" s="1307"/>
      <c r="V56" s="1314" t="s">
        <v>58</v>
      </c>
      <c r="W56" s="1314"/>
      <c r="X56" s="1314"/>
      <c r="Y56" s="1314"/>
      <c r="Z56" s="1314"/>
      <c r="AA56" s="1315"/>
      <c r="AB56" s="149"/>
    </row>
    <row r="57" spans="1:28" ht="16.899999999999999" customHeight="1" x14ac:dyDescent="0.35">
      <c r="A57" s="172"/>
      <c r="B57" s="185"/>
      <c r="C57" s="1308"/>
      <c r="D57" s="1309"/>
      <c r="E57" s="1309"/>
      <c r="F57" s="1309"/>
      <c r="G57" s="1310"/>
      <c r="H57" s="1308"/>
      <c r="I57" s="1310"/>
      <c r="J57" s="1308"/>
      <c r="K57" s="1309"/>
      <c r="L57" s="1309"/>
      <c r="M57" s="1310"/>
      <c r="N57" s="1308"/>
      <c r="O57" s="1309"/>
      <c r="P57" s="1309"/>
      <c r="Q57" s="1309"/>
      <c r="R57" s="1309"/>
      <c r="S57" s="1309"/>
      <c r="T57" s="1309"/>
      <c r="U57" s="1310"/>
      <c r="V57" s="1316"/>
      <c r="W57" s="1316"/>
      <c r="X57" s="1316"/>
      <c r="Y57" s="1316"/>
      <c r="Z57" s="1316"/>
      <c r="AA57" s="1317"/>
      <c r="AB57" s="149"/>
    </row>
    <row r="58" spans="1:28" ht="15.65" hidden="1" customHeight="1" x14ac:dyDescent="0.35">
      <c r="A58" s="172"/>
      <c r="B58" s="185"/>
      <c r="C58" s="1308"/>
      <c r="D58" s="1309"/>
      <c r="E58" s="1309"/>
      <c r="F58" s="1309"/>
      <c r="G58" s="1310"/>
      <c r="H58" s="1308"/>
      <c r="I58" s="1310"/>
      <c r="J58" s="1308"/>
      <c r="K58" s="1309"/>
      <c r="L58" s="1309"/>
      <c r="M58" s="1310"/>
      <c r="N58" s="1311"/>
      <c r="O58" s="1312"/>
      <c r="P58" s="1312"/>
      <c r="Q58" s="1312"/>
      <c r="R58" s="1312"/>
      <c r="S58" s="1312"/>
      <c r="T58" s="1312"/>
      <c r="U58" s="1313"/>
      <c r="V58" s="1318"/>
      <c r="W58" s="1318"/>
      <c r="X58" s="1318"/>
      <c r="Y58" s="1318"/>
      <c r="Z58" s="1318"/>
      <c r="AA58" s="1319"/>
      <c r="AB58" s="149"/>
    </row>
    <row r="59" spans="1:28" ht="234.65" customHeight="1" x14ac:dyDescent="0.35">
      <c r="A59" s="172"/>
      <c r="B59" s="183"/>
      <c r="C59" s="1385" t="s">
        <v>93</v>
      </c>
      <c r="D59" s="1379"/>
      <c r="E59" s="1379"/>
      <c r="F59" s="1379"/>
      <c r="G59" s="1379"/>
      <c r="H59" s="1378">
        <v>0.04</v>
      </c>
      <c r="I59" s="1379"/>
      <c r="J59" s="1378">
        <v>0</v>
      </c>
      <c r="K59" s="1379"/>
      <c r="L59" s="1379"/>
      <c r="M59" s="1379"/>
      <c r="N59" s="1374" t="s">
        <v>95</v>
      </c>
      <c r="O59" s="1374"/>
      <c r="P59" s="1374"/>
      <c r="Q59" s="1374"/>
      <c r="R59" s="1374"/>
      <c r="S59" s="1374"/>
      <c r="T59" s="1374"/>
      <c r="U59" s="1374"/>
      <c r="V59" s="1374" t="s">
        <v>96</v>
      </c>
      <c r="W59" s="1374"/>
      <c r="X59" s="1374"/>
      <c r="Y59" s="1374"/>
      <c r="Z59" s="1374"/>
      <c r="AA59" s="1375"/>
      <c r="AB59" s="633"/>
    </row>
    <row r="60" spans="1:28" ht="249" customHeight="1" thickBot="1" x14ac:dyDescent="0.4">
      <c r="A60" s="172"/>
      <c r="B60" s="183"/>
      <c r="C60" s="1376" t="s">
        <v>290</v>
      </c>
      <c r="D60" s="1377"/>
      <c r="E60" s="1377"/>
      <c r="F60" s="1377"/>
      <c r="G60" s="1377"/>
      <c r="H60" s="1378">
        <v>1.4285714285714285E-2</v>
      </c>
      <c r="I60" s="1379"/>
      <c r="J60" s="1380">
        <v>7.0000000000000007E-2</v>
      </c>
      <c r="K60" s="1381"/>
      <c r="L60" s="1381"/>
      <c r="M60" s="1382"/>
      <c r="N60" s="1374" t="s">
        <v>1040</v>
      </c>
      <c r="O60" s="1374"/>
      <c r="P60" s="1374"/>
      <c r="Q60" s="1374"/>
      <c r="R60" s="1374"/>
      <c r="S60" s="1374"/>
      <c r="T60" s="1374"/>
      <c r="U60" s="1374"/>
      <c r="V60" s="1374" t="s">
        <v>1041</v>
      </c>
      <c r="W60" s="1374"/>
      <c r="X60" s="1374"/>
      <c r="Y60" s="1374"/>
      <c r="Z60" s="1374"/>
      <c r="AA60" s="1375"/>
      <c r="AB60" s="633"/>
    </row>
    <row r="61" spans="1:28" ht="181.9" customHeight="1" thickBot="1" x14ac:dyDescent="0.4">
      <c r="A61" s="172"/>
      <c r="B61" s="183"/>
      <c r="C61" s="1376"/>
      <c r="D61" s="1377"/>
      <c r="E61" s="1377"/>
      <c r="F61" s="1377"/>
      <c r="G61" s="1377"/>
      <c r="H61" s="1383"/>
      <c r="I61" s="1384"/>
      <c r="J61" s="1383"/>
      <c r="K61" s="1384"/>
      <c r="L61" s="1384"/>
      <c r="M61" s="1384"/>
      <c r="N61" s="1374"/>
      <c r="O61" s="1374"/>
      <c r="P61" s="1374"/>
      <c r="Q61" s="1374"/>
      <c r="R61" s="1374"/>
      <c r="S61" s="1374"/>
      <c r="T61" s="1374"/>
      <c r="U61" s="1374"/>
      <c r="V61" s="1374"/>
      <c r="W61" s="1374"/>
      <c r="X61" s="1374"/>
      <c r="Y61" s="1374"/>
      <c r="Z61" s="1374"/>
      <c r="AA61" s="1375"/>
      <c r="AB61" s="633"/>
    </row>
    <row r="62" spans="1:28" ht="305.5" customHeight="1" thickBot="1" x14ac:dyDescent="0.4">
      <c r="A62" s="172"/>
      <c r="B62" s="183"/>
      <c r="C62" s="1376"/>
      <c r="D62" s="1377"/>
      <c r="E62" s="1377"/>
      <c r="F62" s="1377"/>
      <c r="G62" s="1377"/>
      <c r="H62" s="1386"/>
      <c r="I62" s="1386"/>
      <c r="J62" s="1383"/>
      <c r="K62" s="1384"/>
      <c r="L62" s="1384"/>
      <c r="M62" s="1384"/>
      <c r="N62" s="1374"/>
      <c r="O62" s="1374"/>
      <c r="P62" s="1374"/>
      <c r="Q62" s="1374"/>
      <c r="R62" s="1374"/>
      <c r="S62" s="1374"/>
      <c r="T62" s="1374"/>
      <c r="U62" s="1374"/>
      <c r="V62" s="1374"/>
      <c r="W62" s="1374"/>
      <c r="X62" s="1374"/>
      <c r="Y62" s="1374"/>
      <c r="Z62" s="1374"/>
      <c r="AA62" s="1375"/>
      <c r="AB62" s="633"/>
    </row>
    <row r="63" spans="1:28" ht="9" customHeight="1" thickBot="1" x14ac:dyDescent="0.4">
      <c r="A63" s="172"/>
      <c r="B63" s="183"/>
      <c r="C63" s="1328"/>
      <c r="D63" s="1322"/>
      <c r="E63" s="1322"/>
      <c r="F63" s="1322"/>
      <c r="G63" s="1322"/>
      <c r="H63" s="1322"/>
      <c r="I63" s="1322"/>
      <c r="J63" s="1322"/>
      <c r="K63" s="1322"/>
      <c r="L63" s="1322"/>
      <c r="M63" s="1322"/>
      <c r="N63" s="1329"/>
      <c r="O63" s="1330"/>
      <c r="P63" s="1330"/>
      <c r="Q63" s="1330"/>
      <c r="R63" s="1330"/>
      <c r="S63" s="1330"/>
      <c r="T63" s="1330"/>
      <c r="U63" s="1331"/>
      <c r="V63" s="1329"/>
      <c r="W63" s="1330"/>
      <c r="X63" s="1330"/>
      <c r="Y63" s="1330"/>
      <c r="Z63" s="1330"/>
      <c r="AA63" s="1332"/>
      <c r="AB63" s="633"/>
    </row>
    <row r="64" spans="1:28" x14ac:dyDescent="0.35">
      <c r="A64" s="172"/>
      <c r="B64" s="187"/>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635"/>
    </row>
    <row r="65" spans="1:27" x14ac:dyDescent="0.3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row>
    <row r="66" spans="1:27" x14ac:dyDescent="0.3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row>
    <row r="67" spans="1:27" x14ac:dyDescent="0.35">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row>
    <row r="103" ht="6" customHeight="1" x14ac:dyDescent="0.35"/>
  </sheetData>
  <mergeCells count="102">
    <mergeCell ref="C62:G62"/>
    <mergeCell ref="H62:I62"/>
    <mergeCell ref="J62:M62"/>
    <mergeCell ref="N62:U62"/>
    <mergeCell ref="V62:AA62"/>
    <mergeCell ref="C63:G63"/>
    <mergeCell ref="H63:I63"/>
    <mergeCell ref="J63:M63"/>
    <mergeCell ref="N63:U63"/>
    <mergeCell ref="V63:AA63"/>
    <mergeCell ref="V59:AA59"/>
    <mergeCell ref="C60:G60"/>
    <mergeCell ref="H60:I60"/>
    <mergeCell ref="J60:M60"/>
    <mergeCell ref="N60:U60"/>
    <mergeCell ref="V60:AA60"/>
    <mergeCell ref="C61:G61"/>
    <mergeCell ref="H61:I61"/>
    <mergeCell ref="J61:M61"/>
    <mergeCell ref="N61:U61"/>
    <mergeCell ref="V61:AA61"/>
    <mergeCell ref="C59:G59"/>
    <mergeCell ref="H59:I59"/>
    <mergeCell ref="J59:M59"/>
    <mergeCell ref="N59:U59"/>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7:G37"/>
    <mergeCell ref="K37:AA37"/>
    <mergeCell ref="K38:AA38"/>
    <mergeCell ref="K39:AA39"/>
    <mergeCell ref="K40:AA40"/>
    <mergeCell ref="C56:G58"/>
    <mergeCell ref="H56:I58"/>
    <mergeCell ref="J56:M58"/>
    <mergeCell ref="N56:U58"/>
    <mergeCell ref="V56:AA58"/>
    <mergeCell ref="C35:G35"/>
    <mergeCell ref="K35:AA35"/>
    <mergeCell ref="C36:G36"/>
    <mergeCell ref="K36:AA36"/>
    <mergeCell ref="C38:G38"/>
    <mergeCell ref="C39:G39"/>
    <mergeCell ref="C40:G40"/>
    <mergeCell ref="C43:AA44"/>
    <mergeCell ref="C45:AA53"/>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A28" zoomScale="85" zoomScaleNormal="85" workbookViewId="0">
      <selection activeCell="J41" sqref="J41"/>
    </sheetView>
  </sheetViews>
  <sheetFormatPr baseColWidth="10" defaultColWidth="3.6328125" defaultRowHeight="14.5" x14ac:dyDescent="0.35"/>
  <cols>
    <col min="1" max="1" width="3.6328125" style="539"/>
    <col min="2" max="2" width="2.90625" style="539" customWidth="1"/>
    <col min="3" max="6" width="2.6328125" style="539" customWidth="1"/>
    <col min="7" max="7" width="4.36328125" style="539" customWidth="1"/>
    <col min="8" max="8" width="17" style="539" customWidth="1"/>
    <col min="9" max="9" width="20.1796875" style="539" bestFit="1" customWidth="1"/>
    <col min="10" max="10" width="15" style="539" customWidth="1"/>
    <col min="11" max="12" width="3.453125" style="539" customWidth="1"/>
    <col min="13" max="15" width="2.6328125" style="539" customWidth="1"/>
    <col min="16" max="16" width="3.453125" style="539" customWidth="1"/>
    <col min="17" max="17" width="3.54296875" style="539" customWidth="1"/>
    <col min="18" max="18" width="3.6328125" style="539"/>
    <col min="19" max="19" width="3.36328125" style="539" customWidth="1"/>
    <col min="20" max="20" width="7.453125" style="539" customWidth="1"/>
    <col min="21" max="21" width="3.54296875" style="539" customWidth="1"/>
    <col min="22" max="22" width="3.6328125" style="539"/>
    <col min="23" max="25" width="5" style="539" customWidth="1"/>
    <col min="26" max="26" width="6.6328125" style="539" customWidth="1"/>
    <col min="27" max="27" width="4.08984375" style="539" customWidth="1"/>
    <col min="28" max="28" width="2" style="539" customWidth="1"/>
    <col min="29" max="16384" width="3.63281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563</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564</v>
      </c>
      <c r="J10" s="1362"/>
      <c r="K10" s="1362"/>
      <c r="L10" s="1362"/>
      <c r="M10" s="1362"/>
      <c r="N10" s="1362"/>
      <c r="O10" s="1362"/>
      <c r="P10" s="1362"/>
      <c r="Q10" s="1363"/>
      <c r="R10" s="1367" t="s">
        <v>8</v>
      </c>
      <c r="S10" s="1368"/>
      <c r="T10" s="1368"/>
      <c r="U10" s="1369"/>
      <c r="V10" s="1213" t="s">
        <v>9</v>
      </c>
      <c r="W10" s="1214"/>
      <c r="X10" s="1214"/>
      <c r="Y10" s="1214"/>
      <c r="Z10" s="1214"/>
      <c r="AA10" s="1215"/>
      <c r="AB10" s="130"/>
    </row>
    <row r="11" spans="2:28" ht="20.25" customHeight="1" thickBot="1" x14ac:dyDescent="0.4">
      <c r="B11" s="129"/>
      <c r="C11" s="1223"/>
      <c r="D11" s="1224"/>
      <c r="E11" s="1224"/>
      <c r="F11" s="1224"/>
      <c r="G11" s="1224"/>
      <c r="H11" s="1225"/>
      <c r="I11" s="1364"/>
      <c r="J11" s="1365"/>
      <c r="K11" s="1365"/>
      <c r="L11" s="1365"/>
      <c r="M11" s="1365"/>
      <c r="N11" s="1365"/>
      <c r="O11" s="1365"/>
      <c r="P11" s="1365"/>
      <c r="Q11" s="1366"/>
      <c r="R11" s="1235" t="s">
        <v>565</v>
      </c>
      <c r="S11" s="1370"/>
      <c r="T11" s="1370"/>
      <c r="U11" s="1371"/>
      <c r="V11" s="1219" t="s">
        <v>566</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226" t="s">
        <v>567</v>
      </c>
      <c r="J13" s="1227"/>
      <c r="K13" s="1227"/>
      <c r="L13" s="1227"/>
      <c r="M13" s="1227"/>
      <c r="N13" s="1227"/>
      <c r="O13" s="1227"/>
      <c r="P13" s="1227"/>
      <c r="Q13" s="1227"/>
      <c r="R13" s="1227"/>
      <c r="S13" s="1228"/>
      <c r="T13" s="1220" t="s">
        <v>13</v>
      </c>
      <c r="U13" s="1221"/>
      <c r="V13" s="1221"/>
      <c r="W13" s="1221"/>
      <c r="X13" s="1221"/>
      <c r="Y13" s="1221"/>
      <c r="Z13" s="1221"/>
      <c r="AA13" s="1222"/>
      <c r="AB13" s="136"/>
    </row>
    <row r="14" spans="2:28" ht="14" customHeight="1" thickBot="1" x14ac:dyDescent="0.4">
      <c r="B14" s="134"/>
      <c r="C14" s="1223"/>
      <c r="D14" s="1224"/>
      <c r="E14" s="1224"/>
      <c r="F14" s="1224"/>
      <c r="G14" s="1224"/>
      <c r="H14" s="1225"/>
      <c r="I14" s="1229"/>
      <c r="J14" s="1230"/>
      <c r="K14" s="1230"/>
      <c r="L14" s="1230"/>
      <c r="M14" s="1230"/>
      <c r="N14" s="1230"/>
      <c r="O14" s="1230"/>
      <c r="P14" s="1230"/>
      <c r="Q14" s="1230"/>
      <c r="R14" s="1230"/>
      <c r="S14" s="1231"/>
      <c r="T14" s="1232" t="s">
        <v>14</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35.4" customHeight="1" thickBot="1" x14ac:dyDescent="0.4">
      <c r="B16" s="134"/>
      <c r="C16" s="1195" t="s">
        <v>15</v>
      </c>
      <c r="D16" s="1196"/>
      <c r="E16" s="1196"/>
      <c r="F16" s="1196"/>
      <c r="G16" s="1196"/>
      <c r="H16" s="1197"/>
      <c r="I16" s="1198" t="s">
        <v>568</v>
      </c>
      <c r="J16" s="1199"/>
      <c r="K16" s="1199"/>
      <c r="L16" s="1199"/>
      <c r="M16" s="1199"/>
      <c r="N16" s="1199"/>
      <c r="O16" s="1199"/>
      <c r="P16" s="1199"/>
      <c r="Q16" s="1199"/>
      <c r="R16" s="1199"/>
      <c r="S16" s="1199"/>
      <c r="T16" s="1199"/>
      <c r="U16" s="1199"/>
      <c r="V16" s="1199"/>
      <c r="W16" s="1199"/>
      <c r="X16" s="1199"/>
      <c r="Y16" s="1199"/>
      <c r="Z16" s="1199"/>
      <c r="AA16" s="1200"/>
      <c r="AB16" s="136"/>
    </row>
    <row r="17" spans="2:28"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28" ht="72" customHeight="1" thickBot="1" x14ac:dyDescent="0.4">
      <c r="B18" s="134"/>
      <c r="C18" s="1195" t="s">
        <v>84</v>
      </c>
      <c r="D18" s="1196"/>
      <c r="E18" s="1196"/>
      <c r="F18" s="1196"/>
      <c r="G18" s="1196"/>
      <c r="H18" s="1197"/>
      <c r="I18" s="2852" t="s">
        <v>569</v>
      </c>
      <c r="J18" s="2853"/>
      <c r="K18" s="2853"/>
      <c r="L18" s="2853"/>
      <c r="M18" s="2853"/>
      <c r="N18" s="2853"/>
      <c r="O18" s="2853"/>
      <c r="P18" s="2853"/>
      <c r="Q18" s="2853"/>
      <c r="R18" s="2853"/>
      <c r="S18" s="2853"/>
      <c r="T18" s="2853"/>
      <c r="U18" s="2853"/>
      <c r="V18" s="2853"/>
      <c r="W18" s="2853"/>
      <c r="X18" s="2853"/>
      <c r="Y18" s="2853"/>
      <c r="Z18" s="2853"/>
      <c r="AA18" s="2854"/>
      <c r="AB18" s="136"/>
    </row>
    <row r="19" spans="2:28"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28" ht="22.5" customHeight="1" x14ac:dyDescent="0.35">
      <c r="B20" s="134"/>
      <c r="C20" s="1201" t="s">
        <v>19</v>
      </c>
      <c r="D20" s="1202"/>
      <c r="E20" s="1202"/>
      <c r="F20" s="1202"/>
      <c r="G20" s="1202"/>
      <c r="H20" s="1203"/>
      <c r="I20" s="1207" t="s">
        <v>570</v>
      </c>
      <c r="J20" s="1208"/>
      <c r="K20" s="1208"/>
      <c r="L20" s="1209"/>
      <c r="M20" s="1213" t="s">
        <v>21</v>
      </c>
      <c r="N20" s="1214"/>
      <c r="O20" s="1214"/>
      <c r="P20" s="1214"/>
      <c r="Q20" s="1214"/>
      <c r="R20" s="1214"/>
      <c r="S20" s="1215"/>
      <c r="T20" s="1213" t="s">
        <v>22</v>
      </c>
      <c r="U20" s="1214"/>
      <c r="V20" s="1214"/>
      <c r="W20" s="1214"/>
      <c r="X20" s="1214"/>
      <c r="Y20" s="1214"/>
      <c r="Z20" s="1214"/>
      <c r="AA20" s="1215"/>
      <c r="AB20" s="136"/>
    </row>
    <row r="21" spans="2:28" ht="20" customHeight="1" thickBot="1" x14ac:dyDescent="0.4">
      <c r="B21" s="134"/>
      <c r="C21" s="1204"/>
      <c r="D21" s="1205"/>
      <c r="E21" s="1205"/>
      <c r="F21" s="1205"/>
      <c r="G21" s="1205"/>
      <c r="H21" s="1206"/>
      <c r="I21" s="1210"/>
      <c r="J21" s="1211"/>
      <c r="K21" s="1211"/>
      <c r="L21" s="1212"/>
      <c r="M21" s="1216" t="s">
        <v>23</v>
      </c>
      <c r="N21" s="1217"/>
      <c r="O21" s="1217"/>
      <c r="P21" s="1217"/>
      <c r="Q21" s="1217"/>
      <c r="R21" s="1217"/>
      <c r="S21" s="1218"/>
      <c r="T21" s="2855" t="s">
        <v>69</v>
      </c>
      <c r="U21" s="2856"/>
      <c r="V21" s="2856"/>
      <c r="W21" s="2856"/>
      <c r="X21" s="2856"/>
      <c r="Y21" s="2856"/>
      <c r="Z21" s="2856"/>
      <c r="AA21" s="2857"/>
      <c r="AB21" s="136"/>
    </row>
    <row r="22" spans="2:28" ht="12" customHeight="1"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23.4"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26.25" customHeight="1" thickBot="1" x14ac:dyDescent="0.4">
      <c r="B24" s="134"/>
      <c r="C24" s="1245" t="s">
        <v>571</v>
      </c>
      <c r="D24" s="1246"/>
      <c r="E24" s="1246"/>
      <c r="F24" s="1246"/>
      <c r="G24" s="1246"/>
      <c r="H24" s="1246"/>
      <c r="I24" s="1247"/>
      <c r="J24" s="1245" t="s">
        <v>563</v>
      </c>
      <c r="K24" s="1246"/>
      <c r="L24" s="1246"/>
      <c r="M24" s="1246"/>
      <c r="N24" s="1246"/>
      <c r="O24" s="1246"/>
      <c r="P24" s="1247"/>
      <c r="Q24" s="1248" t="s">
        <v>572</v>
      </c>
      <c r="R24" s="1249"/>
      <c r="S24" s="1249"/>
      <c r="T24" s="1249"/>
      <c r="U24" s="1249"/>
      <c r="V24" s="1249"/>
      <c r="W24" s="1249"/>
      <c r="X24" s="1249"/>
      <c r="Y24" s="1249"/>
      <c r="Z24" s="1249"/>
      <c r="AA24" s="1250"/>
      <c r="AB24" s="136"/>
    </row>
    <row r="25" spans="2:28"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20" customHeight="1" thickBot="1" x14ac:dyDescent="0.4">
      <c r="B26" s="134"/>
      <c r="C26" s="1195" t="s">
        <v>31</v>
      </c>
      <c r="D26" s="1196"/>
      <c r="E26" s="1196"/>
      <c r="F26" s="1196"/>
      <c r="G26" s="1196"/>
      <c r="H26" s="1197"/>
      <c r="I26" s="1198" t="s">
        <v>573</v>
      </c>
      <c r="J26" s="1199"/>
      <c r="K26" s="1199"/>
      <c r="L26" s="1199"/>
      <c r="M26" s="1199"/>
      <c r="N26" s="1199"/>
      <c r="O26" s="1199"/>
      <c r="P26" s="1199"/>
      <c r="Q26" s="1199"/>
      <c r="R26" s="1199"/>
      <c r="S26" s="1199"/>
      <c r="T26" s="1199"/>
      <c r="U26" s="1199"/>
      <c r="V26" s="1199"/>
      <c r="W26" s="1199"/>
      <c r="X26" s="1199"/>
      <c r="Y26" s="1199"/>
      <c r="Z26" s="1199"/>
      <c r="AA26" s="1200"/>
      <c r="AB26" s="136"/>
    </row>
    <row r="27" spans="2:28"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row>
    <row r="28" spans="2:28" ht="40.25" customHeight="1" thickBot="1" x14ac:dyDescent="0.4">
      <c r="B28" s="134"/>
      <c r="C28" s="1195" t="s">
        <v>33</v>
      </c>
      <c r="D28" s="1196"/>
      <c r="E28" s="1196"/>
      <c r="F28" s="1196"/>
      <c r="G28" s="1196"/>
      <c r="H28" s="1197"/>
      <c r="I28" s="1235">
        <v>0.8</v>
      </c>
      <c r="J28" s="1198"/>
      <c r="K28" s="1236" t="s">
        <v>34</v>
      </c>
      <c r="L28" s="1237"/>
      <c r="M28" s="1237"/>
      <c r="N28" s="1238"/>
      <c r="O28" s="1343" t="s">
        <v>35</v>
      </c>
      <c r="P28" s="1344"/>
      <c r="Q28" s="1344"/>
      <c r="R28" s="1345"/>
      <c r="S28" s="137"/>
      <c r="T28" s="1344" t="s">
        <v>36</v>
      </c>
      <c r="U28" s="1344"/>
      <c r="V28" s="1345"/>
      <c r="W28" s="321" t="s">
        <v>115</v>
      </c>
      <c r="X28" s="1346" t="s">
        <v>38</v>
      </c>
      <c r="Y28" s="1347"/>
      <c r="Z28" s="1348"/>
      <c r="AA28" s="139"/>
      <c r="AB28" s="136"/>
    </row>
    <row r="29" spans="2:28" ht="12.65" customHeight="1"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3.25" customHeight="1" thickBot="1" x14ac:dyDescent="0.4">
      <c r="B32" s="134"/>
      <c r="C32" s="1273"/>
      <c r="D32" s="1274"/>
      <c r="E32" s="1274"/>
      <c r="F32" s="1274"/>
      <c r="G32" s="1274"/>
      <c r="H32" s="1274"/>
      <c r="I32" s="1274"/>
      <c r="J32" s="1275"/>
      <c r="K32" s="1263">
        <v>0</v>
      </c>
      <c r="L32" s="1264"/>
      <c r="M32" s="1264"/>
      <c r="N32" s="1264"/>
      <c r="O32" s="1265">
        <v>0.59</v>
      </c>
      <c r="P32" s="1264"/>
      <c r="Q32" s="1264"/>
      <c r="R32" s="1264"/>
      <c r="S32" s="1265">
        <v>0.6</v>
      </c>
      <c r="T32" s="1264"/>
      <c r="U32" s="1265">
        <v>0.79</v>
      </c>
      <c r="V32" s="1264"/>
      <c r="W32" s="1264"/>
      <c r="X32" s="1265">
        <v>0.8</v>
      </c>
      <c r="Y32" s="1264"/>
      <c r="Z32" s="1265">
        <v>1</v>
      </c>
      <c r="AA32" s="1266"/>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8" customFormat="1" ht="12.5" thickBot="1" x14ac:dyDescent="0.35">
      <c r="B34" s="175"/>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544"/>
    </row>
    <row r="35" spans="2:28" s="118" customFormat="1" ht="32.25" customHeight="1" x14ac:dyDescent="0.3">
      <c r="B35" s="175"/>
      <c r="C35" s="1257" t="s">
        <v>46</v>
      </c>
      <c r="D35" s="1258"/>
      <c r="E35" s="1258"/>
      <c r="F35" s="1258"/>
      <c r="G35" s="1259"/>
      <c r="H35" s="546" t="s">
        <v>574</v>
      </c>
      <c r="I35" s="546" t="s">
        <v>575</v>
      </c>
      <c r="J35" s="546" t="s">
        <v>49</v>
      </c>
      <c r="K35" s="2860" t="s">
        <v>50</v>
      </c>
      <c r="L35" s="2861"/>
      <c r="M35" s="2861"/>
      <c r="N35" s="2861"/>
      <c r="O35" s="2861"/>
      <c r="P35" s="2861"/>
      <c r="Q35" s="2861"/>
      <c r="R35" s="2861"/>
      <c r="S35" s="2861"/>
      <c r="T35" s="2861"/>
      <c r="U35" s="2861"/>
      <c r="V35" s="2861"/>
      <c r="W35" s="2861"/>
      <c r="X35" s="2861"/>
      <c r="Y35" s="2861"/>
      <c r="Z35" s="2861"/>
      <c r="AA35" s="2862"/>
      <c r="AB35" s="544"/>
    </row>
    <row r="36" spans="2:28" s="118" customFormat="1" ht="39.65" customHeight="1" x14ac:dyDescent="0.3">
      <c r="B36" s="175"/>
      <c r="C36" s="1339" t="s">
        <v>554</v>
      </c>
      <c r="D36" s="2858"/>
      <c r="E36" s="2858"/>
      <c r="F36" s="2858"/>
      <c r="G36" s="2859"/>
      <c r="H36" s="585">
        <v>12547524742</v>
      </c>
      <c r="I36" s="586">
        <v>18540694268</v>
      </c>
      <c r="J36" s="219">
        <f>H36/I36</f>
        <v>0.67675592729319689</v>
      </c>
      <c r="K36" s="1421" t="s">
        <v>976</v>
      </c>
      <c r="L36" s="1422"/>
      <c r="M36" s="1422"/>
      <c r="N36" s="1422"/>
      <c r="O36" s="1422"/>
      <c r="P36" s="1422"/>
      <c r="Q36" s="1422"/>
      <c r="R36" s="1422"/>
      <c r="S36" s="1422"/>
      <c r="T36" s="1422"/>
      <c r="U36" s="1422"/>
      <c r="V36" s="1422"/>
      <c r="W36" s="1422"/>
      <c r="X36" s="1422"/>
      <c r="Y36" s="1422"/>
      <c r="Z36" s="1422"/>
      <c r="AA36" s="1423"/>
      <c r="AB36" s="544"/>
    </row>
    <row r="37" spans="2:28" s="118" customFormat="1" ht="39.65" customHeight="1" x14ac:dyDescent="0.3">
      <c r="B37" s="175"/>
      <c r="C37" s="1339" t="s">
        <v>556</v>
      </c>
      <c r="D37" s="2858"/>
      <c r="E37" s="2858"/>
      <c r="F37" s="2858"/>
      <c r="G37" s="2859"/>
      <c r="H37" s="585">
        <f>6698861434+8246348637+12398211980</f>
        <v>27343422051</v>
      </c>
      <c r="I37" s="586">
        <f>7633975712+8611133925+12691291886</f>
        <v>28936401523</v>
      </c>
      <c r="J37" s="219">
        <f>H37/I37</f>
        <v>0.9449489436088373</v>
      </c>
      <c r="K37" s="1421" t="s">
        <v>977</v>
      </c>
      <c r="L37" s="1422"/>
      <c r="M37" s="1422"/>
      <c r="N37" s="1422"/>
      <c r="O37" s="1422"/>
      <c r="P37" s="1422"/>
      <c r="Q37" s="1422"/>
      <c r="R37" s="1422"/>
      <c r="S37" s="1422"/>
      <c r="T37" s="1422"/>
      <c r="U37" s="1422"/>
      <c r="V37" s="1422"/>
      <c r="W37" s="1422"/>
      <c r="X37" s="1422"/>
      <c r="Y37" s="1422"/>
      <c r="Z37" s="1422"/>
      <c r="AA37" s="1423"/>
      <c r="AB37" s="544"/>
    </row>
    <row r="38" spans="2:28" s="118" customFormat="1" ht="28.5" customHeight="1" x14ac:dyDescent="0.3">
      <c r="B38" s="175"/>
      <c r="C38" s="1339"/>
      <c r="D38" s="2858"/>
      <c r="E38" s="2858"/>
      <c r="F38" s="2858"/>
      <c r="G38" s="2859"/>
      <c r="H38" s="587"/>
      <c r="I38" s="586"/>
      <c r="J38" s="219"/>
      <c r="K38" s="2863"/>
      <c r="L38" s="2864"/>
      <c r="M38" s="2864"/>
      <c r="N38" s="2864"/>
      <c r="O38" s="2864"/>
      <c r="P38" s="2864"/>
      <c r="Q38" s="2864"/>
      <c r="R38" s="2864"/>
      <c r="S38" s="2864"/>
      <c r="T38" s="2864"/>
      <c r="U38" s="2864"/>
      <c r="V38" s="2864"/>
      <c r="W38" s="2864"/>
      <c r="X38" s="2864"/>
      <c r="Y38" s="2864"/>
      <c r="Z38" s="2864"/>
      <c r="AA38" s="2865"/>
      <c r="AB38" s="544"/>
    </row>
    <row r="39" spans="2:28" s="118" customFormat="1" ht="28.5" customHeight="1" thickBot="1" x14ac:dyDescent="0.35">
      <c r="B39" s="175"/>
      <c r="C39" s="1339"/>
      <c r="D39" s="2858"/>
      <c r="E39" s="2858"/>
      <c r="F39" s="2858"/>
      <c r="G39" s="2859"/>
      <c r="H39" s="322"/>
      <c r="I39" s="322"/>
      <c r="J39" s="219"/>
      <c r="K39" s="2863"/>
      <c r="L39" s="2864"/>
      <c r="M39" s="2864"/>
      <c r="N39" s="2864"/>
      <c r="O39" s="2864"/>
      <c r="P39" s="2864"/>
      <c r="Q39" s="2864"/>
      <c r="R39" s="2864"/>
      <c r="S39" s="2864"/>
      <c r="T39" s="2864"/>
      <c r="U39" s="2864"/>
      <c r="V39" s="2864"/>
      <c r="W39" s="2864"/>
      <c r="X39" s="2864"/>
      <c r="Y39" s="2864"/>
      <c r="Z39" s="2864"/>
      <c r="AA39" s="2865"/>
      <c r="AB39" s="544"/>
    </row>
    <row r="40" spans="2:28" s="118" customFormat="1" ht="15.75" customHeight="1" thickBot="1" x14ac:dyDescent="0.35">
      <c r="B40" s="175"/>
      <c r="C40" s="1284" t="s">
        <v>54</v>
      </c>
      <c r="D40" s="1285"/>
      <c r="E40" s="1285"/>
      <c r="F40" s="1285"/>
      <c r="G40" s="1286"/>
      <c r="H40" s="231">
        <f>SUM(H36:H39)</f>
        <v>39890946793</v>
      </c>
      <c r="I40" s="231">
        <f>SUM(I36:I39)</f>
        <v>47477095791</v>
      </c>
      <c r="J40" s="323">
        <f>H40/I40</f>
        <v>0.84021455247820631</v>
      </c>
      <c r="K40" s="1287"/>
      <c r="L40" s="1288"/>
      <c r="M40" s="1288"/>
      <c r="N40" s="1288"/>
      <c r="O40" s="1288"/>
      <c r="P40" s="1288"/>
      <c r="Q40" s="1288"/>
      <c r="R40" s="1288"/>
      <c r="S40" s="1288"/>
      <c r="T40" s="1288"/>
      <c r="U40" s="1288"/>
      <c r="V40" s="1288"/>
      <c r="W40" s="1288"/>
      <c r="X40" s="1288"/>
      <c r="Y40" s="1288"/>
      <c r="Z40" s="1288"/>
      <c r="AA40" s="1289"/>
      <c r="AB40" s="544"/>
    </row>
    <row r="41" spans="2:28" s="118" customFormat="1" ht="5.25" customHeight="1" x14ac:dyDescent="0.3">
      <c r="B41" s="175"/>
      <c r="C41" s="174"/>
      <c r="D41" s="174"/>
      <c r="E41" s="174"/>
      <c r="F41" s="174"/>
      <c r="G41" s="174"/>
      <c r="H41" s="176"/>
      <c r="I41" s="176"/>
      <c r="J41" s="70"/>
      <c r="K41" s="174"/>
      <c r="L41" s="174"/>
      <c r="M41" s="174"/>
      <c r="N41" s="174"/>
      <c r="O41" s="174"/>
      <c r="P41" s="174"/>
      <c r="Q41" s="174"/>
      <c r="R41" s="174"/>
      <c r="S41" s="174"/>
      <c r="T41" s="174"/>
      <c r="U41" s="174"/>
      <c r="V41" s="174"/>
      <c r="W41" s="174"/>
      <c r="X41" s="174"/>
      <c r="Y41" s="174"/>
      <c r="Z41" s="174"/>
      <c r="AA41" s="174"/>
      <c r="AB41" s="544"/>
    </row>
    <row r="42" spans="2:28" s="118" customFormat="1" ht="12.5" thickBot="1" x14ac:dyDescent="0.35">
      <c r="B42" s="175"/>
      <c r="C42" s="174"/>
      <c r="D42" s="174"/>
      <c r="E42" s="174"/>
      <c r="F42" s="174"/>
      <c r="G42" s="174"/>
      <c r="H42" s="176"/>
      <c r="I42" s="176"/>
      <c r="J42" s="70"/>
      <c r="K42" s="174"/>
      <c r="L42" s="174"/>
      <c r="M42" s="174"/>
      <c r="N42" s="174"/>
      <c r="O42" s="174"/>
      <c r="P42" s="174"/>
      <c r="Q42" s="174"/>
      <c r="R42" s="174"/>
      <c r="S42" s="174"/>
      <c r="T42" s="174"/>
      <c r="U42" s="174"/>
      <c r="V42" s="174"/>
      <c r="W42" s="174"/>
      <c r="X42" s="174"/>
      <c r="Y42" s="174"/>
      <c r="Z42" s="174"/>
      <c r="AA42" s="174"/>
      <c r="AB42" s="544"/>
    </row>
    <row r="43" spans="2:28" s="118" customFormat="1" ht="12" x14ac:dyDescent="0.3">
      <c r="B43" s="175"/>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544"/>
    </row>
    <row r="44" spans="2:28" s="172" customFormat="1" ht="12.5" thickBot="1" x14ac:dyDescent="0.35">
      <c r="B44" s="173"/>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544"/>
    </row>
    <row r="45" spans="2:28" s="172" customFormat="1" ht="18.649999999999999" customHeight="1" x14ac:dyDescent="0.3">
      <c r="B45" s="173"/>
      <c r="C45" s="1296"/>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544"/>
    </row>
    <row r="46" spans="2:28" s="172" customFormat="1" ht="18.649999999999999" customHeight="1" x14ac:dyDescent="0.3">
      <c r="B46" s="173"/>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544"/>
    </row>
    <row r="47" spans="2:28" s="172" customFormat="1" ht="18.649999999999999" customHeight="1" x14ac:dyDescent="0.3">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544"/>
    </row>
    <row r="48" spans="2:28" s="172" customFormat="1" ht="18.649999999999999" customHeight="1" x14ac:dyDescent="0.3">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544"/>
    </row>
    <row r="49" spans="2:28" s="172" customFormat="1" ht="18.649999999999999" customHeight="1" x14ac:dyDescent="0.3">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544"/>
    </row>
    <row r="50" spans="2:28" s="172" customFormat="1" ht="18.649999999999999" customHeight="1"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44"/>
    </row>
    <row r="51" spans="2:28" s="172" customFormat="1" ht="18.649999999999999" customHeight="1"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44"/>
    </row>
    <row r="52" spans="2:28" s="172" customFormat="1" ht="18.649999999999999" customHeight="1"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44"/>
    </row>
    <row r="53" spans="2:28" s="172" customFormat="1" ht="18.649999999999999" customHeight="1" thickBot="1" x14ac:dyDescent="0.35">
      <c r="B53" s="173"/>
      <c r="C53" s="1302"/>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1304"/>
      <c r="AB53" s="544"/>
    </row>
    <row r="54" spans="2:28" s="172" customFormat="1" ht="12" x14ac:dyDescent="0.3">
      <c r="B54" s="177"/>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9"/>
    </row>
    <row r="55" spans="2:28" s="172" customFormat="1" ht="12.5" thickBot="1" x14ac:dyDescent="0.35">
      <c r="B55" s="180"/>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2"/>
    </row>
    <row r="56" spans="2:28" s="172" customFormat="1" ht="12" x14ac:dyDescent="0.3">
      <c r="B56" s="183"/>
      <c r="C56" s="1305" t="s">
        <v>46</v>
      </c>
      <c r="D56" s="1306"/>
      <c r="E56" s="1306"/>
      <c r="F56" s="1306"/>
      <c r="G56" s="1307"/>
      <c r="H56" s="1305" t="s">
        <v>76</v>
      </c>
      <c r="I56" s="1307"/>
      <c r="J56" s="1305" t="s">
        <v>56</v>
      </c>
      <c r="K56" s="1306"/>
      <c r="L56" s="1306"/>
      <c r="M56" s="1307"/>
      <c r="N56" s="1305" t="s">
        <v>57</v>
      </c>
      <c r="O56" s="1306"/>
      <c r="P56" s="1306"/>
      <c r="Q56" s="1306"/>
      <c r="R56" s="1306"/>
      <c r="S56" s="1306"/>
      <c r="T56" s="1306"/>
      <c r="U56" s="1307"/>
      <c r="V56" s="1314" t="s">
        <v>58</v>
      </c>
      <c r="W56" s="1314"/>
      <c r="X56" s="1314"/>
      <c r="Y56" s="1314"/>
      <c r="Z56" s="1314"/>
      <c r="AA56" s="1315"/>
      <c r="AB56" s="184"/>
    </row>
    <row r="57" spans="2:28" s="172" customFormat="1" ht="12" x14ac:dyDescent="0.3">
      <c r="B57" s="185"/>
      <c r="C57" s="1308"/>
      <c r="D57" s="1309"/>
      <c r="E57" s="1309"/>
      <c r="F57" s="1309"/>
      <c r="G57" s="1310"/>
      <c r="H57" s="1308"/>
      <c r="I57" s="1310"/>
      <c r="J57" s="1308"/>
      <c r="K57" s="1309"/>
      <c r="L57" s="1309"/>
      <c r="M57" s="1310"/>
      <c r="N57" s="1308"/>
      <c r="O57" s="1309"/>
      <c r="P57" s="1309"/>
      <c r="Q57" s="1309"/>
      <c r="R57" s="1309"/>
      <c r="S57" s="1309"/>
      <c r="T57" s="1309"/>
      <c r="U57" s="1310"/>
      <c r="V57" s="1316"/>
      <c r="W57" s="1316"/>
      <c r="X57" s="1316"/>
      <c r="Y57" s="1316"/>
      <c r="Z57" s="1316"/>
      <c r="AA57" s="1317"/>
      <c r="AB57" s="184"/>
    </row>
    <row r="58" spans="2:28" s="172" customFormat="1" ht="12.5" thickBot="1" x14ac:dyDescent="0.35">
      <c r="B58" s="185"/>
      <c r="C58" s="1308"/>
      <c r="D58" s="1309"/>
      <c r="E58" s="1309"/>
      <c r="F58" s="1309"/>
      <c r="G58" s="1310"/>
      <c r="H58" s="1308"/>
      <c r="I58" s="1310"/>
      <c r="J58" s="1308"/>
      <c r="K58" s="1309"/>
      <c r="L58" s="1309"/>
      <c r="M58" s="1310"/>
      <c r="N58" s="1311"/>
      <c r="O58" s="1312"/>
      <c r="P58" s="1312"/>
      <c r="Q58" s="1312"/>
      <c r="R58" s="1312"/>
      <c r="S58" s="1312"/>
      <c r="T58" s="1312"/>
      <c r="U58" s="1313"/>
      <c r="V58" s="1318"/>
      <c r="W58" s="1318"/>
      <c r="X58" s="1318"/>
      <c r="Y58" s="1318"/>
      <c r="Z58" s="1318"/>
      <c r="AA58" s="1319"/>
      <c r="AB58" s="184"/>
    </row>
    <row r="59" spans="2:28" s="172" customFormat="1" ht="59.4" customHeight="1" x14ac:dyDescent="0.3">
      <c r="B59" s="183"/>
      <c r="C59" s="2866" t="s">
        <v>576</v>
      </c>
      <c r="D59" s="2867"/>
      <c r="E59" s="2867"/>
      <c r="F59" s="2867"/>
      <c r="G59" s="2867"/>
      <c r="H59" s="2868">
        <v>0.48</v>
      </c>
      <c r="I59" s="2867"/>
      <c r="J59" s="2868">
        <v>0.67679999999999996</v>
      </c>
      <c r="K59" s="2867"/>
      <c r="L59" s="2867"/>
      <c r="M59" s="2867"/>
      <c r="N59" s="2869" t="s">
        <v>577</v>
      </c>
      <c r="O59" s="2870"/>
      <c r="P59" s="2870"/>
      <c r="Q59" s="2870"/>
      <c r="R59" s="2870"/>
      <c r="S59" s="2870"/>
      <c r="T59" s="2870"/>
      <c r="U59" s="2871"/>
      <c r="V59" s="2869" t="s">
        <v>578</v>
      </c>
      <c r="W59" s="2870"/>
      <c r="X59" s="2870"/>
      <c r="Y59" s="2870"/>
      <c r="Z59" s="2870"/>
      <c r="AA59" s="2872"/>
      <c r="AB59" s="186"/>
    </row>
    <row r="60" spans="2:28" ht="59.4" customHeight="1" x14ac:dyDescent="0.35">
      <c r="B60" s="148"/>
      <c r="C60" s="2876" t="s">
        <v>978</v>
      </c>
      <c r="D60" s="2877"/>
      <c r="E60" s="2877"/>
      <c r="F60" s="2877"/>
      <c r="G60" s="2877"/>
      <c r="H60" s="2875">
        <v>0.98360000000000003</v>
      </c>
      <c r="I60" s="2874"/>
      <c r="J60" s="2878">
        <v>0.94489999999999996</v>
      </c>
      <c r="K60" s="2877"/>
      <c r="L60" s="2877"/>
      <c r="M60" s="2877"/>
      <c r="N60" s="2869" t="s">
        <v>979</v>
      </c>
      <c r="O60" s="2870"/>
      <c r="P60" s="2870"/>
      <c r="Q60" s="2870"/>
      <c r="R60" s="2870"/>
      <c r="S60" s="2870"/>
      <c r="T60" s="2870"/>
      <c r="U60" s="2871"/>
      <c r="V60" s="2869" t="s">
        <v>980</v>
      </c>
      <c r="W60" s="2870"/>
      <c r="X60" s="2870"/>
      <c r="Y60" s="2870"/>
      <c r="Z60" s="2870"/>
      <c r="AA60" s="2872"/>
      <c r="AB60" s="163"/>
    </row>
    <row r="61" spans="2:28" ht="45.75" customHeight="1" x14ac:dyDescent="0.35">
      <c r="B61" s="148"/>
      <c r="C61" s="2873"/>
      <c r="D61" s="2874"/>
      <c r="E61" s="2874"/>
      <c r="F61" s="2874"/>
      <c r="G61" s="2874"/>
      <c r="H61" s="2875"/>
      <c r="I61" s="2874"/>
      <c r="J61" s="2875"/>
      <c r="K61" s="2875"/>
      <c r="L61" s="2875"/>
      <c r="M61" s="2875"/>
      <c r="N61" s="2869"/>
      <c r="O61" s="2870"/>
      <c r="P61" s="2870"/>
      <c r="Q61" s="2870"/>
      <c r="R61" s="2870"/>
      <c r="S61" s="2870"/>
      <c r="T61" s="2870"/>
      <c r="U61" s="2871"/>
      <c r="V61" s="2869"/>
      <c r="W61" s="2870"/>
      <c r="X61" s="2870"/>
      <c r="Y61" s="2870"/>
      <c r="Z61" s="2870"/>
      <c r="AA61" s="2872"/>
      <c r="AB61" s="163"/>
    </row>
    <row r="62" spans="2:28" ht="45.75" customHeight="1" x14ac:dyDescent="0.35">
      <c r="B62" s="148"/>
      <c r="C62" s="2873"/>
      <c r="D62" s="2874"/>
      <c r="E62" s="2874"/>
      <c r="F62" s="2874"/>
      <c r="G62" s="2874"/>
      <c r="H62" s="2879"/>
      <c r="I62" s="2880"/>
      <c r="J62" s="2879"/>
      <c r="K62" s="2881"/>
      <c r="L62" s="2881"/>
      <c r="M62" s="2880"/>
      <c r="N62" s="2869"/>
      <c r="O62" s="2870"/>
      <c r="P62" s="2870"/>
      <c r="Q62" s="2870"/>
      <c r="R62" s="2870"/>
      <c r="S62" s="2870"/>
      <c r="T62" s="2870"/>
      <c r="U62" s="2871"/>
      <c r="V62" s="2869"/>
      <c r="W62" s="2870"/>
      <c r="X62" s="2870"/>
      <c r="Y62" s="2870"/>
      <c r="Z62" s="2870"/>
      <c r="AA62" s="2872"/>
      <c r="AB62" s="163"/>
    </row>
    <row r="63" spans="2:28" ht="20.25" customHeight="1" x14ac:dyDescent="0.35">
      <c r="B63" s="151"/>
      <c r="AB63" s="152"/>
    </row>
    <row r="102" ht="6" customHeight="1" x14ac:dyDescent="0.35"/>
  </sheetData>
  <mergeCells count="97">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59:G59"/>
    <mergeCell ref="H59:I59"/>
    <mergeCell ref="J59:M59"/>
    <mergeCell ref="N59:U59"/>
    <mergeCell ref="V59:AA59"/>
    <mergeCell ref="C43:AA44"/>
    <mergeCell ref="C45:AA53"/>
    <mergeCell ref="C56:G58"/>
    <mergeCell ref="H56:I58"/>
    <mergeCell ref="J56:M58"/>
    <mergeCell ref="N56:U58"/>
    <mergeCell ref="V56:AA58"/>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3"/>
  <sheetViews>
    <sheetView topLeftCell="E34" zoomScaleNormal="100" workbookViewId="0">
      <selection activeCell="H37" sqref="H37"/>
    </sheetView>
  </sheetViews>
  <sheetFormatPr baseColWidth="10" defaultColWidth="3.6328125" defaultRowHeight="14.5" x14ac:dyDescent="0.35"/>
  <cols>
    <col min="1" max="1" width="3.6328125" style="539"/>
    <col min="2" max="2" width="2.90625" style="539" customWidth="1"/>
    <col min="3" max="6" width="2.6328125" style="539" customWidth="1"/>
    <col min="7" max="7" width="4.36328125" style="539" customWidth="1"/>
    <col min="8" max="8" width="17" style="539" customWidth="1"/>
    <col min="9" max="9" width="17.6328125" style="539" bestFit="1" customWidth="1"/>
    <col min="10" max="10" width="15" style="539" customWidth="1"/>
    <col min="11" max="12" width="3.453125" style="539" customWidth="1"/>
    <col min="13" max="15" width="2.6328125" style="539" customWidth="1"/>
    <col min="16" max="16" width="3.453125" style="539" customWidth="1"/>
    <col min="17" max="17" width="3.54296875" style="539" customWidth="1"/>
    <col min="18" max="18" width="3.6328125" style="539"/>
    <col min="19" max="19" width="3.36328125" style="539" customWidth="1"/>
    <col min="20" max="20" width="7.453125" style="539" customWidth="1"/>
    <col min="21" max="21" width="3.54296875" style="539" customWidth="1"/>
    <col min="22" max="22" width="3.6328125" style="539"/>
    <col min="23" max="25" width="5" style="539" customWidth="1"/>
    <col min="26" max="26" width="6.6328125" style="539" customWidth="1"/>
    <col min="27" max="27" width="4.08984375" style="539" customWidth="1"/>
    <col min="28" max="28" width="2" style="539" customWidth="1"/>
    <col min="29" max="16384" width="3.63281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563</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x14ac:dyDescent="0.35">
      <c r="B10" s="129"/>
      <c r="C10" s="1220" t="s">
        <v>6</v>
      </c>
      <c r="D10" s="1221"/>
      <c r="E10" s="1221"/>
      <c r="F10" s="1221"/>
      <c r="G10" s="1221"/>
      <c r="H10" s="1222"/>
      <c r="I10" s="1361" t="s">
        <v>579</v>
      </c>
      <c r="J10" s="1362"/>
      <c r="K10" s="1362"/>
      <c r="L10" s="1362"/>
      <c r="M10" s="1362"/>
      <c r="N10" s="1362"/>
      <c r="O10" s="1362"/>
      <c r="P10" s="1362"/>
      <c r="Q10" s="1363"/>
      <c r="R10" s="2882" t="s">
        <v>8</v>
      </c>
      <c r="S10" s="2883"/>
      <c r="T10" s="2883"/>
      <c r="U10" s="2884"/>
      <c r="V10" s="1213" t="s">
        <v>9</v>
      </c>
      <c r="W10" s="1214"/>
      <c r="X10" s="1214"/>
      <c r="Y10" s="1214"/>
      <c r="Z10" s="1214"/>
      <c r="AA10" s="1215"/>
      <c r="AB10" s="130"/>
    </row>
    <row r="11" spans="2:28" ht="20.25" customHeight="1" thickBot="1" x14ac:dyDescent="0.4">
      <c r="B11" s="129"/>
      <c r="C11" s="1223"/>
      <c r="D11" s="1224"/>
      <c r="E11" s="1224"/>
      <c r="F11" s="1224"/>
      <c r="G11" s="1224"/>
      <c r="H11" s="1225"/>
      <c r="I11" s="1364"/>
      <c r="J11" s="1365"/>
      <c r="K11" s="1365"/>
      <c r="L11" s="1365"/>
      <c r="M11" s="1365"/>
      <c r="N11" s="1365"/>
      <c r="O11" s="1365"/>
      <c r="P11" s="1365"/>
      <c r="Q11" s="1366"/>
      <c r="R11" s="1931" t="s">
        <v>580</v>
      </c>
      <c r="S11" s="1932"/>
      <c r="T11" s="1932"/>
      <c r="U11" s="1933"/>
      <c r="V11" s="1219" t="s">
        <v>108</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226" t="s">
        <v>567</v>
      </c>
      <c r="J13" s="1227"/>
      <c r="K13" s="1227"/>
      <c r="L13" s="1227"/>
      <c r="M13" s="1227"/>
      <c r="N13" s="1227"/>
      <c r="O13" s="1227"/>
      <c r="P13" s="1227"/>
      <c r="Q13" s="1227"/>
      <c r="R13" s="1227"/>
      <c r="S13" s="1228"/>
      <c r="T13" s="1220" t="s">
        <v>13</v>
      </c>
      <c r="U13" s="1221"/>
      <c r="V13" s="1221"/>
      <c r="W13" s="1221"/>
      <c r="X13" s="1221"/>
      <c r="Y13" s="1221"/>
      <c r="Z13" s="1221"/>
      <c r="AA13" s="1222"/>
      <c r="AB13" s="136"/>
    </row>
    <row r="14" spans="2:28" ht="24.75" customHeight="1" thickBot="1" x14ac:dyDescent="0.4">
      <c r="B14" s="134"/>
      <c r="C14" s="1223"/>
      <c r="D14" s="1224"/>
      <c r="E14" s="1224"/>
      <c r="F14" s="1224"/>
      <c r="G14" s="1224"/>
      <c r="H14" s="1225"/>
      <c r="I14" s="1229"/>
      <c r="J14" s="1230"/>
      <c r="K14" s="1230"/>
      <c r="L14" s="1230"/>
      <c r="M14" s="1230"/>
      <c r="N14" s="1230"/>
      <c r="O14" s="1230"/>
      <c r="P14" s="1230"/>
      <c r="Q14" s="1230"/>
      <c r="R14" s="1230"/>
      <c r="S14" s="1231"/>
      <c r="T14" s="1232" t="s">
        <v>14</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35.4" customHeight="1" thickBot="1" x14ac:dyDescent="0.4">
      <c r="B16" s="134"/>
      <c r="C16" s="1195" t="s">
        <v>15</v>
      </c>
      <c r="D16" s="1196"/>
      <c r="E16" s="1196"/>
      <c r="F16" s="1196"/>
      <c r="G16" s="1196"/>
      <c r="H16" s="1197"/>
      <c r="I16" s="1198" t="s">
        <v>581</v>
      </c>
      <c r="J16" s="1199"/>
      <c r="K16" s="1199"/>
      <c r="L16" s="1199"/>
      <c r="M16" s="1199"/>
      <c r="N16" s="1199"/>
      <c r="O16" s="1199"/>
      <c r="P16" s="1199"/>
      <c r="Q16" s="1199"/>
      <c r="R16" s="1199"/>
      <c r="S16" s="1199"/>
      <c r="T16" s="1199"/>
      <c r="U16" s="1199"/>
      <c r="V16" s="1199"/>
      <c r="W16" s="1199"/>
      <c r="X16" s="1199"/>
      <c r="Y16" s="1199"/>
      <c r="Z16" s="1199"/>
      <c r="AA16" s="1200"/>
      <c r="AB16" s="136"/>
    </row>
    <row r="17" spans="2:28"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28" ht="72" customHeight="1" thickBot="1" x14ac:dyDescent="0.4">
      <c r="B18" s="134"/>
      <c r="C18" s="1195" t="s">
        <v>84</v>
      </c>
      <c r="D18" s="1196"/>
      <c r="E18" s="1196"/>
      <c r="F18" s="1196"/>
      <c r="G18" s="1196"/>
      <c r="H18" s="1197"/>
      <c r="I18" s="2852" t="s">
        <v>582</v>
      </c>
      <c r="J18" s="2853"/>
      <c r="K18" s="2853"/>
      <c r="L18" s="2853"/>
      <c r="M18" s="2853"/>
      <c r="N18" s="2853"/>
      <c r="O18" s="2853"/>
      <c r="P18" s="2853"/>
      <c r="Q18" s="2853"/>
      <c r="R18" s="2853"/>
      <c r="S18" s="2853"/>
      <c r="T18" s="2853"/>
      <c r="U18" s="2853"/>
      <c r="V18" s="2853"/>
      <c r="W18" s="2853"/>
      <c r="X18" s="2853"/>
      <c r="Y18" s="2853"/>
      <c r="Z18" s="2853"/>
      <c r="AA18" s="2854"/>
      <c r="AB18" s="136"/>
    </row>
    <row r="19" spans="2:28"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28" ht="22.5" customHeight="1" x14ac:dyDescent="0.35">
      <c r="B20" s="134"/>
      <c r="C20" s="1201" t="s">
        <v>19</v>
      </c>
      <c r="D20" s="1202"/>
      <c r="E20" s="1202"/>
      <c r="F20" s="1202"/>
      <c r="G20" s="1202"/>
      <c r="H20" s="1203"/>
      <c r="I20" s="1207" t="s">
        <v>570</v>
      </c>
      <c r="J20" s="1208"/>
      <c r="K20" s="1208"/>
      <c r="L20" s="1209"/>
      <c r="M20" s="1213" t="s">
        <v>21</v>
      </c>
      <c r="N20" s="1214"/>
      <c r="O20" s="1214"/>
      <c r="P20" s="1214"/>
      <c r="Q20" s="1214"/>
      <c r="R20" s="1214"/>
      <c r="S20" s="1215"/>
      <c r="T20" s="1213" t="s">
        <v>22</v>
      </c>
      <c r="U20" s="1214"/>
      <c r="V20" s="1214"/>
      <c r="W20" s="1214"/>
      <c r="X20" s="1214"/>
      <c r="Y20" s="1214"/>
      <c r="Z20" s="1214"/>
      <c r="AA20" s="1215"/>
      <c r="AB20" s="136"/>
    </row>
    <row r="21" spans="2:28" ht="20" customHeight="1" thickBot="1" x14ac:dyDescent="0.4">
      <c r="B21" s="134"/>
      <c r="C21" s="1204"/>
      <c r="D21" s="1205"/>
      <c r="E21" s="1205"/>
      <c r="F21" s="1205"/>
      <c r="G21" s="1205"/>
      <c r="H21" s="1206"/>
      <c r="I21" s="1210"/>
      <c r="J21" s="1211"/>
      <c r="K21" s="1211"/>
      <c r="L21" s="1212"/>
      <c r="M21" s="1216" t="s">
        <v>23</v>
      </c>
      <c r="N21" s="1217"/>
      <c r="O21" s="1217"/>
      <c r="P21" s="1217"/>
      <c r="Q21" s="1217"/>
      <c r="R21" s="1217"/>
      <c r="S21" s="1218"/>
      <c r="T21" s="1219" t="s">
        <v>69</v>
      </c>
      <c r="U21" s="1217"/>
      <c r="V21" s="1217"/>
      <c r="W21" s="1217"/>
      <c r="X21" s="1217"/>
      <c r="Y21" s="1217"/>
      <c r="Z21" s="1217"/>
      <c r="AA21" s="1218"/>
      <c r="AB21" s="136"/>
    </row>
    <row r="22" spans="2:28" ht="12" customHeight="1"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23.4"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26.25" customHeight="1" thickBot="1" x14ac:dyDescent="0.4">
      <c r="B24" s="134"/>
      <c r="C24" s="1245" t="s">
        <v>571</v>
      </c>
      <c r="D24" s="1246"/>
      <c r="E24" s="1246"/>
      <c r="F24" s="1246"/>
      <c r="G24" s="1246"/>
      <c r="H24" s="1246"/>
      <c r="I24" s="1247"/>
      <c r="J24" s="1245" t="s">
        <v>563</v>
      </c>
      <c r="K24" s="1246"/>
      <c r="L24" s="1246"/>
      <c r="M24" s="1246"/>
      <c r="N24" s="1246"/>
      <c r="O24" s="1246"/>
      <c r="P24" s="1247"/>
      <c r="Q24" s="1248" t="s">
        <v>572</v>
      </c>
      <c r="R24" s="1249"/>
      <c r="S24" s="1249"/>
      <c r="T24" s="1249"/>
      <c r="U24" s="1249"/>
      <c r="V24" s="1249"/>
      <c r="W24" s="1249"/>
      <c r="X24" s="1249"/>
      <c r="Y24" s="1249"/>
      <c r="Z24" s="1249"/>
      <c r="AA24" s="1250"/>
      <c r="AB24" s="136"/>
    </row>
    <row r="25" spans="2:28"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20" customHeight="1" thickBot="1" x14ac:dyDescent="0.4">
      <c r="B26" s="134"/>
      <c r="C26" s="1195" t="s">
        <v>31</v>
      </c>
      <c r="D26" s="1196"/>
      <c r="E26" s="1196"/>
      <c r="F26" s="1196"/>
      <c r="G26" s="1196"/>
      <c r="H26" s="1197"/>
      <c r="I26" s="1198" t="s">
        <v>583</v>
      </c>
      <c r="J26" s="1199"/>
      <c r="K26" s="1199"/>
      <c r="L26" s="1199"/>
      <c r="M26" s="1199"/>
      <c r="N26" s="1199"/>
      <c r="O26" s="1199"/>
      <c r="P26" s="1199"/>
      <c r="Q26" s="1199"/>
      <c r="R26" s="1199"/>
      <c r="S26" s="1199"/>
      <c r="T26" s="1199"/>
      <c r="U26" s="1199"/>
      <c r="V26" s="1199"/>
      <c r="W26" s="1199"/>
      <c r="X26" s="1199"/>
      <c r="Y26" s="1199"/>
      <c r="Z26" s="1199"/>
      <c r="AA26" s="1200"/>
      <c r="AB26" s="136"/>
    </row>
    <row r="27" spans="2:28"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row>
    <row r="28" spans="2:28" ht="40.25" customHeight="1" thickBot="1" x14ac:dyDescent="0.4">
      <c r="B28" s="134"/>
      <c r="C28" s="1195" t="s">
        <v>33</v>
      </c>
      <c r="D28" s="1196"/>
      <c r="E28" s="1196"/>
      <c r="F28" s="1196"/>
      <c r="G28" s="1196"/>
      <c r="H28" s="1197"/>
      <c r="I28" s="1235">
        <v>0.8</v>
      </c>
      <c r="J28" s="1198"/>
      <c r="K28" s="1236" t="s">
        <v>34</v>
      </c>
      <c r="L28" s="1237"/>
      <c r="M28" s="1237"/>
      <c r="N28" s="1238"/>
      <c r="O28" s="1343" t="s">
        <v>35</v>
      </c>
      <c r="P28" s="1344"/>
      <c r="Q28" s="1344"/>
      <c r="R28" s="1345"/>
      <c r="S28" s="137"/>
      <c r="T28" s="1344" t="s">
        <v>36</v>
      </c>
      <c r="U28" s="1344"/>
      <c r="V28" s="1345"/>
      <c r="W28" s="321" t="s">
        <v>115</v>
      </c>
      <c r="X28" s="1346" t="s">
        <v>38</v>
      </c>
      <c r="Y28" s="1347"/>
      <c r="Z28" s="1348"/>
      <c r="AA28" s="139"/>
      <c r="AB28" s="136"/>
    </row>
    <row r="29" spans="2:28" ht="12.65" customHeight="1"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3.25" customHeight="1" thickBot="1" x14ac:dyDescent="0.4">
      <c r="B32" s="134"/>
      <c r="C32" s="1273"/>
      <c r="D32" s="1274"/>
      <c r="E32" s="1274"/>
      <c r="F32" s="1274"/>
      <c r="G32" s="1274"/>
      <c r="H32" s="1274"/>
      <c r="I32" s="1274"/>
      <c r="J32" s="1275"/>
      <c r="K32" s="1263">
        <v>0</v>
      </c>
      <c r="L32" s="1264"/>
      <c r="M32" s="1264"/>
      <c r="N32" s="1264"/>
      <c r="O32" s="1265">
        <v>0.59</v>
      </c>
      <c r="P32" s="1264"/>
      <c r="Q32" s="1264"/>
      <c r="R32" s="1264"/>
      <c r="S32" s="1265">
        <v>0.6</v>
      </c>
      <c r="T32" s="1264"/>
      <c r="U32" s="1265">
        <v>0.79</v>
      </c>
      <c r="V32" s="1264"/>
      <c r="W32" s="1264"/>
      <c r="X32" s="1265">
        <v>0.8</v>
      </c>
      <c r="Y32" s="1264"/>
      <c r="Z32" s="1265">
        <v>1</v>
      </c>
      <c r="AA32" s="1266"/>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8" customFormat="1" ht="12.5" thickBot="1" x14ac:dyDescent="0.35">
      <c r="B34" s="175"/>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544"/>
    </row>
    <row r="35" spans="2:28" s="118" customFormat="1" ht="32.25" customHeight="1" x14ac:dyDescent="0.3">
      <c r="B35" s="175"/>
      <c r="C35" s="1257" t="s">
        <v>46</v>
      </c>
      <c r="D35" s="1258"/>
      <c r="E35" s="1258"/>
      <c r="F35" s="1258"/>
      <c r="G35" s="1259"/>
      <c r="H35" s="546" t="s">
        <v>574</v>
      </c>
      <c r="I35" s="546" t="s">
        <v>575</v>
      </c>
      <c r="J35" s="546" t="s">
        <v>49</v>
      </c>
      <c r="K35" s="2860" t="s">
        <v>50</v>
      </c>
      <c r="L35" s="2861"/>
      <c r="M35" s="2861"/>
      <c r="N35" s="2861"/>
      <c r="O35" s="2861"/>
      <c r="P35" s="2861"/>
      <c r="Q35" s="2861"/>
      <c r="R35" s="2861"/>
      <c r="S35" s="2861"/>
      <c r="T35" s="2861"/>
      <c r="U35" s="2861"/>
      <c r="V35" s="2861"/>
      <c r="W35" s="2861"/>
      <c r="X35" s="2861"/>
      <c r="Y35" s="2861"/>
      <c r="Z35" s="2861"/>
      <c r="AA35" s="2862"/>
      <c r="AB35" s="544"/>
    </row>
    <row r="36" spans="2:28" s="118" customFormat="1" ht="51" customHeight="1" x14ac:dyDescent="0.3">
      <c r="B36" s="175"/>
      <c r="C36" s="1339" t="s">
        <v>576</v>
      </c>
      <c r="D36" s="2858"/>
      <c r="E36" s="2858"/>
      <c r="F36" s="2858"/>
      <c r="G36" s="2859"/>
      <c r="H36" s="588">
        <v>36514319801</v>
      </c>
      <c r="I36" s="588">
        <v>44520234891</v>
      </c>
      <c r="J36" s="219">
        <f>H36/I36</f>
        <v>0.82017356580437906</v>
      </c>
      <c r="K36" s="1421" t="s">
        <v>981</v>
      </c>
      <c r="L36" s="1422"/>
      <c r="M36" s="1422"/>
      <c r="N36" s="1422"/>
      <c r="O36" s="1422"/>
      <c r="P36" s="1422"/>
      <c r="Q36" s="1422"/>
      <c r="R36" s="1422"/>
      <c r="S36" s="1422"/>
      <c r="T36" s="1422"/>
      <c r="U36" s="1422"/>
      <c r="V36" s="1422"/>
      <c r="W36" s="1422"/>
      <c r="X36" s="1422"/>
      <c r="Y36" s="1422"/>
      <c r="Z36" s="1422"/>
      <c r="AA36" s="1423"/>
      <c r="AB36" s="544"/>
    </row>
    <row r="37" spans="2:28" s="118" customFormat="1" ht="51" customHeight="1" x14ac:dyDescent="0.3">
      <c r="B37" s="175"/>
      <c r="C37" s="1339" t="s">
        <v>978</v>
      </c>
      <c r="D37" s="2858"/>
      <c r="E37" s="2858"/>
      <c r="F37" s="2858"/>
      <c r="G37" s="2859"/>
      <c r="H37" s="588">
        <f>7145492928+4724725251+3421646170</f>
        <v>15291864349</v>
      </c>
      <c r="I37" s="588">
        <f>9372529521+7374424559+3529205945</f>
        <v>20276160025</v>
      </c>
      <c r="J37" s="219">
        <f>H37/I37</f>
        <v>0.7541795058899472</v>
      </c>
      <c r="K37" s="1421" t="s">
        <v>982</v>
      </c>
      <c r="L37" s="1422"/>
      <c r="M37" s="1422"/>
      <c r="N37" s="1422"/>
      <c r="O37" s="1422"/>
      <c r="P37" s="1422"/>
      <c r="Q37" s="1422"/>
      <c r="R37" s="1422"/>
      <c r="S37" s="1422"/>
      <c r="T37" s="1422"/>
      <c r="U37" s="1422"/>
      <c r="V37" s="1422"/>
      <c r="W37" s="1422"/>
      <c r="X37" s="1422"/>
      <c r="Y37" s="1422"/>
      <c r="Z37" s="1422"/>
      <c r="AA37" s="1423"/>
      <c r="AB37" s="544"/>
    </row>
    <row r="38" spans="2:28" s="118" customFormat="1" ht="24.75" customHeight="1" x14ac:dyDescent="0.3">
      <c r="B38" s="175"/>
      <c r="C38" s="1339"/>
      <c r="D38" s="2858"/>
      <c r="E38" s="2858"/>
      <c r="F38" s="2858"/>
      <c r="G38" s="2859"/>
      <c r="H38" s="588"/>
      <c r="I38" s="588"/>
      <c r="J38" s="219"/>
      <c r="K38" s="2863"/>
      <c r="L38" s="2864"/>
      <c r="M38" s="2864"/>
      <c r="N38" s="2864"/>
      <c r="O38" s="2864"/>
      <c r="P38" s="2864"/>
      <c r="Q38" s="2864"/>
      <c r="R38" s="2864"/>
      <c r="S38" s="2864"/>
      <c r="T38" s="2864"/>
      <c r="U38" s="2864"/>
      <c r="V38" s="2864"/>
      <c r="W38" s="2864"/>
      <c r="X38" s="2864"/>
      <c r="Y38" s="2864"/>
      <c r="Z38" s="2864"/>
      <c r="AA38" s="2865"/>
      <c r="AB38" s="544"/>
    </row>
    <row r="39" spans="2:28" s="118" customFormat="1" ht="24.75" customHeight="1" x14ac:dyDescent="0.3">
      <c r="B39" s="175"/>
      <c r="C39" s="1339"/>
      <c r="D39" s="2858"/>
      <c r="E39" s="2858"/>
      <c r="F39" s="2858"/>
      <c r="G39" s="2859"/>
      <c r="H39" s="322"/>
      <c r="I39" s="322"/>
      <c r="J39" s="219"/>
      <c r="K39" s="2863"/>
      <c r="L39" s="2864"/>
      <c r="M39" s="2864"/>
      <c r="N39" s="2864"/>
      <c r="O39" s="2864"/>
      <c r="P39" s="2864"/>
      <c r="Q39" s="2864"/>
      <c r="R39" s="2864"/>
      <c r="S39" s="2864"/>
      <c r="T39" s="2864"/>
      <c r="U39" s="2864"/>
      <c r="V39" s="2864"/>
      <c r="W39" s="2864"/>
      <c r="X39" s="2864"/>
      <c r="Y39" s="2864"/>
      <c r="Z39" s="2864"/>
      <c r="AA39" s="2865"/>
      <c r="AB39" s="544"/>
    </row>
    <row r="40" spans="2:28" s="118" customFormat="1" ht="24.75" customHeight="1" x14ac:dyDescent="0.3">
      <c r="B40" s="175"/>
      <c r="C40" s="1339"/>
      <c r="D40" s="2858"/>
      <c r="E40" s="2858"/>
      <c r="F40" s="2858"/>
      <c r="G40" s="2859"/>
      <c r="H40" s="322"/>
      <c r="I40" s="322"/>
      <c r="J40" s="230"/>
      <c r="K40" s="2863"/>
      <c r="L40" s="2864"/>
      <c r="M40" s="2864"/>
      <c r="N40" s="2864"/>
      <c r="O40" s="2864"/>
      <c r="P40" s="2864"/>
      <c r="Q40" s="2864"/>
      <c r="R40" s="2864"/>
      <c r="S40" s="2864"/>
      <c r="T40" s="2864"/>
      <c r="U40" s="2864"/>
      <c r="V40" s="2864"/>
      <c r="W40" s="2864"/>
      <c r="X40" s="2864"/>
      <c r="Y40" s="2864"/>
      <c r="Z40" s="2864"/>
      <c r="AA40" s="2865"/>
      <c r="AB40" s="544"/>
    </row>
    <row r="41" spans="2:28" s="118" customFormat="1" ht="24.75" customHeight="1" thickBot="1" x14ac:dyDescent="0.35">
      <c r="B41" s="175"/>
      <c r="C41" s="1339"/>
      <c r="D41" s="2858"/>
      <c r="E41" s="2858"/>
      <c r="F41" s="2858"/>
      <c r="G41" s="2859"/>
      <c r="H41" s="322"/>
      <c r="I41" s="322"/>
      <c r="J41" s="230"/>
      <c r="K41" s="2863"/>
      <c r="L41" s="2864"/>
      <c r="M41" s="2864"/>
      <c r="N41" s="2864"/>
      <c r="O41" s="2864"/>
      <c r="P41" s="2864"/>
      <c r="Q41" s="2864"/>
      <c r="R41" s="2864"/>
      <c r="S41" s="2864"/>
      <c r="T41" s="2864"/>
      <c r="U41" s="2864"/>
      <c r="V41" s="2864"/>
      <c r="W41" s="2864"/>
      <c r="X41" s="2864"/>
      <c r="Y41" s="2864"/>
      <c r="Z41" s="2864"/>
      <c r="AA41" s="2865"/>
      <c r="AB41" s="544"/>
    </row>
    <row r="42" spans="2:28" s="118" customFormat="1" ht="15.75" customHeight="1" thickBot="1" x14ac:dyDescent="0.35">
      <c r="B42" s="175"/>
      <c r="C42" s="1284" t="s">
        <v>54</v>
      </c>
      <c r="D42" s="1285"/>
      <c r="E42" s="1285"/>
      <c r="F42" s="1285"/>
      <c r="G42" s="1286"/>
      <c r="H42" s="231">
        <f>SUM(H36:H41)</f>
        <v>51806184150</v>
      </c>
      <c r="I42" s="231">
        <f>SUM(I36:I41)</f>
        <v>64796394916</v>
      </c>
      <c r="J42" s="323">
        <f>H42/I42</f>
        <v>0.79952263111489308</v>
      </c>
      <c r="K42" s="1287"/>
      <c r="L42" s="1288"/>
      <c r="M42" s="1288"/>
      <c r="N42" s="1288"/>
      <c r="O42" s="1288"/>
      <c r="P42" s="1288"/>
      <c r="Q42" s="1288"/>
      <c r="R42" s="1288"/>
      <c r="S42" s="1288"/>
      <c r="T42" s="1288"/>
      <c r="U42" s="1288"/>
      <c r="V42" s="1288"/>
      <c r="W42" s="1288"/>
      <c r="X42" s="1288"/>
      <c r="Y42" s="1288"/>
      <c r="Z42" s="1288"/>
      <c r="AA42" s="1289"/>
      <c r="AB42" s="544"/>
    </row>
    <row r="43" spans="2:28" s="118" customFormat="1" ht="5.25" customHeight="1" x14ac:dyDescent="0.3">
      <c r="B43" s="175"/>
      <c r="C43" s="174"/>
      <c r="D43" s="174"/>
      <c r="E43" s="174"/>
      <c r="F43" s="174"/>
      <c r="G43" s="174"/>
      <c r="H43" s="176"/>
      <c r="I43" s="176"/>
      <c r="J43" s="70"/>
      <c r="K43" s="174"/>
      <c r="L43" s="174"/>
      <c r="M43" s="174"/>
      <c r="N43" s="174"/>
      <c r="O43" s="174"/>
      <c r="P43" s="174"/>
      <c r="Q43" s="174"/>
      <c r="R43" s="174"/>
      <c r="S43" s="174"/>
      <c r="T43" s="174"/>
      <c r="U43" s="174"/>
      <c r="V43" s="174"/>
      <c r="W43" s="174"/>
      <c r="X43" s="174"/>
      <c r="Y43" s="174"/>
      <c r="Z43" s="174"/>
      <c r="AA43" s="174"/>
      <c r="AB43" s="544"/>
    </row>
    <row r="44" spans="2:28" s="118" customFormat="1" ht="12.5" thickBot="1" x14ac:dyDescent="0.35">
      <c r="B44" s="175"/>
      <c r="C44" s="174"/>
      <c r="D44" s="174"/>
      <c r="E44" s="174"/>
      <c r="F44" s="174"/>
      <c r="G44" s="174"/>
      <c r="H44" s="176"/>
      <c r="I44" s="176"/>
      <c r="J44" s="70"/>
      <c r="K44" s="174"/>
      <c r="L44" s="174"/>
      <c r="M44" s="174"/>
      <c r="N44" s="174"/>
      <c r="O44" s="174"/>
      <c r="P44" s="174"/>
      <c r="Q44" s="174"/>
      <c r="R44" s="174"/>
      <c r="S44" s="174"/>
      <c r="T44" s="174"/>
      <c r="U44" s="174"/>
      <c r="V44" s="174"/>
      <c r="W44" s="174"/>
      <c r="X44" s="174"/>
      <c r="Y44" s="174"/>
      <c r="Z44" s="174"/>
      <c r="AA44" s="174"/>
      <c r="AB44" s="544"/>
    </row>
    <row r="45" spans="2:28" s="118" customFormat="1" ht="12" x14ac:dyDescent="0.3">
      <c r="B45" s="175"/>
      <c r="C45" s="1290" t="s">
        <v>55</v>
      </c>
      <c r="D45" s="1291"/>
      <c r="E45" s="1291"/>
      <c r="F45" s="1291"/>
      <c r="G45" s="1291"/>
      <c r="H45" s="1291"/>
      <c r="I45" s="1291"/>
      <c r="J45" s="1291"/>
      <c r="K45" s="1291"/>
      <c r="L45" s="1291"/>
      <c r="M45" s="1291"/>
      <c r="N45" s="1291"/>
      <c r="O45" s="1291"/>
      <c r="P45" s="1291"/>
      <c r="Q45" s="1291"/>
      <c r="R45" s="1291"/>
      <c r="S45" s="1291"/>
      <c r="T45" s="1291"/>
      <c r="U45" s="1291"/>
      <c r="V45" s="1291"/>
      <c r="W45" s="1291"/>
      <c r="X45" s="1291"/>
      <c r="Y45" s="1291"/>
      <c r="Z45" s="1291"/>
      <c r="AA45" s="1292"/>
      <c r="AB45" s="544"/>
    </row>
    <row r="46" spans="2:28" s="172" customFormat="1" ht="12.5" thickBot="1" x14ac:dyDescent="0.35">
      <c r="B46" s="173"/>
      <c r="C46" s="1293"/>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5"/>
      <c r="AB46" s="544"/>
    </row>
    <row r="47" spans="2:28" s="172" customFormat="1" ht="17.399999999999999" customHeight="1" x14ac:dyDescent="0.3">
      <c r="B47" s="173"/>
      <c r="C47" s="1296"/>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8"/>
      <c r="AB47" s="544"/>
    </row>
    <row r="48" spans="2:28" s="172" customFormat="1" ht="17.399999999999999" customHeight="1" x14ac:dyDescent="0.3">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544"/>
    </row>
    <row r="49" spans="2:28" s="172" customFormat="1" ht="17.399999999999999" customHeight="1" x14ac:dyDescent="0.3">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544"/>
    </row>
    <row r="50" spans="2:28" s="172" customFormat="1" ht="17.399999999999999" customHeight="1"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44"/>
    </row>
    <row r="51" spans="2:28" s="172" customFormat="1" ht="17.399999999999999" customHeight="1"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44"/>
    </row>
    <row r="52" spans="2:28" s="172" customFormat="1" ht="17.399999999999999" customHeight="1"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44"/>
    </row>
    <row r="53" spans="2:28" s="172" customFormat="1" ht="17.399999999999999" customHeight="1" x14ac:dyDescent="0.3">
      <c r="B53" s="173"/>
      <c r="C53" s="1299"/>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1"/>
      <c r="AB53" s="544"/>
    </row>
    <row r="54" spans="2:28" s="172" customFormat="1" ht="17.399999999999999" customHeight="1" x14ac:dyDescent="0.3">
      <c r="B54" s="173"/>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1"/>
      <c r="AB54" s="544"/>
    </row>
    <row r="55" spans="2:28" s="172" customFormat="1" ht="17.399999999999999" customHeight="1" thickBot="1" x14ac:dyDescent="0.35">
      <c r="B55" s="173"/>
      <c r="C55" s="1302"/>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4"/>
      <c r="AB55" s="544"/>
    </row>
    <row r="56" spans="2:28" s="172" customFormat="1" ht="12" x14ac:dyDescent="0.3">
      <c r="B56" s="177"/>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9"/>
    </row>
    <row r="57" spans="2:28" s="172" customFormat="1" ht="12.5" thickBot="1" x14ac:dyDescent="0.35">
      <c r="B57" s="180"/>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2"/>
    </row>
    <row r="58" spans="2:28" s="172" customFormat="1" ht="12" x14ac:dyDescent="0.3">
      <c r="B58" s="183"/>
      <c r="C58" s="1305" t="s">
        <v>46</v>
      </c>
      <c r="D58" s="1306"/>
      <c r="E58" s="1306"/>
      <c r="F58" s="1306"/>
      <c r="G58" s="1307"/>
      <c r="H58" s="1305" t="s">
        <v>76</v>
      </c>
      <c r="I58" s="1307"/>
      <c r="J58" s="1305" t="s">
        <v>56</v>
      </c>
      <c r="K58" s="1306"/>
      <c r="L58" s="1306"/>
      <c r="M58" s="1307"/>
      <c r="N58" s="1305" t="s">
        <v>57</v>
      </c>
      <c r="O58" s="1306"/>
      <c r="P58" s="1306"/>
      <c r="Q58" s="1306"/>
      <c r="R58" s="1306"/>
      <c r="S58" s="1306"/>
      <c r="T58" s="1306"/>
      <c r="U58" s="1307"/>
      <c r="V58" s="1314" t="s">
        <v>58</v>
      </c>
      <c r="W58" s="1314"/>
      <c r="X58" s="1314"/>
      <c r="Y58" s="1314"/>
      <c r="Z58" s="1314"/>
      <c r="AA58" s="1315"/>
      <c r="AB58" s="184"/>
    </row>
    <row r="59" spans="2:28" s="172" customFormat="1" ht="12" x14ac:dyDescent="0.3">
      <c r="B59" s="185"/>
      <c r="C59" s="1308"/>
      <c r="D59" s="1309"/>
      <c r="E59" s="1309"/>
      <c r="F59" s="1309"/>
      <c r="G59" s="1310"/>
      <c r="H59" s="1308"/>
      <c r="I59" s="1310"/>
      <c r="J59" s="1308"/>
      <c r="K59" s="1309"/>
      <c r="L59" s="1309"/>
      <c r="M59" s="1310"/>
      <c r="N59" s="1308"/>
      <c r="O59" s="1309"/>
      <c r="P59" s="1309"/>
      <c r="Q59" s="1309"/>
      <c r="R59" s="1309"/>
      <c r="S59" s="1309"/>
      <c r="T59" s="1309"/>
      <c r="U59" s="1310"/>
      <c r="V59" s="1316"/>
      <c r="W59" s="1316"/>
      <c r="X59" s="1316"/>
      <c r="Y59" s="1316"/>
      <c r="Z59" s="1316"/>
      <c r="AA59" s="1317"/>
      <c r="AB59" s="184"/>
    </row>
    <row r="60" spans="2:28" s="172" customFormat="1" ht="12.5" thickBot="1" x14ac:dyDescent="0.35">
      <c r="B60" s="185"/>
      <c r="C60" s="1311"/>
      <c r="D60" s="1312"/>
      <c r="E60" s="1312"/>
      <c r="F60" s="1312"/>
      <c r="G60" s="1313"/>
      <c r="H60" s="1311"/>
      <c r="I60" s="1313"/>
      <c r="J60" s="1311"/>
      <c r="K60" s="1312"/>
      <c r="L60" s="1312"/>
      <c r="M60" s="1313"/>
      <c r="N60" s="1311"/>
      <c r="O60" s="1312"/>
      <c r="P60" s="1312"/>
      <c r="Q60" s="1312"/>
      <c r="R60" s="1312"/>
      <c r="S60" s="1312"/>
      <c r="T60" s="1312"/>
      <c r="U60" s="1313"/>
      <c r="V60" s="1318"/>
      <c r="W60" s="1318"/>
      <c r="X60" s="1318"/>
      <c r="Y60" s="1318"/>
      <c r="Z60" s="1318"/>
      <c r="AA60" s="1319"/>
      <c r="AB60" s="184"/>
    </row>
    <row r="61" spans="2:28" s="172" customFormat="1" ht="97.5" customHeight="1" x14ac:dyDescent="0.3">
      <c r="B61" s="183"/>
      <c r="C61" s="2885" t="s">
        <v>576</v>
      </c>
      <c r="D61" s="2886"/>
      <c r="E61" s="2886"/>
      <c r="F61" s="2886"/>
      <c r="G61" s="2886"/>
      <c r="H61" s="2887">
        <v>0.80840000000000001</v>
      </c>
      <c r="I61" s="2129"/>
      <c r="J61" s="2887">
        <v>0.82020000000000004</v>
      </c>
      <c r="K61" s="2129"/>
      <c r="L61" s="2129"/>
      <c r="M61" s="2129"/>
      <c r="N61" s="2888" t="s">
        <v>584</v>
      </c>
      <c r="O61" s="2889"/>
      <c r="P61" s="2889"/>
      <c r="Q61" s="2889"/>
      <c r="R61" s="2889"/>
      <c r="S61" s="2889"/>
      <c r="T61" s="2889"/>
      <c r="U61" s="2890"/>
      <c r="V61" s="2888" t="s">
        <v>585</v>
      </c>
      <c r="W61" s="2889"/>
      <c r="X61" s="2889"/>
      <c r="Y61" s="2889"/>
      <c r="Z61" s="2889"/>
      <c r="AA61" s="2891"/>
      <c r="AB61" s="186"/>
    </row>
    <row r="62" spans="2:28" ht="95.4" customHeight="1" x14ac:dyDescent="0.35">
      <c r="B62" s="148"/>
      <c r="C62" s="2897" t="s">
        <v>978</v>
      </c>
      <c r="D62" s="1572"/>
      <c r="E62" s="1572"/>
      <c r="F62" s="1572"/>
      <c r="G62" s="1572"/>
      <c r="H62" s="2895">
        <v>0.92359999999999998</v>
      </c>
      <c r="I62" s="2896"/>
      <c r="J62" s="2895">
        <v>0.75419999999999998</v>
      </c>
      <c r="K62" s="2896"/>
      <c r="L62" s="2896"/>
      <c r="M62" s="2896"/>
      <c r="N62" s="2888" t="s">
        <v>983</v>
      </c>
      <c r="O62" s="2889"/>
      <c r="P62" s="2889"/>
      <c r="Q62" s="2889"/>
      <c r="R62" s="2889"/>
      <c r="S62" s="2889"/>
      <c r="T62" s="2889"/>
      <c r="U62" s="2890"/>
      <c r="V62" s="2888" t="s">
        <v>984</v>
      </c>
      <c r="W62" s="2889"/>
      <c r="X62" s="2889"/>
      <c r="Y62" s="2889"/>
      <c r="Z62" s="2889"/>
      <c r="AA62" s="2891"/>
      <c r="AB62" s="163"/>
    </row>
    <row r="63" spans="2:28" ht="75.75" customHeight="1" x14ac:dyDescent="0.35">
      <c r="B63" s="148"/>
      <c r="C63" s="2892"/>
      <c r="D63" s="2893"/>
      <c r="E63" s="2893"/>
      <c r="F63" s="2893"/>
      <c r="G63" s="2894"/>
      <c r="H63" s="2895"/>
      <c r="I63" s="2896"/>
      <c r="J63" s="1475"/>
      <c r="K63" s="1474"/>
      <c r="L63" s="1474"/>
      <c r="M63" s="1474"/>
      <c r="N63" s="2888"/>
      <c r="O63" s="2889"/>
      <c r="P63" s="2889"/>
      <c r="Q63" s="2889"/>
      <c r="R63" s="2889"/>
      <c r="S63" s="2889"/>
      <c r="T63" s="2889"/>
      <c r="U63" s="2890"/>
      <c r="V63" s="2888"/>
      <c r="W63" s="2889"/>
      <c r="X63" s="2889"/>
      <c r="Y63" s="2889"/>
      <c r="Z63" s="2889"/>
      <c r="AA63" s="2891"/>
      <c r="AB63" s="163"/>
    </row>
    <row r="64" spans="2:28" ht="75.75" customHeight="1" x14ac:dyDescent="0.35">
      <c r="B64" s="151"/>
      <c r="C64" s="2892"/>
      <c r="D64" s="2893"/>
      <c r="E64" s="2893"/>
      <c r="F64" s="2893"/>
      <c r="G64" s="2894"/>
      <c r="H64" s="2895"/>
      <c r="I64" s="2896"/>
      <c r="J64" s="1475"/>
      <c r="K64" s="1474"/>
      <c r="L64" s="1474"/>
      <c r="M64" s="1474"/>
      <c r="N64" s="2888"/>
      <c r="O64" s="2889"/>
      <c r="P64" s="2889"/>
      <c r="Q64" s="2889"/>
      <c r="R64" s="2889"/>
      <c r="S64" s="2889"/>
      <c r="T64" s="2889"/>
      <c r="U64" s="2890"/>
      <c r="V64" s="2888"/>
      <c r="W64" s="2889"/>
      <c r="X64" s="2889"/>
      <c r="Y64" s="2889"/>
      <c r="Z64" s="2889"/>
      <c r="AA64" s="2891"/>
      <c r="AB64" s="152"/>
    </row>
    <row r="103" ht="6" customHeight="1" x14ac:dyDescent="0.35"/>
  </sheetData>
  <mergeCells count="10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V58:AA60"/>
    <mergeCell ref="C61:G61"/>
    <mergeCell ref="H61:I61"/>
    <mergeCell ref="J61:M61"/>
    <mergeCell ref="N61:U61"/>
    <mergeCell ref="V61:AA61"/>
    <mergeCell ref="C45:AA46"/>
    <mergeCell ref="C47:AA55"/>
    <mergeCell ref="C58:G60"/>
    <mergeCell ref="N58:U60"/>
    <mergeCell ref="H58:I60"/>
    <mergeCell ref="J58:M60"/>
    <mergeCell ref="C41:G41"/>
    <mergeCell ref="K41:AA41"/>
    <mergeCell ref="C42:G42"/>
    <mergeCell ref="K42:AA4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22"/>
  <sheetViews>
    <sheetView topLeftCell="B34" workbookViewId="0">
      <selection activeCell="J48" sqref="J48"/>
    </sheetView>
  </sheetViews>
  <sheetFormatPr baseColWidth="10" defaultColWidth="3.7265625" defaultRowHeight="14.5" x14ac:dyDescent="0.35"/>
  <cols>
    <col min="1" max="1" width="3.7265625" style="681"/>
    <col min="2" max="2" width="2.81640625" style="681" customWidth="1"/>
    <col min="3" max="6" width="2.7265625" style="681" customWidth="1"/>
    <col min="7" max="7" width="7.54296875" style="681" customWidth="1"/>
    <col min="8" max="8" width="14.26953125" style="681" customWidth="1"/>
    <col min="9" max="9" width="14.453125" style="681" customWidth="1"/>
    <col min="10" max="10" width="15" style="681" customWidth="1"/>
    <col min="11" max="12" width="3.453125" style="681" customWidth="1"/>
    <col min="13" max="15" width="2.7265625" style="681" customWidth="1"/>
    <col min="16" max="17" width="3.453125" style="681" customWidth="1"/>
    <col min="18" max="18" width="3.7265625" style="681"/>
    <col min="19" max="19" width="3.26953125" style="681" customWidth="1"/>
    <col min="20" max="20" width="7.453125" style="681" customWidth="1"/>
    <col min="21" max="21" width="3.453125" style="681" customWidth="1"/>
    <col min="22" max="22" width="3.7265625" style="681"/>
    <col min="23" max="25" width="5" style="681" customWidth="1"/>
    <col min="26" max="26" width="6.7265625" style="681" customWidth="1"/>
    <col min="27" max="27" width="4.1796875" style="681" customWidth="1"/>
    <col min="28" max="28" width="2" style="681" customWidth="1"/>
    <col min="29" max="30" width="3.7265625" style="681"/>
    <col min="31" max="31" width="9.1796875" style="681" bestFit="1" customWidth="1"/>
    <col min="32" max="32" width="8.1796875" style="681" bestFit="1" customWidth="1"/>
    <col min="33" max="257" width="3.7265625" style="681"/>
    <col min="258" max="258" width="2.81640625" style="681" customWidth="1"/>
    <col min="259" max="262" width="2.7265625" style="681" customWidth="1"/>
    <col min="263" max="263" width="4.26953125" style="681" customWidth="1"/>
    <col min="264" max="264" width="14.26953125" style="681" customWidth="1"/>
    <col min="265" max="265" width="13.453125" style="681" customWidth="1"/>
    <col min="266" max="266" width="15" style="681" customWidth="1"/>
    <col min="267" max="268" width="3.453125" style="681" customWidth="1"/>
    <col min="269" max="271" width="2.7265625" style="681" customWidth="1"/>
    <col min="272" max="273" width="3.453125" style="681" customWidth="1"/>
    <col min="274" max="274" width="3.7265625" style="681"/>
    <col min="275" max="275" width="3.26953125" style="681" customWidth="1"/>
    <col min="276" max="276" width="7.453125" style="681" customWidth="1"/>
    <col min="277" max="277" width="3.453125" style="681" customWidth="1"/>
    <col min="278" max="278" width="3.7265625" style="681"/>
    <col min="279" max="281" width="5" style="681" customWidth="1"/>
    <col min="282" max="282" width="6.7265625" style="681" customWidth="1"/>
    <col min="283" max="283" width="4.1796875" style="681" customWidth="1"/>
    <col min="284" max="284" width="2" style="681" customWidth="1"/>
    <col min="285" max="513" width="3.7265625" style="681"/>
    <col min="514" max="514" width="2.81640625" style="681" customWidth="1"/>
    <col min="515" max="518" width="2.7265625" style="681" customWidth="1"/>
    <col min="519" max="519" width="4.26953125" style="681" customWidth="1"/>
    <col min="520" max="520" width="14.26953125" style="681" customWidth="1"/>
    <col min="521" max="521" width="13.453125" style="681" customWidth="1"/>
    <col min="522" max="522" width="15" style="681" customWidth="1"/>
    <col min="523" max="524" width="3.453125" style="681" customWidth="1"/>
    <col min="525" max="527" width="2.7265625" style="681" customWidth="1"/>
    <col min="528" max="529" width="3.453125" style="681" customWidth="1"/>
    <col min="530" max="530" width="3.7265625" style="681"/>
    <col min="531" max="531" width="3.26953125" style="681" customWidth="1"/>
    <col min="532" max="532" width="7.453125" style="681" customWidth="1"/>
    <col min="533" max="533" width="3.453125" style="681" customWidth="1"/>
    <col min="534" max="534" width="3.7265625" style="681"/>
    <col min="535" max="537" width="5" style="681" customWidth="1"/>
    <col min="538" max="538" width="6.7265625" style="681" customWidth="1"/>
    <col min="539" max="539" width="4.1796875" style="681" customWidth="1"/>
    <col min="540" max="540" width="2" style="681" customWidth="1"/>
    <col min="541" max="769" width="3.7265625" style="681"/>
    <col min="770" max="770" width="2.81640625" style="681" customWidth="1"/>
    <col min="771" max="774" width="2.7265625" style="681" customWidth="1"/>
    <col min="775" max="775" width="4.26953125" style="681" customWidth="1"/>
    <col min="776" max="776" width="14.26953125" style="681" customWidth="1"/>
    <col min="777" max="777" width="13.453125" style="681" customWidth="1"/>
    <col min="778" max="778" width="15" style="681" customWidth="1"/>
    <col min="779" max="780" width="3.453125" style="681" customWidth="1"/>
    <col min="781" max="783" width="2.7265625" style="681" customWidth="1"/>
    <col min="784" max="785" width="3.453125" style="681" customWidth="1"/>
    <col min="786" max="786" width="3.7265625" style="681"/>
    <col min="787" max="787" width="3.26953125" style="681" customWidth="1"/>
    <col min="788" max="788" width="7.453125" style="681" customWidth="1"/>
    <col min="789" max="789" width="3.453125" style="681" customWidth="1"/>
    <col min="790" max="790" width="3.7265625" style="681"/>
    <col min="791" max="793" width="5" style="681" customWidth="1"/>
    <col min="794" max="794" width="6.7265625" style="681" customWidth="1"/>
    <col min="795" max="795" width="4.1796875" style="681" customWidth="1"/>
    <col min="796" max="796" width="2" style="681" customWidth="1"/>
    <col min="797" max="1025" width="3.7265625" style="681"/>
    <col min="1026" max="1026" width="2.81640625" style="681" customWidth="1"/>
    <col min="1027" max="1030" width="2.7265625" style="681" customWidth="1"/>
    <col min="1031" max="1031" width="4.26953125" style="681" customWidth="1"/>
    <col min="1032" max="1032" width="14.26953125" style="681" customWidth="1"/>
    <col min="1033" max="1033" width="13.453125" style="681" customWidth="1"/>
    <col min="1034" max="1034" width="15" style="681" customWidth="1"/>
    <col min="1035" max="1036" width="3.453125" style="681" customWidth="1"/>
    <col min="1037" max="1039" width="2.7265625" style="681" customWidth="1"/>
    <col min="1040" max="1041" width="3.453125" style="681" customWidth="1"/>
    <col min="1042" max="1042" width="3.7265625" style="681"/>
    <col min="1043" max="1043" width="3.26953125" style="681" customWidth="1"/>
    <col min="1044" max="1044" width="7.453125" style="681" customWidth="1"/>
    <col min="1045" max="1045" width="3.453125" style="681" customWidth="1"/>
    <col min="1046" max="1046" width="3.7265625" style="681"/>
    <col min="1047" max="1049" width="5" style="681" customWidth="1"/>
    <col min="1050" max="1050" width="6.7265625" style="681" customWidth="1"/>
    <col min="1051" max="1051" width="4.1796875" style="681" customWidth="1"/>
    <col min="1052" max="1052" width="2" style="681" customWidth="1"/>
    <col min="1053" max="1281" width="3.7265625" style="681"/>
    <col min="1282" max="1282" width="2.81640625" style="681" customWidth="1"/>
    <col min="1283" max="1286" width="2.7265625" style="681" customWidth="1"/>
    <col min="1287" max="1287" width="4.26953125" style="681" customWidth="1"/>
    <col min="1288" max="1288" width="14.26953125" style="681" customWidth="1"/>
    <col min="1289" max="1289" width="13.453125" style="681" customWidth="1"/>
    <col min="1290" max="1290" width="15" style="681" customWidth="1"/>
    <col min="1291" max="1292" width="3.453125" style="681" customWidth="1"/>
    <col min="1293" max="1295" width="2.7265625" style="681" customWidth="1"/>
    <col min="1296" max="1297" width="3.453125" style="681" customWidth="1"/>
    <col min="1298" max="1298" width="3.7265625" style="681"/>
    <col min="1299" max="1299" width="3.26953125" style="681" customWidth="1"/>
    <col min="1300" max="1300" width="7.453125" style="681" customWidth="1"/>
    <col min="1301" max="1301" width="3.453125" style="681" customWidth="1"/>
    <col min="1302" max="1302" width="3.7265625" style="681"/>
    <col min="1303" max="1305" width="5" style="681" customWidth="1"/>
    <col min="1306" max="1306" width="6.7265625" style="681" customWidth="1"/>
    <col min="1307" max="1307" width="4.1796875" style="681" customWidth="1"/>
    <col min="1308" max="1308" width="2" style="681" customWidth="1"/>
    <col min="1309" max="1537" width="3.7265625" style="681"/>
    <col min="1538" max="1538" width="2.81640625" style="681" customWidth="1"/>
    <col min="1539" max="1542" width="2.7265625" style="681" customWidth="1"/>
    <col min="1543" max="1543" width="4.26953125" style="681" customWidth="1"/>
    <col min="1544" max="1544" width="14.26953125" style="681" customWidth="1"/>
    <col min="1545" max="1545" width="13.453125" style="681" customWidth="1"/>
    <col min="1546" max="1546" width="15" style="681" customWidth="1"/>
    <col min="1547" max="1548" width="3.453125" style="681" customWidth="1"/>
    <col min="1549" max="1551" width="2.7265625" style="681" customWidth="1"/>
    <col min="1552" max="1553" width="3.453125" style="681" customWidth="1"/>
    <col min="1554" max="1554" width="3.7265625" style="681"/>
    <col min="1555" max="1555" width="3.26953125" style="681" customWidth="1"/>
    <col min="1556" max="1556" width="7.453125" style="681" customWidth="1"/>
    <col min="1557" max="1557" width="3.453125" style="681" customWidth="1"/>
    <col min="1558" max="1558" width="3.7265625" style="681"/>
    <col min="1559" max="1561" width="5" style="681" customWidth="1"/>
    <col min="1562" max="1562" width="6.7265625" style="681" customWidth="1"/>
    <col min="1563" max="1563" width="4.1796875" style="681" customWidth="1"/>
    <col min="1564" max="1564" width="2" style="681" customWidth="1"/>
    <col min="1565" max="1793" width="3.7265625" style="681"/>
    <col min="1794" max="1794" width="2.81640625" style="681" customWidth="1"/>
    <col min="1795" max="1798" width="2.7265625" style="681" customWidth="1"/>
    <col min="1799" max="1799" width="4.26953125" style="681" customWidth="1"/>
    <col min="1800" max="1800" width="14.26953125" style="681" customWidth="1"/>
    <col min="1801" max="1801" width="13.453125" style="681" customWidth="1"/>
    <col min="1802" max="1802" width="15" style="681" customWidth="1"/>
    <col min="1803" max="1804" width="3.453125" style="681" customWidth="1"/>
    <col min="1805" max="1807" width="2.7265625" style="681" customWidth="1"/>
    <col min="1808" max="1809" width="3.453125" style="681" customWidth="1"/>
    <col min="1810" max="1810" width="3.7265625" style="681"/>
    <col min="1811" max="1811" width="3.26953125" style="681" customWidth="1"/>
    <col min="1812" max="1812" width="7.453125" style="681" customWidth="1"/>
    <col min="1813" max="1813" width="3.453125" style="681" customWidth="1"/>
    <col min="1814" max="1814" width="3.7265625" style="681"/>
    <col min="1815" max="1817" width="5" style="681" customWidth="1"/>
    <col min="1818" max="1818" width="6.7265625" style="681" customWidth="1"/>
    <col min="1819" max="1819" width="4.1796875" style="681" customWidth="1"/>
    <col min="1820" max="1820" width="2" style="681" customWidth="1"/>
    <col min="1821" max="2049" width="3.7265625" style="681"/>
    <col min="2050" max="2050" width="2.81640625" style="681" customWidth="1"/>
    <col min="2051" max="2054" width="2.7265625" style="681" customWidth="1"/>
    <col min="2055" max="2055" width="4.26953125" style="681" customWidth="1"/>
    <col min="2056" max="2056" width="14.26953125" style="681" customWidth="1"/>
    <col min="2057" max="2057" width="13.453125" style="681" customWidth="1"/>
    <col min="2058" max="2058" width="15" style="681" customWidth="1"/>
    <col min="2059" max="2060" width="3.453125" style="681" customWidth="1"/>
    <col min="2061" max="2063" width="2.7265625" style="681" customWidth="1"/>
    <col min="2064" max="2065" width="3.453125" style="681" customWidth="1"/>
    <col min="2066" max="2066" width="3.7265625" style="681"/>
    <col min="2067" max="2067" width="3.26953125" style="681" customWidth="1"/>
    <col min="2068" max="2068" width="7.453125" style="681" customWidth="1"/>
    <col min="2069" max="2069" width="3.453125" style="681" customWidth="1"/>
    <col min="2070" max="2070" width="3.7265625" style="681"/>
    <col min="2071" max="2073" width="5" style="681" customWidth="1"/>
    <col min="2074" max="2074" width="6.7265625" style="681" customWidth="1"/>
    <col min="2075" max="2075" width="4.1796875" style="681" customWidth="1"/>
    <col min="2076" max="2076" width="2" style="681" customWidth="1"/>
    <col min="2077" max="2305" width="3.7265625" style="681"/>
    <col min="2306" max="2306" width="2.81640625" style="681" customWidth="1"/>
    <col min="2307" max="2310" width="2.7265625" style="681" customWidth="1"/>
    <col min="2311" max="2311" width="4.26953125" style="681" customWidth="1"/>
    <col min="2312" max="2312" width="14.26953125" style="681" customWidth="1"/>
    <col min="2313" max="2313" width="13.453125" style="681" customWidth="1"/>
    <col min="2314" max="2314" width="15" style="681" customWidth="1"/>
    <col min="2315" max="2316" width="3.453125" style="681" customWidth="1"/>
    <col min="2317" max="2319" width="2.7265625" style="681" customWidth="1"/>
    <col min="2320" max="2321" width="3.453125" style="681" customWidth="1"/>
    <col min="2322" max="2322" width="3.7265625" style="681"/>
    <col min="2323" max="2323" width="3.26953125" style="681" customWidth="1"/>
    <col min="2324" max="2324" width="7.453125" style="681" customWidth="1"/>
    <col min="2325" max="2325" width="3.453125" style="681" customWidth="1"/>
    <col min="2326" max="2326" width="3.7265625" style="681"/>
    <col min="2327" max="2329" width="5" style="681" customWidth="1"/>
    <col min="2330" max="2330" width="6.7265625" style="681" customWidth="1"/>
    <col min="2331" max="2331" width="4.1796875" style="681" customWidth="1"/>
    <col min="2332" max="2332" width="2" style="681" customWidth="1"/>
    <col min="2333" max="2561" width="3.7265625" style="681"/>
    <col min="2562" max="2562" width="2.81640625" style="681" customWidth="1"/>
    <col min="2563" max="2566" width="2.7265625" style="681" customWidth="1"/>
    <col min="2567" max="2567" width="4.26953125" style="681" customWidth="1"/>
    <col min="2568" max="2568" width="14.26953125" style="681" customWidth="1"/>
    <col min="2569" max="2569" width="13.453125" style="681" customWidth="1"/>
    <col min="2570" max="2570" width="15" style="681" customWidth="1"/>
    <col min="2571" max="2572" width="3.453125" style="681" customWidth="1"/>
    <col min="2573" max="2575" width="2.7265625" style="681" customWidth="1"/>
    <col min="2576" max="2577" width="3.453125" style="681" customWidth="1"/>
    <col min="2578" max="2578" width="3.7265625" style="681"/>
    <col min="2579" max="2579" width="3.26953125" style="681" customWidth="1"/>
    <col min="2580" max="2580" width="7.453125" style="681" customWidth="1"/>
    <col min="2581" max="2581" width="3.453125" style="681" customWidth="1"/>
    <col min="2582" max="2582" width="3.7265625" style="681"/>
    <col min="2583" max="2585" width="5" style="681" customWidth="1"/>
    <col min="2586" max="2586" width="6.7265625" style="681" customWidth="1"/>
    <col min="2587" max="2587" width="4.1796875" style="681" customWidth="1"/>
    <col min="2588" max="2588" width="2" style="681" customWidth="1"/>
    <col min="2589" max="2817" width="3.7265625" style="681"/>
    <col min="2818" max="2818" width="2.81640625" style="681" customWidth="1"/>
    <col min="2819" max="2822" width="2.7265625" style="681" customWidth="1"/>
    <col min="2823" max="2823" width="4.26953125" style="681" customWidth="1"/>
    <col min="2824" max="2824" width="14.26953125" style="681" customWidth="1"/>
    <col min="2825" max="2825" width="13.453125" style="681" customWidth="1"/>
    <col min="2826" max="2826" width="15" style="681" customWidth="1"/>
    <col min="2827" max="2828" width="3.453125" style="681" customWidth="1"/>
    <col min="2829" max="2831" width="2.7265625" style="681" customWidth="1"/>
    <col min="2832" max="2833" width="3.453125" style="681" customWidth="1"/>
    <col min="2834" max="2834" width="3.7265625" style="681"/>
    <col min="2835" max="2835" width="3.26953125" style="681" customWidth="1"/>
    <col min="2836" max="2836" width="7.453125" style="681" customWidth="1"/>
    <col min="2837" max="2837" width="3.453125" style="681" customWidth="1"/>
    <col min="2838" max="2838" width="3.7265625" style="681"/>
    <col min="2839" max="2841" width="5" style="681" customWidth="1"/>
    <col min="2842" max="2842" width="6.7265625" style="681" customWidth="1"/>
    <col min="2843" max="2843" width="4.1796875" style="681" customWidth="1"/>
    <col min="2844" max="2844" width="2" style="681" customWidth="1"/>
    <col min="2845" max="3073" width="3.7265625" style="681"/>
    <col min="3074" max="3074" width="2.81640625" style="681" customWidth="1"/>
    <col min="3075" max="3078" width="2.7265625" style="681" customWidth="1"/>
    <col min="3079" max="3079" width="4.26953125" style="681" customWidth="1"/>
    <col min="3080" max="3080" width="14.26953125" style="681" customWidth="1"/>
    <col min="3081" max="3081" width="13.453125" style="681" customWidth="1"/>
    <col min="3082" max="3082" width="15" style="681" customWidth="1"/>
    <col min="3083" max="3084" width="3.453125" style="681" customWidth="1"/>
    <col min="3085" max="3087" width="2.7265625" style="681" customWidth="1"/>
    <col min="3088" max="3089" width="3.453125" style="681" customWidth="1"/>
    <col min="3090" max="3090" width="3.7265625" style="681"/>
    <col min="3091" max="3091" width="3.26953125" style="681" customWidth="1"/>
    <col min="3092" max="3092" width="7.453125" style="681" customWidth="1"/>
    <col min="3093" max="3093" width="3.453125" style="681" customWidth="1"/>
    <col min="3094" max="3094" width="3.7265625" style="681"/>
    <col min="3095" max="3097" width="5" style="681" customWidth="1"/>
    <col min="3098" max="3098" width="6.7265625" style="681" customWidth="1"/>
    <col min="3099" max="3099" width="4.1796875" style="681" customWidth="1"/>
    <col min="3100" max="3100" width="2" style="681" customWidth="1"/>
    <col min="3101" max="3329" width="3.7265625" style="681"/>
    <col min="3330" max="3330" width="2.81640625" style="681" customWidth="1"/>
    <col min="3331" max="3334" width="2.7265625" style="681" customWidth="1"/>
    <col min="3335" max="3335" width="4.26953125" style="681" customWidth="1"/>
    <col min="3336" max="3336" width="14.26953125" style="681" customWidth="1"/>
    <col min="3337" max="3337" width="13.453125" style="681" customWidth="1"/>
    <col min="3338" max="3338" width="15" style="681" customWidth="1"/>
    <col min="3339" max="3340" width="3.453125" style="681" customWidth="1"/>
    <col min="3341" max="3343" width="2.7265625" style="681" customWidth="1"/>
    <col min="3344" max="3345" width="3.453125" style="681" customWidth="1"/>
    <col min="3346" max="3346" width="3.7265625" style="681"/>
    <col min="3347" max="3347" width="3.26953125" style="681" customWidth="1"/>
    <col min="3348" max="3348" width="7.453125" style="681" customWidth="1"/>
    <col min="3349" max="3349" width="3.453125" style="681" customWidth="1"/>
    <col min="3350" max="3350" width="3.7265625" style="681"/>
    <col min="3351" max="3353" width="5" style="681" customWidth="1"/>
    <col min="3354" max="3354" width="6.7265625" style="681" customWidth="1"/>
    <col min="3355" max="3355" width="4.1796875" style="681" customWidth="1"/>
    <col min="3356" max="3356" width="2" style="681" customWidth="1"/>
    <col min="3357" max="3585" width="3.7265625" style="681"/>
    <col min="3586" max="3586" width="2.81640625" style="681" customWidth="1"/>
    <col min="3587" max="3590" width="2.7265625" style="681" customWidth="1"/>
    <col min="3591" max="3591" width="4.26953125" style="681" customWidth="1"/>
    <col min="3592" max="3592" width="14.26953125" style="681" customWidth="1"/>
    <col min="3593" max="3593" width="13.453125" style="681" customWidth="1"/>
    <col min="3594" max="3594" width="15" style="681" customWidth="1"/>
    <col min="3595" max="3596" width="3.453125" style="681" customWidth="1"/>
    <col min="3597" max="3599" width="2.7265625" style="681" customWidth="1"/>
    <col min="3600" max="3601" width="3.453125" style="681" customWidth="1"/>
    <col min="3602" max="3602" width="3.7265625" style="681"/>
    <col min="3603" max="3603" width="3.26953125" style="681" customWidth="1"/>
    <col min="3604" max="3604" width="7.453125" style="681" customWidth="1"/>
    <col min="3605" max="3605" width="3.453125" style="681" customWidth="1"/>
    <col min="3606" max="3606" width="3.7265625" style="681"/>
    <col min="3607" max="3609" width="5" style="681" customWidth="1"/>
    <col min="3610" max="3610" width="6.7265625" style="681" customWidth="1"/>
    <col min="3611" max="3611" width="4.1796875" style="681" customWidth="1"/>
    <col min="3612" max="3612" width="2" style="681" customWidth="1"/>
    <col min="3613" max="3841" width="3.7265625" style="681"/>
    <col min="3842" max="3842" width="2.81640625" style="681" customWidth="1"/>
    <col min="3843" max="3846" width="2.7265625" style="681" customWidth="1"/>
    <col min="3847" max="3847" width="4.26953125" style="681" customWidth="1"/>
    <col min="3848" max="3848" width="14.26953125" style="681" customWidth="1"/>
    <col min="3849" max="3849" width="13.453125" style="681" customWidth="1"/>
    <col min="3850" max="3850" width="15" style="681" customWidth="1"/>
    <col min="3851" max="3852" width="3.453125" style="681" customWidth="1"/>
    <col min="3853" max="3855" width="2.7265625" style="681" customWidth="1"/>
    <col min="3856" max="3857" width="3.453125" style="681" customWidth="1"/>
    <col min="3858" max="3858" width="3.7265625" style="681"/>
    <col min="3859" max="3859" width="3.26953125" style="681" customWidth="1"/>
    <col min="3860" max="3860" width="7.453125" style="681" customWidth="1"/>
    <col min="3861" max="3861" width="3.453125" style="681" customWidth="1"/>
    <col min="3862" max="3862" width="3.7265625" style="681"/>
    <col min="3863" max="3865" width="5" style="681" customWidth="1"/>
    <col min="3866" max="3866" width="6.7265625" style="681" customWidth="1"/>
    <col min="3867" max="3867" width="4.1796875" style="681" customWidth="1"/>
    <col min="3868" max="3868" width="2" style="681" customWidth="1"/>
    <col min="3869" max="4097" width="3.7265625" style="681"/>
    <col min="4098" max="4098" width="2.81640625" style="681" customWidth="1"/>
    <col min="4099" max="4102" width="2.7265625" style="681" customWidth="1"/>
    <col min="4103" max="4103" width="4.26953125" style="681" customWidth="1"/>
    <col min="4104" max="4104" width="14.26953125" style="681" customWidth="1"/>
    <col min="4105" max="4105" width="13.453125" style="681" customWidth="1"/>
    <col min="4106" max="4106" width="15" style="681" customWidth="1"/>
    <col min="4107" max="4108" width="3.453125" style="681" customWidth="1"/>
    <col min="4109" max="4111" width="2.7265625" style="681" customWidth="1"/>
    <col min="4112" max="4113" width="3.453125" style="681" customWidth="1"/>
    <col min="4114" max="4114" width="3.7265625" style="681"/>
    <col min="4115" max="4115" width="3.26953125" style="681" customWidth="1"/>
    <col min="4116" max="4116" width="7.453125" style="681" customWidth="1"/>
    <col min="4117" max="4117" width="3.453125" style="681" customWidth="1"/>
    <col min="4118" max="4118" width="3.7265625" style="681"/>
    <col min="4119" max="4121" width="5" style="681" customWidth="1"/>
    <col min="4122" max="4122" width="6.7265625" style="681" customWidth="1"/>
    <col min="4123" max="4123" width="4.1796875" style="681" customWidth="1"/>
    <col min="4124" max="4124" width="2" style="681" customWidth="1"/>
    <col min="4125" max="4353" width="3.7265625" style="681"/>
    <col min="4354" max="4354" width="2.81640625" style="681" customWidth="1"/>
    <col min="4355" max="4358" width="2.7265625" style="681" customWidth="1"/>
    <col min="4359" max="4359" width="4.26953125" style="681" customWidth="1"/>
    <col min="4360" max="4360" width="14.26953125" style="681" customWidth="1"/>
    <col min="4361" max="4361" width="13.453125" style="681" customWidth="1"/>
    <col min="4362" max="4362" width="15" style="681" customWidth="1"/>
    <col min="4363" max="4364" width="3.453125" style="681" customWidth="1"/>
    <col min="4365" max="4367" width="2.7265625" style="681" customWidth="1"/>
    <col min="4368" max="4369" width="3.453125" style="681" customWidth="1"/>
    <col min="4370" max="4370" width="3.7265625" style="681"/>
    <col min="4371" max="4371" width="3.26953125" style="681" customWidth="1"/>
    <col min="4372" max="4372" width="7.453125" style="681" customWidth="1"/>
    <col min="4373" max="4373" width="3.453125" style="681" customWidth="1"/>
    <col min="4374" max="4374" width="3.7265625" style="681"/>
    <col min="4375" max="4377" width="5" style="681" customWidth="1"/>
    <col min="4378" max="4378" width="6.7265625" style="681" customWidth="1"/>
    <col min="4379" max="4379" width="4.1796875" style="681" customWidth="1"/>
    <col min="4380" max="4380" width="2" style="681" customWidth="1"/>
    <col min="4381" max="4609" width="3.7265625" style="681"/>
    <col min="4610" max="4610" width="2.81640625" style="681" customWidth="1"/>
    <col min="4611" max="4614" width="2.7265625" style="681" customWidth="1"/>
    <col min="4615" max="4615" width="4.26953125" style="681" customWidth="1"/>
    <col min="4616" max="4616" width="14.26953125" style="681" customWidth="1"/>
    <col min="4617" max="4617" width="13.453125" style="681" customWidth="1"/>
    <col min="4618" max="4618" width="15" style="681" customWidth="1"/>
    <col min="4619" max="4620" width="3.453125" style="681" customWidth="1"/>
    <col min="4621" max="4623" width="2.7265625" style="681" customWidth="1"/>
    <col min="4624" max="4625" width="3.453125" style="681" customWidth="1"/>
    <col min="4626" max="4626" width="3.7265625" style="681"/>
    <col min="4627" max="4627" width="3.26953125" style="681" customWidth="1"/>
    <col min="4628" max="4628" width="7.453125" style="681" customWidth="1"/>
    <col min="4629" max="4629" width="3.453125" style="681" customWidth="1"/>
    <col min="4630" max="4630" width="3.7265625" style="681"/>
    <col min="4631" max="4633" width="5" style="681" customWidth="1"/>
    <col min="4634" max="4634" width="6.7265625" style="681" customWidth="1"/>
    <col min="4635" max="4635" width="4.1796875" style="681" customWidth="1"/>
    <col min="4636" max="4636" width="2" style="681" customWidth="1"/>
    <col min="4637" max="4865" width="3.7265625" style="681"/>
    <col min="4866" max="4866" width="2.81640625" style="681" customWidth="1"/>
    <col min="4867" max="4870" width="2.7265625" style="681" customWidth="1"/>
    <col min="4871" max="4871" width="4.26953125" style="681" customWidth="1"/>
    <col min="4872" max="4872" width="14.26953125" style="681" customWidth="1"/>
    <col min="4873" max="4873" width="13.453125" style="681" customWidth="1"/>
    <col min="4874" max="4874" width="15" style="681" customWidth="1"/>
    <col min="4875" max="4876" width="3.453125" style="681" customWidth="1"/>
    <col min="4877" max="4879" width="2.7265625" style="681" customWidth="1"/>
    <col min="4880" max="4881" width="3.453125" style="681" customWidth="1"/>
    <col min="4882" max="4882" width="3.7265625" style="681"/>
    <col min="4883" max="4883" width="3.26953125" style="681" customWidth="1"/>
    <col min="4884" max="4884" width="7.453125" style="681" customWidth="1"/>
    <col min="4885" max="4885" width="3.453125" style="681" customWidth="1"/>
    <col min="4886" max="4886" width="3.7265625" style="681"/>
    <col min="4887" max="4889" width="5" style="681" customWidth="1"/>
    <col min="4890" max="4890" width="6.7265625" style="681" customWidth="1"/>
    <col min="4891" max="4891" width="4.1796875" style="681" customWidth="1"/>
    <col min="4892" max="4892" width="2" style="681" customWidth="1"/>
    <col min="4893" max="5121" width="3.7265625" style="681"/>
    <col min="5122" max="5122" width="2.81640625" style="681" customWidth="1"/>
    <col min="5123" max="5126" width="2.7265625" style="681" customWidth="1"/>
    <col min="5127" max="5127" width="4.26953125" style="681" customWidth="1"/>
    <col min="5128" max="5128" width="14.26953125" style="681" customWidth="1"/>
    <col min="5129" max="5129" width="13.453125" style="681" customWidth="1"/>
    <col min="5130" max="5130" width="15" style="681" customWidth="1"/>
    <col min="5131" max="5132" width="3.453125" style="681" customWidth="1"/>
    <col min="5133" max="5135" width="2.7265625" style="681" customWidth="1"/>
    <col min="5136" max="5137" width="3.453125" style="681" customWidth="1"/>
    <col min="5138" max="5138" width="3.7265625" style="681"/>
    <col min="5139" max="5139" width="3.26953125" style="681" customWidth="1"/>
    <col min="5140" max="5140" width="7.453125" style="681" customWidth="1"/>
    <col min="5141" max="5141" width="3.453125" style="681" customWidth="1"/>
    <col min="5142" max="5142" width="3.7265625" style="681"/>
    <col min="5143" max="5145" width="5" style="681" customWidth="1"/>
    <col min="5146" max="5146" width="6.7265625" style="681" customWidth="1"/>
    <col min="5147" max="5147" width="4.1796875" style="681" customWidth="1"/>
    <col min="5148" max="5148" width="2" style="681" customWidth="1"/>
    <col min="5149" max="5377" width="3.7265625" style="681"/>
    <col min="5378" max="5378" width="2.81640625" style="681" customWidth="1"/>
    <col min="5379" max="5382" width="2.7265625" style="681" customWidth="1"/>
    <col min="5383" max="5383" width="4.26953125" style="681" customWidth="1"/>
    <col min="5384" max="5384" width="14.26953125" style="681" customWidth="1"/>
    <col min="5385" max="5385" width="13.453125" style="681" customWidth="1"/>
    <col min="5386" max="5386" width="15" style="681" customWidth="1"/>
    <col min="5387" max="5388" width="3.453125" style="681" customWidth="1"/>
    <col min="5389" max="5391" width="2.7265625" style="681" customWidth="1"/>
    <col min="5392" max="5393" width="3.453125" style="681" customWidth="1"/>
    <col min="5394" max="5394" width="3.7265625" style="681"/>
    <col min="5395" max="5395" width="3.26953125" style="681" customWidth="1"/>
    <col min="5396" max="5396" width="7.453125" style="681" customWidth="1"/>
    <col min="5397" max="5397" width="3.453125" style="681" customWidth="1"/>
    <col min="5398" max="5398" width="3.7265625" style="681"/>
    <col min="5399" max="5401" width="5" style="681" customWidth="1"/>
    <col min="5402" max="5402" width="6.7265625" style="681" customWidth="1"/>
    <col min="5403" max="5403" width="4.1796875" style="681" customWidth="1"/>
    <col min="5404" max="5404" width="2" style="681" customWidth="1"/>
    <col min="5405" max="5633" width="3.7265625" style="681"/>
    <col min="5634" max="5634" width="2.81640625" style="681" customWidth="1"/>
    <col min="5635" max="5638" width="2.7265625" style="681" customWidth="1"/>
    <col min="5639" max="5639" width="4.26953125" style="681" customWidth="1"/>
    <col min="5640" max="5640" width="14.26953125" style="681" customWidth="1"/>
    <col min="5641" max="5641" width="13.453125" style="681" customWidth="1"/>
    <col min="5642" max="5642" width="15" style="681" customWidth="1"/>
    <col min="5643" max="5644" width="3.453125" style="681" customWidth="1"/>
    <col min="5645" max="5647" width="2.7265625" style="681" customWidth="1"/>
    <col min="5648" max="5649" width="3.453125" style="681" customWidth="1"/>
    <col min="5650" max="5650" width="3.7265625" style="681"/>
    <col min="5651" max="5651" width="3.26953125" style="681" customWidth="1"/>
    <col min="5652" max="5652" width="7.453125" style="681" customWidth="1"/>
    <col min="5653" max="5653" width="3.453125" style="681" customWidth="1"/>
    <col min="5654" max="5654" width="3.7265625" style="681"/>
    <col min="5655" max="5657" width="5" style="681" customWidth="1"/>
    <col min="5658" max="5658" width="6.7265625" style="681" customWidth="1"/>
    <col min="5659" max="5659" width="4.1796875" style="681" customWidth="1"/>
    <col min="5660" max="5660" width="2" style="681" customWidth="1"/>
    <col min="5661" max="5889" width="3.7265625" style="681"/>
    <col min="5890" max="5890" width="2.81640625" style="681" customWidth="1"/>
    <col min="5891" max="5894" width="2.7265625" style="681" customWidth="1"/>
    <col min="5895" max="5895" width="4.26953125" style="681" customWidth="1"/>
    <col min="5896" max="5896" width="14.26953125" style="681" customWidth="1"/>
    <col min="5897" max="5897" width="13.453125" style="681" customWidth="1"/>
    <col min="5898" max="5898" width="15" style="681" customWidth="1"/>
    <col min="5899" max="5900" width="3.453125" style="681" customWidth="1"/>
    <col min="5901" max="5903" width="2.7265625" style="681" customWidth="1"/>
    <col min="5904" max="5905" width="3.453125" style="681" customWidth="1"/>
    <col min="5906" max="5906" width="3.7265625" style="681"/>
    <col min="5907" max="5907" width="3.26953125" style="681" customWidth="1"/>
    <col min="5908" max="5908" width="7.453125" style="681" customWidth="1"/>
    <col min="5909" max="5909" width="3.453125" style="681" customWidth="1"/>
    <col min="5910" max="5910" width="3.7265625" style="681"/>
    <col min="5911" max="5913" width="5" style="681" customWidth="1"/>
    <col min="5914" max="5914" width="6.7265625" style="681" customWidth="1"/>
    <col min="5915" max="5915" width="4.1796875" style="681" customWidth="1"/>
    <col min="5916" max="5916" width="2" style="681" customWidth="1"/>
    <col min="5917" max="6145" width="3.7265625" style="681"/>
    <col min="6146" max="6146" width="2.81640625" style="681" customWidth="1"/>
    <col min="6147" max="6150" width="2.7265625" style="681" customWidth="1"/>
    <col min="6151" max="6151" width="4.26953125" style="681" customWidth="1"/>
    <col min="6152" max="6152" width="14.26953125" style="681" customWidth="1"/>
    <col min="6153" max="6153" width="13.453125" style="681" customWidth="1"/>
    <col min="6154" max="6154" width="15" style="681" customWidth="1"/>
    <col min="6155" max="6156" width="3.453125" style="681" customWidth="1"/>
    <col min="6157" max="6159" width="2.7265625" style="681" customWidth="1"/>
    <col min="6160" max="6161" width="3.453125" style="681" customWidth="1"/>
    <col min="6162" max="6162" width="3.7265625" style="681"/>
    <col min="6163" max="6163" width="3.26953125" style="681" customWidth="1"/>
    <col min="6164" max="6164" width="7.453125" style="681" customWidth="1"/>
    <col min="6165" max="6165" width="3.453125" style="681" customWidth="1"/>
    <col min="6166" max="6166" width="3.7265625" style="681"/>
    <col min="6167" max="6169" width="5" style="681" customWidth="1"/>
    <col min="6170" max="6170" width="6.7265625" style="681" customWidth="1"/>
    <col min="6171" max="6171" width="4.1796875" style="681" customWidth="1"/>
    <col min="6172" max="6172" width="2" style="681" customWidth="1"/>
    <col min="6173" max="6401" width="3.7265625" style="681"/>
    <col min="6402" max="6402" width="2.81640625" style="681" customWidth="1"/>
    <col min="6403" max="6406" width="2.7265625" style="681" customWidth="1"/>
    <col min="6407" max="6407" width="4.26953125" style="681" customWidth="1"/>
    <col min="6408" max="6408" width="14.26953125" style="681" customWidth="1"/>
    <col min="6409" max="6409" width="13.453125" style="681" customWidth="1"/>
    <col min="6410" max="6410" width="15" style="681" customWidth="1"/>
    <col min="6411" max="6412" width="3.453125" style="681" customWidth="1"/>
    <col min="6413" max="6415" width="2.7265625" style="681" customWidth="1"/>
    <col min="6416" max="6417" width="3.453125" style="681" customWidth="1"/>
    <col min="6418" max="6418" width="3.7265625" style="681"/>
    <col min="6419" max="6419" width="3.26953125" style="681" customWidth="1"/>
    <col min="6420" max="6420" width="7.453125" style="681" customWidth="1"/>
    <col min="6421" max="6421" width="3.453125" style="681" customWidth="1"/>
    <col min="6422" max="6422" width="3.7265625" style="681"/>
    <col min="6423" max="6425" width="5" style="681" customWidth="1"/>
    <col min="6426" max="6426" width="6.7265625" style="681" customWidth="1"/>
    <col min="6427" max="6427" width="4.1796875" style="681" customWidth="1"/>
    <col min="6428" max="6428" width="2" style="681" customWidth="1"/>
    <col min="6429" max="6657" width="3.7265625" style="681"/>
    <col min="6658" max="6658" width="2.81640625" style="681" customWidth="1"/>
    <col min="6659" max="6662" width="2.7265625" style="681" customWidth="1"/>
    <col min="6663" max="6663" width="4.26953125" style="681" customWidth="1"/>
    <col min="6664" max="6664" width="14.26953125" style="681" customWidth="1"/>
    <col min="6665" max="6665" width="13.453125" style="681" customWidth="1"/>
    <col min="6666" max="6666" width="15" style="681" customWidth="1"/>
    <col min="6667" max="6668" width="3.453125" style="681" customWidth="1"/>
    <col min="6669" max="6671" width="2.7265625" style="681" customWidth="1"/>
    <col min="6672" max="6673" width="3.453125" style="681" customWidth="1"/>
    <col min="6674" max="6674" width="3.7265625" style="681"/>
    <col min="6675" max="6675" width="3.26953125" style="681" customWidth="1"/>
    <col min="6676" max="6676" width="7.453125" style="681" customWidth="1"/>
    <col min="6677" max="6677" width="3.453125" style="681" customWidth="1"/>
    <col min="6678" max="6678" width="3.7265625" style="681"/>
    <col min="6679" max="6681" width="5" style="681" customWidth="1"/>
    <col min="6682" max="6682" width="6.7265625" style="681" customWidth="1"/>
    <col min="6683" max="6683" width="4.1796875" style="681" customWidth="1"/>
    <col min="6684" max="6684" width="2" style="681" customWidth="1"/>
    <col min="6685" max="6913" width="3.7265625" style="681"/>
    <col min="6914" max="6914" width="2.81640625" style="681" customWidth="1"/>
    <col min="6915" max="6918" width="2.7265625" style="681" customWidth="1"/>
    <col min="6919" max="6919" width="4.26953125" style="681" customWidth="1"/>
    <col min="6920" max="6920" width="14.26953125" style="681" customWidth="1"/>
    <col min="6921" max="6921" width="13.453125" style="681" customWidth="1"/>
    <col min="6922" max="6922" width="15" style="681" customWidth="1"/>
    <col min="6923" max="6924" width="3.453125" style="681" customWidth="1"/>
    <col min="6925" max="6927" width="2.7265625" style="681" customWidth="1"/>
    <col min="6928" max="6929" width="3.453125" style="681" customWidth="1"/>
    <col min="6930" max="6930" width="3.7265625" style="681"/>
    <col min="6931" max="6931" width="3.26953125" style="681" customWidth="1"/>
    <col min="6932" max="6932" width="7.453125" style="681" customWidth="1"/>
    <col min="6933" max="6933" width="3.453125" style="681" customWidth="1"/>
    <col min="6934" max="6934" width="3.7265625" style="681"/>
    <col min="6935" max="6937" width="5" style="681" customWidth="1"/>
    <col min="6938" max="6938" width="6.7265625" style="681" customWidth="1"/>
    <col min="6939" max="6939" width="4.1796875" style="681" customWidth="1"/>
    <col min="6940" max="6940" width="2" style="681" customWidth="1"/>
    <col min="6941" max="7169" width="3.7265625" style="681"/>
    <col min="7170" max="7170" width="2.81640625" style="681" customWidth="1"/>
    <col min="7171" max="7174" width="2.7265625" style="681" customWidth="1"/>
    <col min="7175" max="7175" width="4.26953125" style="681" customWidth="1"/>
    <col min="7176" max="7176" width="14.26953125" style="681" customWidth="1"/>
    <col min="7177" max="7177" width="13.453125" style="681" customWidth="1"/>
    <col min="7178" max="7178" width="15" style="681" customWidth="1"/>
    <col min="7179" max="7180" width="3.453125" style="681" customWidth="1"/>
    <col min="7181" max="7183" width="2.7265625" style="681" customWidth="1"/>
    <col min="7184" max="7185" width="3.453125" style="681" customWidth="1"/>
    <col min="7186" max="7186" width="3.7265625" style="681"/>
    <col min="7187" max="7187" width="3.26953125" style="681" customWidth="1"/>
    <col min="7188" max="7188" width="7.453125" style="681" customWidth="1"/>
    <col min="7189" max="7189" width="3.453125" style="681" customWidth="1"/>
    <col min="7190" max="7190" width="3.7265625" style="681"/>
    <col min="7191" max="7193" width="5" style="681" customWidth="1"/>
    <col min="7194" max="7194" width="6.7265625" style="681" customWidth="1"/>
    <col min="7195" max="7195" width="4.1796875" style="681" customWidth="1"/>
    <col min="7196" max="7196" width="2" style="681" customWidth="1"/>
    <col min="7197" max="7425" width="3.7265625" style="681"/>
    <col min="7426" max="7426" width="2.81640625" style="681" customWidth="1"/>
    <col min="7427" max="7430" width="2.7265625" style="681" customWidth="1"/>
    <col min="7431" max="7431" width="4.26953125" style="681" customWidth="1"/>
    <col min="7432" max="7432" width="14.26953125" style="681" customWidth="1"/>
    <col min="7433" max="7433" width="13.453125" style="681" customWidth="1"/>
    <col min="7434" max="7434" width="15" style="681" customWidth="1"/>
    <col min="7435" max="7436" width="3.453125" style="681" customWidth="1"/>
    <col min="7437" max="7439" width="2.7265625" style="681" customWidth="1"/>
    <col min="7440" max="7441" width="3.453125" style="681" customWidth="1"/>
    <col min="7442" max="7442" width="3.7265625" style="681"/>
    <col min="7443" max="7443" width="3.26953125" style="681" customWidth="1"/>
    <col min="7444" max="7444" width="7.453125" style="681" customWidth="1"/>
    <col min="7445" max="7445" width="3.453125" style="681" customWidth="1"/>
    <col min="7446" max="7446" width="3.7265625" style="681"/>
    <col min="7447" max="7449" width="5" style="681" customWidth="1"/>
    <col min="7450" max="7450" width="6.7265625" style="681" customWidth="1"/>
    <col min="7451" max="7451" width="4.1796875" style="681" customWidth="1"/>
    <col min="7452" max="7452" width="2" style="681" customWidth="1"/>
    <col min="7453" max="7681" width="3.7265625" style="681"/>
    <col min="7682" max="7682" width="2.81640625" style="681" customWidth="1"/>
    <col min="7683" max="7686" width="2.7265625" style="681" customWidth="1"/>
    <col min="7687" max="7687" width="4.26953125" style="681" customWidth="1"/>
    <col min="7688" max="7688" width="14.26953125" style="681" customWidth="1"/>
    <col min="7689" max="7689" width="13.453125" style="681" customWidth="1"/>
    <col min="7690" max="7690" width="15" style="681" customWidth="1"/>
    <col min="7691" max="7692" width="3.453125" style="681" customWidth="1"/>
    <col min="7693" max="7695" width="2.7265625" style="681" customWidth="1"/>
    <col min="7696" max="7697" width="3.453125" style="681" customWidth="1"/>
    <col min="7698" max="7698" width="3.7265625" style="681"/>
    <col min="7699" max="7699" width="3.26953125" style="681" customWidth="1"/>
    <col min="7700" max="7700" width="7.453125" style="681" customWidth="1"/>
    <col min="7701" max="7701" width="3.453125" style="681" customWidth="1"/>
    <col min="7702" max="7702" width="3.7265625" style="681"/>
    <col min="7703" max="7705" width="5" style="681" customWidth="1"/>
    <col min="7706" max="7706" width="6.7265625" style="681" customWidth="1"/>
    <col min="7707" max="7707" width="4.1796875" style="681" customWidth="1"/>
    <col min="7708" max="7708" width="2" style="681" customWidth="1"/>
    <col min="7709" max="7937" width="3.7265625" style="681"/>
    <col min="7938" max="7938" width="2.81640625" style="681" customWidth="1"/>
    <col min="7939" max="7942" width="2.7265625" style="681" customWidth="1"/>
    <col min="7943" max="7943" width="4.26953125" style="681" customWidth="1"/>
    <col min="7944" max="7944" width="14.26953125" style="681" customWidth="1"/>
    <col min="7945" max="7945" width="13.453125" style="681" customWidth="1"/>
    <col min="7946" max="7946" width="15" style="681" customWidth="1"/>
    <col min="7947" max="7948" width="3.453125" style="681" customWidth="1"/>
    <col min="7949" max="7951" width="2.7265625" style="681" customWidth="1"/>
    <col min="7952" max="7953" width="3.453125" style="681" customWidth="1"/>
    <col min="7954" max="7954" width="3.7265625" style="681"/>
    <col min="7955" max="7955" width="3.26953125" style="681" customWidth="1"/>
    <col min="7956" max="7956" width="7.453125" style="681" customWidth="1"/>
    <col min="7957" max="7957" width="3.453125" style="681" customWidth="1"/>
    <col min="7958" max="7958" width="3.7265625" style="681"/>
    <col min="7959" max="7961" width="5" style="681" customWidth="1"/>
    <col min="7962" max="7962" width="6.7265625" style="681" customWidth="1"/>
    <col min="7963" max="7963" width="4.1796875" style="681" customWidth="1"/>
    <col min="7964" max="7964" width="2" style="681" customWidth="1"/>
    <col min="7965" max="8193" width="3.7265625" style="681"/>
    <col min="8194" max="8194" width="2.81640625" style="681" customWidth="1"/>
    <col min="8195" max="8198" width="2.7265625" style="681" customWidth="1"/>
    <col min="8199" max="8199" width="4.26953125" style="681" customWidth="1"/>
    <col min="8200" max="8200" width="14.26953125" style="681" customWidth="1"/>
    <col min="8201" max="8201" width="13.453125" style="681" customWidth="1"/>
    <col min="8202" max="8202" width="15" style="681" customWidth="1"/>
    <col min="8203" max="8204" width="3.453125" style="681" customWidth="1"/>
    <col min="8205" max="8207" width="2.7265625" style="681" customWidth="1"/>
    <col min="8208" max="8209" width="3.453125" style="681" customWidth="1"/>
    <col min="8210" max="8210" width="3.7265625" style="681"/>
    <col min="8211" max="8211" width="3.26953125" style="681" customWidth="1"/>
    <col min="8212" max="8212" width="7.453125" style="681" customWidth="1"/>
    <col min="8213" max="8213" width="3.453125" style="681" customWidth="1"/>
    <col min="8214" max="8214" width="3.7265625" style="681"/>
    <col min="8215" max="8217" width="5" style="681" customWidth="1"/>
    <col min="8218" max="8218" width="6.7265625" style="681" customWidth="1"/>
    <col min="8219" max="8219" width="4.1796875" style="681" customWidth="1"/>
    <col min="8220" max="8220" width="2" style="681" customWidth="1"/>
    <col min="8221" max="8449" width="3.7265625" style="681"/>
    <col min="8450" max="8450" width="2.81640625" style="681" customWidth="1"/>
    <col min="8451" max="8454" width="2.7265625" style="681" customWidth="1"/>
    <col min="8455" max="8455" width="4.26953125" style="681" customWidth="1"/>
    <col min="8456" max="8456" width="14.26953125" style="681" customWidth="1"/>
    <col min="8457" max="8457" width="13.453125" style="681" customWidth="1"/>
    <col min="8458" max="8458" width="15" style="681" customWidth="1"/>
    <col min="8459" max="8460" width="3.453125" style="681" customWidth="1"/>
    <col min="8461" max="8463" width="2.7265625" style="681" customWidth="1"/>
    <col min="8464" max="8465" width="3.453125" style="681" customWidth="1"/>
    <col min="8466" max="8466" width="3.7265625" style="681"/>
    <col min="8467" max="8467" width="3.26953125" style="681" customWidth="1"/>
    <col min="8468" max="8468" width="7.453125" style="681" customWidth="1"/>
    <col min="8469" max="8469" width="3.453125" style="681" customWidth="1"/>
    <col min="8470" max="8470" width="3.7265625" style="681"/>
    <col min="8471" max="8473" width="5" style="681" customWidth="1"/>
    <col min="8474" max="8474" width="6.7265625" style="681" customWidth="1"/>
    <col min="8475" max="8475" width="4.1796875" style="681" customWidth="1"/>
    <col min="8476" max="8476" width="2" style="681" customWidth="1"/>
    <col min="8477" max="8705" width="3.7265625" style="681"/>
    <col min="8706" max="8706" width="2.81640625" style="681" customWidth="1"/>
    <col min="8707" max="8710" width="2.7265625" style="681" customWidth="1"/>
    <col min="8711" max="8711" width="4.26953125" style="681" customWidth="1"/>
    <col min="8712" max="8712" width="14.26953125" style="681" customWidth="1"/>
    <col min="8713" max="8713" width="13.453125" style="681" customWidth="1"/>
    <col min="8714" max="8714" width="15" style="681" customWidth="1"/>
    <col min="8715" max="8716" width="3.453125" style="681" customWidth="1"/>
    <col min="8717" max="8719" width="2.7265625" style="681" customWidth="1"/>
    <col min="8720" max="8721" width="3.453125" style="681" customWidth="1"/>
    <col min="8722" max="8722" width="3.7265625" style="681"/>
    <col min="8723" max="8723" width="3.26953125" style="681" customWidth="1"/>
    <col min="8724" max="8724" width="7.453125" style="681" customWidth="1"/>
    <col min="8725" max="8725" width="3.453125" style="681" customWidth="1"/>
    <col min="8726" max="8726" width="3.7265625" style="681"/>
    <col min="8727" max="8729" width="5" style="681" customWidth="1"/>
    <col min="8730" max="8730" width="6.7265625" style="681" customWidth="1"/>
    <col min="8731" max="8731" width="4.1796875" style="681" customWidth="1"/>
    <col min="8732" max="8732" width="2" style="681" customWidth="1"/>
    <col min="8733" max="8961" width="3.7265625" style="681"/>
    <col min="8962" max="8962" width="2.81640625" style="681" customWidth="1"/>
    <col min="8963" max="8966" width="2.7265625" style="681" customWidth="1"/>
    <col min="8967" max="8967" width="4.26953125" style="681" customWidth="1"/>
    <col min="8968" max="8968" width="14.26953125" style="681" customWidth="1"/>
    <col min="8969" max="8969" width="13.453125" style="681" customWidth="1"/>
    <col min="8970" max="8970" width="15" style="681" customWidth="1"/>
    <col min="8971" max="8972" width="3.453125" style="681" customWidth="1"/>
    <col min="8973" max="8975" width="2.7265625" style="681" customWidth="1"/>
    <col min="8976" max="8977" width="3.453125" style="681" customWidth="1"/>
    <col min="8978" max="8978" width="3.7265625" style="681"/>
    <col min="8979" max="8979" width="3.26953125" style="681" customWidth="1"/>
    <col min="8980" max="8980" width="7.453125" style="681" customWidth="1"/>
    <col min="8981" max="8981" width="3.453125" style="681" customWidth="1"/>
    <col min="8982" max="8982" width="3.7265625" style="681"/>
    <col min="8983" max="8985" width="5" style="681" customWidth="1"/>
    <col min="8986" max="8986" width="6.7265625" style="681" customWidth="1"/>
    <col min="8987" max="8987" width="4.1796875" style="681" customWidth="1"/>
    <col min="8988" max="8988" width="2" style="681" customWidth="1"/>
    <col min="8989" max="9217" width="3.7265625" style="681"/>
    <col min="9218" max="9218" width="2.81640625" style="681" customWidth="1"/>
    <col min="9219" max="9222" width="2.7265625" style="681" customWidth="1"/>
    <col min="9223" max="9223" width="4.26953125" style="681" customWidth="1"/>
    <col min="9224" max="9224" width="14.26953125" style="681" customWidth="1"/>
    <col min="9225" max="9225" width="13.453125" style="681" customWidth="1"/>
    <col min="9226" max="9226" width="15" style="681" customWidth="1"/>
    <col min="9227" max="9228" width="3.453125" style="681" customWidth="1"/>
    <col min="9229" max="9231" width="2.7265625" style="681" customWidth="1"/>
    <col min="9232" max="9233" width="3.453125" style="681" customWidth="1"/>
    <col min="9234" max="9234" width="3.7265625" style="681"/>
    <col min="9235" max="9235" width="3.26953125" style="681" customWidth="1"/>
    <col min="9236" max="9236" width="7.453125" style="681" customWidth="1"/>
    <col min="9237" max="9237" width="3.453125" style="681" customWidth="1"/>
    <col min="9238" max="9238" width="3.7265625" style="681"/>
    <col min="9239" max="9241" width="5" style="681" customWidth="1"/>
    <col min="9242" max="9242" width="6.7265625" style="681" customWidth="1"/>
    <col min="9243" max="9243" width="4.1796875" style="681" customWidth="1"/>
    <col min="9244" max="9244" width="2" style="681" customWidth="1"/>
    <col min="9245" max="9473" width="3.7265625" style="681"/>
    <col min="9474" max="9474" width="2.81640625" style="681" customWidth="1"/>
    <col min="9475" max="9478" width="2.7265625" style="681" customWidth="1"/>
    <col min="9479" max="9479" width="4.26953125" style="681" customWidth="1"/>
    <col min="9480" max="9480" width="14.26953125" style="681" customWidth="1"/>
    <col min="9481" max="9481" width="13.453125" style="681" customWidth="1"/>
    <col min="9482" max="9482" width="15" style="681" customWidth="1"/>
    <col min="9483" max="9484" width="3.453125" style="681" customWidth="1"/>
    <col min="9485" max="9487" width="2.7265625" style="681" customWidth="1"/>
    <col min="9488" max="9489" width="3.453125" style="681" customWidth="1"/>
    <col min="9490" max="9490" width="3.7265625" style="681"/>
    <col min="9491" max="9491" width="3.26953125" style="681" customWidth="1"/>
    <col min="9492" max="9492" width="7.453125" style="681" customWidth="1"/>
    <col min="9493" max="9493" width="3.453125" style="681" customWidth="1"/>
    <col min="9494" max="9494" width="3.7265625" style="681"/>
    <col min="9495" max="9497" width="5" style="681" customWidth="1"/>
    <col min="9498" max="9498" width="6.7265625" style="681" customWidth="1"/>
    <col min="9499" max="9499" width="4.1796875" style="681" customWidth="1"/>
    <col min="9500" max="9500" width="2" style="681" customWidth="1"/>
    <col min="9501" max="9729" width="3.7265625" style="681"/>
    <col min="9730" max="9730" width="2.81640625" style="681" customWidth="1"/>
    <col min="9731" max="9734" width="2.7265625" style="681" customWidth="1"/>
    <col min="9735" max="9735" width="4.26953125" style="681" customWidth="1"/>
    <col min="9736" max="9736" width="14.26953125" style="681" customWidth="1"/>
    <col min="9737" max="9737" width="13.453125" style="681" customWidth="1"/>
    <col min="9738" max="9738" width="15" style="681" customWidth="1"/>
    <col min="9739" max="9740" width="3.453125" style="681" customWidth="1"/>
    <col min="9741" max="9743" width="2.7265625" style="681" customWidth="1"/>
    <col min="9744" max="9745" width="3.453125" style="681" customWidth="1"/>
    <col min="9746" max="9746" width="3.7265625" style="681"/>
    <col min="9747" max="9747" width="3.26953125" style="681" customWidth="1"/>
    <col min="9748" max="9748" width="7.453125" style="681" customWidth="1"/>
    <col min="9749" max="9749" width="3.453125" style="681" customWidth="1"/>
    <col min="9750" max="9750" width="3.7265625" style="681"/>
    <col min="9751" max="9753" width="5" style="681" customWidth="1"/>
    <col min="9754" max="9754" width="6.7265625" style="681" customWidth="1"/>
    <col min="9755" max="9755" width="4.1796875" style="681" customWidth="1"/>
    <col min="9756" max="9756" width="2" style="681" customWidth="1"/>
    <col min="9757" max="9985" width="3.7265625" style="681"/>
    <col min="9986" max="9986" width="2.81640625" style="681" customWidth="1"/>
    <col min="9987" max="9990" width="2.7265625" style="681" customWidth="1"/>
    <col min="9991" max="9991" width="4.26953125" style="681" customWidth="1"/>
    <col min="9992" max="9992" width="14.26953125" style="681" customWidth="1"/>
    <col min="9993" max="9993" width="13.453125" style="681" customWidth="1"/>
    <col min="9994" max="9994" width="15" style="681" customWidth="1"/>
    <col min="9995" max="9996" width="3.453125" style="681" customWidth="1"/>
    <col min="9997" max="9999" width="2.7265625" style="681" customWidth="1"/>
    <col min="10000" max="10001" width="3.453125" style="681" customWidth="1"/>
    <col min="10002" max="10002" width="3.7265625" style="681"/>
    <col min="10003" max="10003" width="3.26953125" style="681" customWidth="1"/>
    <col min="10004" max="10004" width="7.453125" style="681" customWidth="1"/>
    <col min="10005" max="10005" width="3.453125" style="681" customWidth="1"/>
    <col min="10006" max="10006" width="3.7265625" style="681"/>
    <col min="10007" max="10009" width="5" style="681" customWidth="1"/>
    <col min="10010" max="10010" width="6.7265625" style="681" customWidth="1"/>
    <col min="10011" max="10011" width="4.1796875" style="681" customWidth="1"/>
    <col min="10012" max="10012" width="2" style="681" customWidth="1"/>
    <col min="10013" max="10241" width="3.7265625" style="681"/>
    <col min="10242" max="10242" width="2.81640625" style="681" customWidth="1"/>
    <col min="10243" max="10246" width="2.7265625" style="681" customWidth="1"/>
    <col min="10247" max="10247" width="4.26953125" style="681" customWidth="1"/>
    <col min="10248" max="10248" width="14.26953125" style="681" customWidth="1"/>
    <col min="10249" max="10249" width="13.453125" style="681" customWidth="1"/>
    <col min="10250" max="10250" width="15" style="681" customWidth="1"/>
    <col min="10251" max="10252" width="3.453125" style="681" customWidth="1"/>
    <col min="10253" max="10255" width="2.7265625" style="681" customWidth="1"/>
    <col min="10256" max="10257" width="3.453125" style="681" customWidth="1"/>
    <col min="10258" max="10258" width="3.7265625" style="681"/>
    <col min="10259" max="10259" width="3.26953125" style="681" customWidth="1"/>
    <col min="10260" max="10260" width="7.453125" style="681" customWidth="1"/>
    <col min="10261" max="10261" width="3.453125" style="681" customWidth="1"/>
    <col min="10262" max="10262" width="3.7265625" style="681"/>
    <col min="10263" max="10265" width="5" style="681" customWidth="1"/>
    <col min="10266" max="10266" width="6.7265625" style="681" customWidth="1"/>
    <col min="10267" max="10267" width="4.1796875" style="681" customWidth="1"/>
    <col min="10268" max="10268" width="2" style="681" customWidth="1"/>
    <col min="10269" max="10497" width="3.7265625" style="681"/>
    <col min="10498" max="10498" width="2.81640625" style="681" customWidth="1"/>
    <col min="10499" max="10502" width="2.7265625" style="681" customWidth="1"/>
    <col min="10503" max="10503" width="4.26953125" style="681" customWidth="1"/>
    <col min="10504" max="10504" width="14.26953125" style="681" customWidth="1"/>
    <col min="10505" max="10505" width="13.453125" style="681" customWidth="1"/>
    <col min="10506" max="10506" width="15" style="681" customWidth="1"/>
    <col min="10507" max="10508" width="3.453125" style="681" customWidth="1"/>
    <col min="10509" max="10511" width="2.7265625" style="681" customWidth="1"/>
    <col min="10512" max="10513" width="3.453125" style="681" customWidth="1"/>
    <col min="10514" max="10514" width="3.7265625" style="681"/>
    <col min="10515" max="10515" width="3.26953125" style="681" customWidth="1"/>
    <col min="10516" max="10516" width="7.453125" style="681" customWidth="1"/>
    <col min="10517" max="10517" width="3.453125" style="681" customWidth="1"/>
    <col min="10518" max="10518" width="3.7265625" style="681"/>
    <col min="10519" max="10521" width="5" style="681" customWidth="1"/>
    <col min="10522" max="10522" width="6.7265625" style="681" customWidth="1"/>
    <col min="10523" max="10523" width="4.1796875" style="681" customWidth="1"/>
    <col min="10524" max="10524" width="2" style="681" customWidth="1"/>
    <col min="10525" max="10753" width="3.7265625" style="681"/>
    <col min="10754" max="10754" width="2.81640625" style="681" customWidth="1"/>
    <col min="10755" max="10758" width="2.7265625" style="681" customWidth="1"/>
    <col min="10759" max="10759" width="4.26953125" style="681" customWidth="1"/>
    <col min="10760" max="10760" width="14.26953125" style="681" customWidth="1"/>
    <col min="10761" max="10761" width="13.453125" style="681" customWidth="1"/>
    <col min="10762" max="10762" width="15" style="681" customWidth="1"/>
    <col min="10763" max="10764" width="3.453125" style="681" customWidth="1"/>
    <col min="10765" max="10767" width="2.7265625" style="681" customWidth="1"/>
    <col min="10768" max="10769" width="3.453125" style="681" customWidth="1"/>
    <col min="10770" max="10770" width="3.7265625" style="681"/>
    <col min="10771" max="10771" width="3.26953125" style="681" customWidth="1"/>
    <col min="10772" max="10772" width="7.453125" style="681" customWidth="1"/>
    <col min="10773" max="10773" width="3.453125" style="681" customWidth="1"/>
    <col min="10774" max="10774" width="3.7265625" style="681"/>
    <col min="10775" max="10777" width="5" style="681" customWidth="1"/>
    <col min="10778" max="10778" width="6.7265625" style="681" customWidth="1"/>
    <col min="10779" max="10779" width="4.1796875" style="681" customWidth="1"/>
    <col min="10780" max="10780" width="2" style="681" customWidth="1"/>
    <col min="10781" max="11009" width="3.7265625" style="681"/>
    <col min="11010" max="11010" width="2.81640625" style="681" customWidth="1"/>
    <col min="11011" max="11014" width="2.7265625" style="681" customWidth="1"/>
    <col min="11015" max="11015" width="4.26953125" style="681" customWidth="1"/>
    <col min="11016" max="11016" width="14.26953125" style="681" customWidth="1"/>
    <col min="11017" max="11017" width="13.453125" style="681" customWidth="1"/>
    <col min="11018" max="11018" width="15" style="681" customWidth="1"/>
    <col min="11019" max="11020" width="3.453125" style="681" customWidth="1"/>
    <col min="11021" max="11023" width="2.7265625" style="681" customWidth="1"/>
    <col min="11024" max="11025" width="3.453125" style="681" customWidth="1"/>
    <col min="11026" max="11026" width="3.7265625" style="681"/>
    <col min="11027" max="11027" width="3.26953125" style="681" customWidth="1"/>
    <col min="11028" max="11028" width="7.453125" style="681" customWidth="1"/>
    <col min="11029" max="11029" width="3.453125" style="681" customWidth="1"/>
    <col min="11030" max="11030" width="3.7265625" style="681"/>
    <col min="11031" max="11033" width="5" style="681" customWidth="1"/>
    <col min="11034" max="11034" width="6.7265625" style="681" customWidth="1"/>
    <col min="11035" max="11035" width="4.1796875" style="681" customWidth="1"/>
    <col min="11036" max="11036" width="2" style="681" customWidth="1"/>
    <col min="11037" max="11265" width="3.7265625" style="681"/>
    <col min="11266" max="11266" width="2.81640625" style="681" customWidth="1"/>
    <col min="11267" max="11270" width="2.7265625" style="681" customWidth="1"/>
    <col min="11271" max="11271" width="4.26953125" style="681" customWidth="1"/>
    <col min="11272" max="11272" width="14.26953125" style="681" customWidth="1"/>
    <col min="11273" max="11273" width="13.453125" style="681" customWidth="1"/>
    <col min="11274" max="11274" width="15" style="681" customWidth="1"/>
    <col min="11275" max="11276" width="3.453125" style="681" customWidth="1"/>
    <col min="11277" max="11279" width="2.7265625" style="681" customWidth="1"/>
    <col min="11280" max="11281" width="3.453125" style="681" customWidth="1"/>
    <col min="11282" max="11282" width="3.7265625" style="681"/>
    <col min="11283" max="11283" width="3.26953125" style="681" customWidth="1"/>
    <col min="11284" max="11284" width="7.453125" style="681" customWidth="1"/>
    <col min="11285" max="11285" width="3.453125" style="681" customWidth="1"/>
    <col min="11286" max="11286" width="3.7265625" style="681"/>
    <col min="11287" max="11289" width="5" style="681" customWidth="1"/>
    <col min="11290" max="11290" width="6.7265625" style="681" customWidth="1"/>
    <col min="11291" max="11291" width="4.1796875" style="681" customWidth="1"/>
    <col min="11292" max="11292" width="2" style="681" customWidth="1"/>
    <col min="11293" max="11521" width="3.7265625" style="681"/>
    <col min="11522" max="11522" width="2.81640625" style="681" customWidth="1"/>
    <col min="11523" max="11526" width="2.7265625" style="681" customWidth="1"/>
    <col min="11527" max="11527" width="4.26953125" style="681" customWidth="1"/>
    <col min="11528" max="11528" width="14.26953125" style="681" customWidth="1"/>
    <col min="11529" max="11529" width="13.453125" style="681" customWidth="1"/>
    <col min="11530" max="11530" width="15" style="681" customWidth="1"/>
    <col min="11531" max="11532" width="3.453125" style="681" customWidth="1"/>
    <col min="11533" max="11535" width="2.7265625" style="681" customWidth="1"/>
    <col min="11536" max="11537" width="3.453125" style="681" customWidth="1"/>
    <col min="11538" max="11538" width="3.7265625" style="681"/>
    <col min="11539" max="11539" width="3.26953125" style="681" customWidth="1"/>
    <col min="11540" max="11540" width="7.453125" style="681" customWidth="1"/>
    <col min="11541" max="11541" width="3.453125" style="681" customWidth="1"/>
    <col min="11542" max="11542" width="3.7265625" style="681"/>
    <col min="11543" max="11545" width="5" style="681" customWidth="1"/>
    <col min="11546" max="11546" width="6.7265625" style="681" customWidth="1"/>
    <col min="11547" max="11547" width="4.1796875" style="681" customWidth="1"/>
    <col min="11548" max="11548" width="2" style="681" customWidth="1"/>
    <col min="11549" max="11777" width="3.7265625" style="681"/>
    <col min="11778" max="11778" width="2.81640625" style="681" customWidth="1"/>
    <col min="11779" max="11782" width="2.7265625" style="681" customWidth="1"/>
    <col min="11783" max="11783" width="4.26953125" style="681" customWidth="1"/>
    <col min="11784" max="11784" width="14.26953125" style="681" customWidth="1"/>
    <col min="11785" max="11785" width="13.453125" style="681" customWidth="1"/>
    <col min="11786" max="11786" width="15" style="681" customWidth="1"/>
    <col min="11787" max="11788" width="3.453125" style="681" customWidth="1"/>
    <col min="11789" max="11791" width="2.7265625" style="681" customWidth="1"/>
    <col min="11792" max="11793" width="3.453125" style="681" customWidth="1"/>
    <col min="11794" max="11794" width="3.7265625" style="681"/>
    <col min="11795" max="11795" width="3.26953125" style="681" customWidth="1"/>
    <col min="11796" max="11796" width="7.453125" style="681" customWidth="1"/>
    <col min="11797" max="11797" width="3.453125" style="681" customWidth="1"/>
    <col min="11798" max="11798" width="3.7265625" style="681"/>
    <col min="11799" max="11801" width="5" style="681" customWidth="1"/>
    <col min="11802" max="11802" width="6.7265625" style="681" customWidth="1"/>
    <col min="11803" max="11803" width="4.1796875" style="681" customWidth="1"/>
    <col min="11804" max="11804" width="2" style="681" customWidth="1"/>
    <col min="11805" max="12033" width="3.7265625" style="681"/>
    <col min="12034" max="12034" width="2.81640625" style="681" customWidth="1"/>
    <col min="12035" max="12038" width="2.7265625" style="681" customWidth="1"/>
    <col min="12039" max="12039" width="4.26953125" style="681" customWidth="1"/>
    <col min="12040" max="12040" width="14.26953125" style="681" customWidth="1"/>
    <col min="12041" max="12041" width="13.453125" style="681" customWidth="1"/>
    <col min="12042" max="12042" width="15" style="681" customWidth="1"/>
    <col min="12043" max="12044" width="3.453125" style="681" customWidth="1"/>
    <col min="12045" max="12047" width="2.7265625" style="681" customWidth="1"/>
    <col min="12048" max="12049" width="3.453125" style="681" customWidth="1"/>
    <col min="12050" max="12050" width="3.7265625" style="681"/>
    <col min="12051" max="12051" width="3.26953125" style="681" customWidth="1"/>
    <col min="12052" max="12052" width="7.453125" style="681" customWidth="1"/>
    <col min="12053" max="12053" width="3.453125" style="681" customWidth="1"/>
    <col min="12054" max="12054" width="3.7265625" style="681"/>
    <col min="12055" max="12057" width="5" style="681" customWidth="1"/>
    <col min="12058" max="12058" width="6.7265625" style="681" customWidth="1"/>
    <col min="12059" max="12059" width="4.1796875" style="681" customWidth="1"/>
    <col min="12060" max="12060" width="2" style="681" customWidth="1"/>
    <col min="12061" max="12289" width="3.7265625" style="681"/>
    <col min="12290" max="12290" width="2.81640625" style="681" customWidth="1"/>
    <col min="12291" max="12294" width="2.7265625" style="681" customWidth="1"/>
    <col min="12295" max="12295" width="4.26953125" style="681" customWidth="1"/>
    <col min="12296" max="12296" width="14.26953125" style="681" customWidth="1"/>
    <col min="12297" max="12297" width="13.453125" style="681" customWidth="1"/>
    <col min="12298" max="12298" width="15" style="681" customWidth="1"/>
    <col min="12299" max="12300" width="3.453125" style="681" customWidth="1"/>
    <col min="12301" max="12303" width="2.7265625" style="681" customWidth="1"/>
    <col min="12304" max="12305" width="3.453125" style="681" customWidth="1"/>
    <col min="12306" max="12306" width="3.7265625" style="681"/>
    <col min="12307" max="12307" width="3.26953125" style="681" customWidth="1"/>
    <col min="12308" max="12308" width="7.453125" style="681" customWidth="1"/>
    <col min="12309" max="12309" width="3.453125" style="681" customWidth="1"/>
    <col min="12310" max="12310" width="3.7265625" style="681"/>
    <col min="12311" max="12313" width="5" style="681" customWidth="1"/>
    <col min="12314" max="12314" width="6.7265625" style="681" customWidth="1"/>
    <col min="12315" max="12315" width="4.1796875" style="681" customWidth="1"/>
    <col min="12316" max="12316" width="2" style="681" customWidth="1"/>
    <col min="12317" max="12545" width="3.7265625" style="681"/>
    <col min="12546" max="12546" width="2.81640625" style="681" customWidth="1"/>
    <col min="12547" max="12550" width="2.7265625" style="681" customWidth="1"/>
    <col min="12551" max="12551" width="4.26953125" style="681" customWidth="1"/>
    <col min="12552" max="12552" width="14.26953125" style="681" customWidth="1"/>
    <col min="12553" max="12553" width="13.453125" style="681" customWidth="1"/>
    <col min="12554" max="12554" width="15" style="681" customWidth="1"/>
    <col min="12555" max="12556" width="3.453125" style="681" customWidth="1"/>
    <col min="12557" max="12559" width="2.7265625" style="681" customWidth="1"/>
    <col min="12560" max="12561" width="3.453125" style="681" customWidth="1"/>
    <col min="12562" max="12562" width="3.7265625" style="681"/>
    <col min="12563" max="12563" width="3.26953125" style="681" customWidth="1"/>
    <col min="12564" max="12564" width="7.453125" style="681" customWidth="1"/>
    <col min="12565" max="12565" width="3.453125" style="681" customWidth="1"/>
    <col min="12566" max="12566" width="3.7265625" style="681"/>
    <col min="12567" max="12569" width="5" style="681" customWidth="1"/>
    <col min="12570" max="12570" width="6.7265625" style="681" customWidth="1"/>
    <col min="12571" max="12571" width="4.1796875" style="681" customWidth="1"/>
    <col min="12572" max="12572" width="2" style="681" customWidth="1"/>
    <col min="12573" max="12801" width="3.7265625" style="681"/>
    <col min="12802" max="12802" width="2.81640625" style="681" customWidth="1"/>
    <col min="12803" max="12806" width="2.7265625" style="681" customWidth="1"/>
    <col min="12807" max="12807" width="4.26953125" style="681" customWidth="1"/>
    <col min="12808" max="12808" width="14.26953125" style="681" customWidth="1"/>
    <col min="12809" max="12809" width="13.453125" style="681" customWidth="1"/>
    <col min="12810" max="12810" width="15" style="681" customWidth="1"/>
    <col min="12811" max="12812" width="3.453125" style="681" customWidth="1"/>
    <col min="12813" max="12815" width="2.7265625" style="681" customWidth="1"/>
    <col min="12816" max="12817" width="3.453125" style="681" customWidth="1"/>
    <col min="12818" max="12818" width="3.7265625" style="681"/>
    <col min="12819" max="12819" width="3.26953125" style="681" customWidth="1"/>
    <col min="12820" max="12820" width="7.453125" style="681" customWidth="1"/>
    <col min="12821" max="12821" width="3.453125" style="681" customWidth="1"/>
    <col min="12822" max="12822" width="3.7265625" style="681"/>
    <col min="12823" max="12825" width="5" style="681" customWidth="1"/>
    <col min="12826" max="12826" width="6.7265625" style="681" customWidth="1"/>
    <col min="12827" max="12827" width="4.1796875" style="681" customWidth="1"/>
    <col min="12828" max="12828" width="2" style="681" customWidth="1"/>
    <col min="12829" max="13057" width="3.7265625" style="681"/>
    <col min="13058" max="13058" width="2.81640625" style="681" customWidth="1"/>
    <col min="13059" max="13062" width="2.7265625" style="681" customWidth="1"/>
    <col min="13063" max="13063" width="4.26953125" style="681" customWidth="1"/>
    <col min="13064" max="13064" width="14.26953125" style="681" customWidth="1"/>
    <col min="13065" max="13065" width="13.453125" style="681" customWidth="1"/>
    <col min="13066" max="13066" width="15" style="681" customWidth="1"/>
    <col min="13067" max="13068" width="3.453125" style="681" customWidth="1"/>
    <col min="13069" max="13071" width="2.7265625" style="681" customWidth="1"/>
    <col min="13072" max="13073" width="3.453125" style="681" customWidth="1"/>
    <col min="13074" max="13074" width="3.7265625" style="681"/>
    <col min="13075" max="13075" width="3.26953125" style="681" customWidth="1"/>
    <col min="13076" max="13076" width="7.453125" style="681" customWidth="1"/>
    <col min="13077" max="13077" width="3.453125" style="681" customWidth="1"/>
    <col min="13078" max="13078" width="3.7265625" style="681"/>
    <col min="13079" max="13081" width="5" style="681" customWidth="1"/>
    <col min="13082" max="13082" width="6.7265625" style="681" customWidth="1"/>
    <col min="13083" max="13083" width="4.1796875" style="681" customWidth="1"/>
    <col min="13084" max="13084" width="2" style="681" customWidth="1"/>
    <col min="13085" max="13313" width="3.7265625" style="681"/>
    <col min="13314" max="13314" width="2.81640625" style="681" customWidth="1"/>
    <col min="13315" max="13318" width="2.7265625" style="681" customWidth="1"/>
    <col min="13319" max="13319" width="4.26953125" style="681" customWidth="1"/>
    <col min="13320" max="13320" width="14.26953125" style="681" customWidth="1"/>
    <col min="13321" max="13321" width="13.453125" style="681" customWidth="1"/>
    <col min="13322" max="13322" width="15" style="681" customWidth="1"/>
    <col min="13323" max="13324" width="3.453125" style="681" customWidth="1"/>
    <col min="13325" max="13327" width="2.7265625" style="681" customWidth="1"/>
    <col min="13328" max="13329" width="3.453125" style="681" customWidth="1"/>
    <col min="13330" max="13330" width="3.7265625" style="681"/>
    <col min="13331" max="13331" width="3.26953125" style="681" customWidth="1"/>
    <col min="13332" max="13332" width="7.453125" style="681" customWidth="1"/>
    <col min="13333" max="13333" width="3.453125" style="681" customWidth="1"/>
    <col min="13334" max="13334" width="3.7265625" style="681"/>
    <col min="13335" max="13337" width="5" style="681" customWidth="1"/>
    <col min="13338" max="13338" width="6.7265625" style="681" customWidth="1"/>
    <col min="13339" max="13339" width="4.1796875" style="681" customWidth="1"/>
    <col min="13340" max="13340" width="2" style="681" customWidth="1"/>
    <col min="13341" max="13569" width="3.7265625" style="681"/>
    <col min="13570" max="13570" width="2.81640625" style="681" customWidth="1"/>
    <col min="13571" max="13574" width="2.7265625" style="681" customWidth="1"/>
    <col min="13575" max="13575" width="4.26953125" style="681" customWidth="1"/>
    <col min="13576" max="13576" width="14.26953125" style="681" customWidth="1"/>
    <col min="13577" max="13577" width="13.453125" style="681" customWidth="1"/>
    <col min="13578" max="13578" width="15" style="681" customWidth="1"/>
    <col min="13579" max="13580" width="3.453125" style="681" customWidth="1"/>
    <col min="13581" max="13583" width="2.7265625" style="681" customWidth="1"/>
    <col min="13584" max="13585" width="3.453125" style="681" customWidth="1"/>
    <col min="13586" max="13586" width="3.7265625" style="681"/>
    <col min="13587" max="13587" width="3.26953125" style="681" customWidth="1"/>
    <col min="13588" max="13588" width="7.453125" style="681" customWidth="1"/>
    <col min="13589" max="13589" width="3.453125" style="681" customWidth="1"/>
    <col min="13590" max="13590" width="3.7265625" style="681"/>
    <col min="13591" max="13593" width="5" style="681" customWidth="1"/>
    <col min="13594" max="13594" width="6.7265625" style="681" customWidth="1"/>
    <col min="13595" max="13595" width="4.1796875" style="681" customWidth="1"/>
    <col min="13596" max="13596" width="2" style="681" customWidth="1"/>
    <col min="13597" max="13825" width="3.7265625" style="681"/>
    <col min="13826" max="13826" width="2.81640625" style="681" customWidth="1"/>
    <col min="13827" max="13830" width="2.7265625" style="681" customWidth="1"/>
    <col min="13831" max="13831" width="4.26953125" style="681" customWidth="1"/>
    <col min="13832" max="13832" width="14.26953125" style="681" customWidth="1"/>
    <col min="13833" max="13833" width="13.453125" style="681" customWidth="1"/>
    <col min="13834" max="13834" width="15" style="681" customWidth="1"/>
    <col min="13835" max="13836" width="3.453125" style="681" customWidth="1"/>
    <col min="13837" max="13839" width="2.7265625" style="681" customWidth="1"/>
    <col min="13840" max="13841" width="3.453125" style="681" customWidth="1"/>
    <col min="13842" max="13842" width="3.7265625" style="681"/>
    <col min="13843" max="13843" width="3.26953125" style="681" customWidth="1"/>
    <col min="13844" max="13844" width="7.453125" style="681" customWidth="1"/>
    <col min="13845" max="13845" width="3.453125" style="681" customWidth="1"/>
    <col min="13846" max="13846" width="3.7265625" style="681"/>
    <col min="13847" max="13849" width="5" style="681" customWidth="1"/>
    <col min="13850" max="13850" width="6.7265625" style="681" customWidth="1"/>
    <col min="13851" max="13851" width="4.1796875" style="681" customWidth="1"/>
    <col min="13852" max="13852" width="2" style="681" customWidth="1"/>
    <col min="13853" max="14081" width="3.7265625" style="681"/>
    <col min="14082" max="14082" width="2.81640625" style="681" customWidth="1"/>
    <col min="14083" max="14086" width="2.7265625" style="681" customWidth="1"/>
    <col min="14087" max="14087" width="4.26953125" style="681" customWidth="1"/>
    <col min="14088" max="14088" width="14.26953125" style="681" customWidth="1"/>
    <col min="14089" max="14089" width="13.453125" style="681" customWidth="1"/>
    <col min="14090" max="14090" width="15" style="681" customWidth="1"/>
    <col min="14091" max="14092" width="3.453125" style="681" customWidth="1"/>
    <col min="14093" max="14095" width="2.7265625" style="681" customWidth="1"/>
    <col min="14096" max="14097" width="3.453125" style="681" customWidth="1"/>
    <col min="14098" max="14098" width="3.7265625" style="681"/>
    <col min="14099" max="14099" width="3.26953125" style="681" customWidth="1"/>
    <col min="14100" max="14100" width="7.453125" style="681" customWidth="1"/>
    <col min="14101" max="14101" width="3.453125" style="681" customWidth="1"/>
    <col min="14102" max="14102" width="3.7265625" style="681"/>
    <col min="14103" max="14105" width="5" style="681" customWidth="1"/>
    <col min="14106" max="14106" width="6.7265625" style="681" customWidth="1"/>
    <col min="14107" max="14107" width="4.1796875" style="681" customWidth="1"/>
    <col min="14108" max="14108" width="2" style="681" customWidth="1"/>
    <col min="14109" max="14337" width="3.7265625" style="681"/>
    <col min="14338" max="14338" width="2.81640625" style="681" customWidth="1"/>
    <col min="14339" max="14342" width="2.7265625" style="681" customWidth="1"/>
    <col min="14343" max="14343" width="4.26953125" style="681" customWidth="1"/>
    <col min="14344" max="14344" width="14.26953125" style="681" customWidth="1"/>
    <col min="14345" max="14345" width="13.453125" style="681" customWidth="1"/>
    <col min="14346" max="14346" width="15" style="681" customWidth="1"/>
    <col min="14347" max="14348" width="3.453125" style="681" customWidth="1"/>
    <col min="14349" max="14351" width="2.7265625" style="681" customWidth="1"/>
    <col min="14352" max="14353" width="3.453125" style="681" customWidth="1"/>
    <col min="14354" max="14354" width="3.7265625" style="681"/>
    <col min="14355" max="14355" width="3.26953125" style="681" customWidth="1"/>
    <col min="14356" max="14356" width="7.453125" style="681" customWidth="1"/>
    <col min="14357" max="14357" width="3.453125" style="681" customWidth="1"/>
    <col min="14358" max="14358" width="3.7265625" style="681"/>
    <col min="14359" max="14361" width="5" style="681" customWidth="1"/>
    <col min="14362" max="14362" width="6.7265625" style="681" customWidth="1"/>
    <col min="14363" max="14363" width="4.1796875" style="681" customWidth="1"/>
    <col min="14364" max="14364" width="2" style="681" customWidth="1"/>
    <col min="14365" max="14593" width="3.7265625" style="681"/>
    <col min="14594" max="14594" width="2.81640625" style="681" customWidth="1"/>
    <col min="14595" max="14598" width="2.7265625" style="681" customWidth="1"/>
    <col min="14599" max="14599" width="4.26953125" style="681" customWidth="1"/>
    <col min="14600" max="14600" width="14.26953125" style="681" customWidth="1"/>
    <col min="14601" max="14601" width="13.453125" style="681" customWidth="1"/>
    <col min="14602" max="14602" width="15" style="681" customWidth="1"/>
    <col min="14603" max="14604" width="3.453125" style="681" customWidth="1"/>
    <col min="14605" max="14607" width="2.7265625" style="681" customWidth="1"/>
    <col min="14608" max="14609" width="3.453125" style="681" customWidth="1"/>
    <col min="14610" max="14610" width="3.7265625" style="681"/>
    <col min="14611" max="14611" width="3.26953125" style="681" customWidth="1"/>
    <col min="14612" max="14612" width="7.453125" style="681" customWidth="1"/>
    <col min="14613" max="14613" width="3.453125" style="681" customWidth="1"/>
    <col min="14614" max="14614" width="3.7265625" style="681"/>
    <col min="14615" max="14617" width="5" style="681" customWidth="1"/>
    <col min="14618" max="14618" width="6.7265625" style="681" customWidth="1"/>
    <col min="14619" max="14619" width="4.1796875" style="681" customWidth="1"/>
    <col min="14620" max="14620" width="2" style="681" customWidth="1"/>
    <col min="14621" max="14849" width="3.7265625" style="681"/>
    <col min="14850" max="14850" width="2.81640625" style="681" customWidth="1"/>
    <col min="14851" max="14854" width="2.7265625" style="681" customWidth="1"/>
    <col min="14855" max="14855" width="4.26953125" style="681" customWidth="1"/>
    <col min="14856" max="14856" width="14.26953125" style="681" customWidth="1"/>
    <col min="14857" max="14857" width="13.453125" style="681" customWidth="1"/>
    <col min="14858" max="14858" width="15" style="681" customWidth="1"/>
    <col min="14859" max="14860" width="3.453125" style="681" customWidth="1"/>
    <col min="14861" max="14863" width="2.7265625" style="681" customWidth="1"/>
    <col min="14864" max="14865" width="3.453125" style="681" customWidth="1"/>
    <col min="14866" max="14866" width="3.7265625" style="681"/>
    <col min="14867" max="14867" width="3.26953125" style="681" customWidth="1"/>
    <col min="14868" max="14868" width="7.453125" style="681" customWidth="1"/>
    <col min="14869" max="14869" width="3.453125" style="681" customWidth="1"/>
    <col min="14870" max="14870" width="3.7265625" style="681"/>
    <col min="14871" max="14873" width="5" style="681" customWidth="1"/>
    <col min="14874" max="14874" width="6.7265625" style="681" customWidth="1"/>
    <col min="14875" max="14875" width="4.1796875" style="681" customWidth="1"/>
    <col min="14876" max="14876" width="2" style="681" customWidth="1"/>
    <col min="14877" max="15105" width="3.7265625" style="681"/>
    <col min="15106" max="15106" width="2.81640625" style="681" customWidth="1"/>
    <col min="15107" max="15110" width="2.7265625" style="681" customWidth="1"/>
    <col min="15111" max="15111" width="4.26953125" style="681" customWidth="1"/>
    <col min="15112" max="15112" width="14.26953125" style="681" customWidth="1"/>
    <col min="15113" max="15113" width="13.453125" style="681" customWidth="1"/>
    <col min="15114" max="15114" width="15" style="681" customWidth="1"/>
    <col min="15115" max="15116" width="3.453125" style="681" customWidth="1"/>
    <col min="15117" max="15119" width="2.7265625" style="681" customWidth="1"/>
    <col min="15120" max="15121" width="3.453125" style="681" customWidth="1"/>
    <col min="15122" max="15122" width="3.7265625" style="681"/>
    <col min="15123" max="15123" width="3.26953125" style="681" customWidth="1"/>
    <col min="15124" max="15124" width="7.453125" style="681" customWidth="1"/>
    <col min="15125" max="15125" width="3.453125" style="681" customWidth="1"/>
    <col min="15126" max="15126" width="3.7265625" style="681"/>
    <col min="15127" max="15129" width="5" style="681" customWidth="1"/>
    <col min="15130" max="15130" width="6.7265625" style="681" customWidth="1"/>
    <col min="15131" max="15131" width="4.1796875" style="681" customWidth="1"/>
    <col min="15132" max="15132" width="2" style="681" customWidth="1"/>
    <col min="15133" max="15361" width="3.7265625" style="681"/>
    <col min="15362" max="15362" width="2.81640625" style="681" customWidth="1"/>
    <col min="15363" max="15366" width="2.7265625" style="681" customWidth="1"/>
    <col min="15367" max="15367" width="4.26953125" style="681" customWidth="1"/>
    <col min="15368" max="15368" width="14.26953125" style="681" customWidth="1"/>
    <col min="15369" max="15369" width="13.453125" style="681" customWidth="1"/>
    <col min="15370" max="15370" width="15" style="681" customWidth="1"/>
    <col min="15371" max="15372" width="3.453125" style="681" customWidth="1"/>
    <col min="15373" max="15375" width="2.7265625" style="681" customWidth="1"/>
    <col min="15376" max="15377" width="3.453125" style="681" customWidth="1"/>
    <col min="15378" max="15378" width="3.7265625" style="681"/>
    <col min="15379" max="15379" width="3.26953125" style="681" customWidth="1"/>
    <col min="15380" max="15380" width="7.453125" style="681" customWidth="1"/>
    <col min="15381" max="15381" width="3.453125" style="681" customWidth="1"/>
    <col min="15382" max="15382" width="3.7265625" style="681"/>
    <col min="15383" max="15385" width="5" style="681" customWidth="1"/>
    <col min="15386" max="15386" width="6.7265625" style="681" customWidth="1"/>
    <col min="15387" max="15387" width="4.1796875" style="681" customWidth="1"/>
    <col min="15388" max="15388" width="2" style="681" customWidth="1"/>
    <col min="15389" max="15617" width="3.7265625" style="681"/>
    <col min="15618" max="15618" width="2.81640625" style="681" customWidth="1"/>
    <col min="15619" max="15622" width="2.7265625" style="681" customWidth="1"/>
    <col min="15623" max="15623" width="4.26953125" style="681" customWidth="1"/>
    <col min="15624" max="15624" width="14.26953125" style="681" customWidth="1"/>
    <col min="15625" max="15625" width="13.453125" style="681" customWidth="1"/>
    <col min="15626" max="15626" width="15" style="681" customWidth="1"/>
    <col min="15627" max="15628" width="3.453125" style="681" customWidth="1"/>
    <col min="15629" max="15631" width="2.7265625" style="681" customWidth="1"/>
    <col min="15632" max="15633" width="3.453125" style="681" customWidth="1"/>
    <col min="15634" max="15634" width="3.7265625" style="681"/>
    <col min="15635" max="15635" width="3.26953125" style="681" customWidth="1"/>
    <col min="15636" max="15636" width="7.453125" style="681" customWidth="1"/>
    <col min="15637" max="15637" width="3.453125" style="681" customWidth="1"/>
    <col min="15638" max="15638" width="3.7265625" style="681"/>
    <col min="15639" max="15641" width="5" style="681" customWidth="1"/>
    <col min="15642" max="15642" width="6.7265625" style="681" customWidth="1"/>
    <col min="15643" max="15643" width="4.1796875" style="681" customWidth="1"/>
    <col min="15644" max="15644" width="2" style="681" customWidth="1"/>
    <col min="15645" max="15873" width="3.7265625" style="681"/>
    <col min="15874" max="15874" width="2.81640625" style="681" customWidth="1"/>
    <col min="15875" max="15878" width="2.7265625" style="681" customWidth="1"/>
    <col min="15879" max="15879" width="4.26953125" style="681" customWidth="1"/>
    <col min="15880" max="15880" width="14.26953125" style="681" customWidth="1"/>
    <col min="15881" max="15881" width="13.453125" style="681" customWidth="1"/>
    <col min="15882" max="15882" width="15" style="681" customWidth="1"/>
    <col min="15883" max="15884" width="3.453125" style="681" customWidth="1"/>
    <col min="15885" max="15887" width="2.7265625" style="681" customWidth="1"/>
    <col min="15888" max="15889" width="3.453125" style="681" customWidth="1"/>
    <col min="15890" max="15890" width="3.7265625" style="681"/>
    <col min="15891" max="15891" width="3.26953125" style="681" customWidth="1"/>
    <col min="15892" max="15892" width="7.453125" style="681" customWidth="1"/>
    <col min="15893" max="15893" width="3.453125" style="681" customWidth="1"/>
    <col min="15894" max="15894" width="3.7265625" style="681"/>
    <col min="15895" max="15897" width="5" style="681" customWidth="1"/>
    <col min="15898" max="15898" width="6.7265625" style="681" customWidth="1"/>
    <col min="15899" max="15899" width="4.1796875" style="681" customWidth="1"/>
    <col min="15900" max="15900" width="2" style="681" customWidth="1"/>
    <col min="15901" max="16129" width="3.7265625" style="681"/>
    <col min="16130" max="16130" width="2.81640625" style="681" customWidth="1"/>
    <col min="16131" max="16134" width="2.7265625" style="681" customWidth="1"/>
    <col min="16135" max="16135" width="4.26953125" style="681" customWidth="1"/>
    <col min="16136" max="16136" width="14.26953125" style="681" customWidth="1"/>
    <col min="16137" max="16137" width="13.453125" style="681" customWidth="1"/>
    <col min="16138" max="16138" width="15" style="681" customWidth="1"/>
    <col min="16139" max="16140" width="3.453125" style="681" customWidth="1"/>
    <col min="16141" max="16143" width="2.7265625" style="681" customWidth="1"/>
    <col min="16144" max="16145" width="3.453125" style="681" customWidth="1"/>
    <col min="16146" max="16146" width="3.7265625" style="681"/>
    <col min="16147" max="16147" width="3.26953125" style="681" customWidth="1"/>
    <col min="16148" max="16148" width="7.453125" style="681" customWidth="1"/>
    <col min="16149" max="16149" width="3.453125" style="681" customWidth="1"/>
    <col min="16150" max="16150" width="3.7265625" style="681"/>
    <col min="16151" max="16153" width="5" style="681" customWidth="1"/>
    <col min="16154" max="16154" width="6.7265625" style="681" customWidth="1"/>
    <col min="16155" max="16155" width="4.1796875" style="681" customWidth="1"/>
    <col min="16156" max="16156" width="2" style="681" customWidth="1"/>
    <col min="16157" max="16384" width="3.7265625" style="681"/>
  </cols>
  <sheetData>
    <row r="1" spans="2:28" ht="15" thickBot="1" x14ac:dyDescent="0.4">
      <c r="B1" s="680"/>
      <c r="C1" s="680"/>
      <c r="D1" s="680"/>
      <c r="E1" s="680"/>
      <c r="F1" s="680"/>
    </row>
    <row r="2" spans="2:28" ht="45.75" customHeight="1" x14ac:dyDescent="0.35">
      <c r="B2" s="2940"/>
      <c r="C2" s="2941"/>
      <c r="D2" s="2941"/>
      <c r="E2" s="2941"/>
      <c r="F2" s="2941"/>
      <c r="G2" s="2941"/>
      <c r="H2" s="2944" t="s">
        <v>0</v>
      </c>
      <c r="I2" s="2944"/>
      <c r="J2" s="2944"/>
      <c r="K2" s="2944"/>
      <c r="L2" s="2944"/>
      <c r="M2" s="2944"/>
      <c r="N2" s="2944"/>
      <c r="O2" s="2944"/>
      <c r="P2" s="2944"/>
      <c r="Q2" s="2944"/>
      <c r="R2" s="2944"/>
      <c r="S2" s="2944"/>
      <c r="T2" s="2944"/>
      <c r="U2" s="2944"/>
      <c r="V2" s="2944"/>
      <c r="W2" s="2944"/>
      <c r="X2" s="2944"/>
      <c r="Y2" s="2944"/>
      <c r="Z2" s="2944"/>
      <c r="AA2" s="2944"/>
      <c r="AB2" s="2945"/>
    </row>
    <row r="3" spans="2:28" x14ac:dyDescent="0.35">
      <c r="B3" s="2898"/>
      <c r="C3" s="2899"/>
      <c r="D3" s="2899"/>
      <c r="E3" s="2899"/>
      <c r="F3" s="2899"/>
      <c r="G3" s="2899"/>
      <c r="H3" s="2946" t="s">
        <v>1</v>
      </c>
      <c r="I3" s="2946"/>
      <c r="J3" s="2946"/>
      <c r="K3" s="2946"/>
      <c r="L3" s="2946"/>
      <c r="M3" s="2946"/>
      <c r="N3" s="2946"/>
      <c r="O3" s="2946"/>
      <c r="P3" s="2946" t="s">
        <v>2</v>
      </c>
      <c r="Q3" s="2946"/>
      <c r="R3" s="2946"/>
      <c r="S3" s="2946"/>
      <c r="T3" s="2946"/>
      <c r="U3" s="2946"/>
      <c r="V3" s="2946"/>
      <c r="W3" s="2946"/>
      <c r="X3" s="2946"/>
      <c r="Y3" s="2946"/>
      <c r="Z3" s="2946"/>
      <c r="AA3" s="2946"/>
      <c r="AB3" s="2947"/>
    </row>
    <row r="4" spans="2:28" ht="15" thickBot="1" x14ac:dyDescent="0.4">
      <c r="B4" s="2942"/>
      <c r="C4" s="2943"/>
      <c r="D4" s="2943"/>
      <c r="E4" s="2943"/>
      <c r="F4" s="2943"/>
      <c r="G4" s="2943"/>
      <c r="H4" s="2948" t="s">
        <v>3</v>
      </c>
      <c r="I4" s="2948"/>
      <c r="J4" s="2948"/>
      <c r="K4" s="2948"/>
      <c r="L4" s="2948"/>
      <c r="M4" s="2948"/>
      <c r="N4" s="2948"/>
      <c r="O4" s="2948"/>
      <c r="P4" s="2948"/>
      <c r="Q4" s="2948"/>
      <c r="R4" s="2948"/>
      <c r="S4" s="2948"/>
      <c r="T4" s="2948"/>
      <c r="U4" s="2948"/>
      <c r="V4" s="2948"/>
      <c r="W4" s="2948"/>
      <c r="X4" s="2948"/>
      <c r="Y4" s="2948"/>
      <c r="Z4" s="2948"/>
      <c r="AA4" s="2948"/>
      <c r="AB4" s="2949"/>
    </row>
    <row r="5" spans="2:28" x14ac:dyDescent="0.35">
      <c r="H5" s="682"/>
      <c r="I5" s="682"/>
      <c r="J5" s="682"/>
      <c r="K5" s="682"/>
      <c r="L5" s="682"/>
      <c r="M5" s="682"/>
      <c r="N5" s="682"/>
      <c r="O5" s="682"/>
      <c r="P5" s="682"/>
      <c r="Q5" s="682"/>
      <c r="R5" s="682"/>
      <c r="S5" s="682"/>
      <c r="T5" s="682"/>
      <c r="U5" s="682"/>
      <c r="V5" s="682"/>
      <c r="W5" s="682"/>
      <c r="X5" s="682"/>
      <c r="Y5" s="682"/>
      <c r="Z5" s="682"/>
      <c r="AA5" s="682"/>
      <c r="AB5" s="682"/>
    </row>
    <row r="6" spans="2:28" ht="15" thickBot="1" x14ac:dyDescent="0.4">
      <c r="B6" s="683"/>
      <c r="C6" s="684"/>
      <c r="D6" s="684"/>
      <c r="E6" s="684"/>
      <c r="F6" s="684"/>
      <c r="G6" s="684"/>
      <c r="H6" s="684"/>
      <c r="I6" s="325"/>
      <c r="J6" s="325"/>
      <c r="K6" s="325"/>
      <c r="L6" s="325"/>
      <c r="M6" s="325"/>
      <c r="N6" s="325"/>
      <c r="O6" s="325"/>
      <c r="P6" s="325"/>
      <c r="Q6" s="325"/>
      <c r="R6" s="685"/>
      <c r="S6" s="685"/>
      <c r="T6" s="685"/>
      <c r="U6" s="685"/>
      <c r="V6" s="685"/>
      <c r="W6" s="684"/>
      <c r="X6" s="684"/>
      <c r="Y6" s="684"/>
      <c r="Z6" s="684"/>
      <c r="AA6" s="684"/>
      <c r="AB6" s="686"/>
    </row>
    <row r="7" spans="2:28" ht="15" customHeight="1" x14ac:dyDescent="0.35">
      <c r="B7" s="687"/>
      <c r="C7" s="2910" t="s">
        <v>4</v>
      </c>
      <c r="D7" s="2911"/>
      <c r="E7" s="2911"/>
      <c r="F7" s="2911"/>
      <c r="G7" s="2911"/>
      <c r="H7" s="2912"/>
      <c r="I7" s="2916" t="s">
        <v>586</v>
      </c>
      <c r="J7" s="2917"/>
      <c r="K7" s="2917"/>
      <c r="L7" s="2917"/>
      <c r="M7" s="2917"/>
      <c r="N7" s="2917"/>
      <c r="O7" s="2917"/>
      <c r="P7" s="2917"/>
      <c r="Q7" s="2917"/>
      <c r="R7" s="2917"/>
      <c r="S7" s="2917"/>
      <c r="T7" s="2917"/>
      <c r="U7" s="2917"/>
      <c r="V7" s="2917"/>
      <c r="W7" s="2917"/>
      <c r="X7" s="2917"/>
      <c r="Y7" s="2917"/>
      <c r="Z7" s="2917"/>
      <c r="AA7" s="2918"/>
      <c r="AB7" s="688"/>
    </row>
    <row r="8" spans="2:28" ht="15" thickBot="1" x14ac:dyDescent="0.4">
      <c r="B8" s="687"/>
      <c r="C8" s="2913"/>
      <c r="D8" s="2914"/>
      <c r="E8" s="2914"/>
      <c r="F8" s="2914"/>
      <c r="G8" s="2914"/>
      <c r="H8" s="2915"/>
      <c r="I8" s="2919"/>
      <c r="J8" s="2920"/>
      <c r="K8" s="2920"/>
      <c r="L8" s="2920"/>
      <c r="M8" s="2920"/>
      <c r="N8" s="2920"/>
      <c r="O8" s="2920"/>
      <c r="P8" s="2920"/>
      <c r="Q8" s="2920"/>
      <c r="R8" s="2920"/>
      <c r="S8" s="2920"/>
      <c r="T8" s="2920"/>
      <c r="U8" s="2920"/>
      <c r="V8" s="2920"/>
      <c r="W8" s="2920"/>
      <c r="X8" s="2920"/>
      <c r="Y8" s="2920"/>
      <c r="Z8" s="2920"/>
      <c r="AA8" s="2921"/>
      <c r="AB8" s="688"/>
    </row>
    <row r="9" spans="2:28" ht="15" thickBot="1" x14ac:dyDescent="0.4">
      <c r="B9" s="687"/>
      <c r="C9" s="689"/>
      <c r="D9" s="689"/>
      <c r="E9" s="689"/>
      <c r="F9" s="689"/>
      <c r="G9" s="689"/>
      <c r="H9" s="689"/>
      <c r="I9" s="326"/>
      <c r="J9" s="326"/>
      <c r="K9" s="326"/>
      <c r="L9" s="326"/>
      <c r="M9" s="326"/>
      <c r="N9" s="326"/>
      <c r="O9" s="326"/>
      <c r="P9" s="326"/>
      <c r="Q9" s="326"/>
      <c r="R9" s="690"/>
      <c r="S9" s="690"/>
      <c r="T9" s="690"/>
      <c r="U9" s="690"/>
      <c r="V9" s="690"/>
      <c r="W9" s="689"/>
      <c r="X9" s="689"/>
      <c r="Y9" s="689"/>
      <c r="Z9" s="689"/>
      <c r="AA9" s="689"/>
      <c r="AB9" s="688"/>
    </row>
    <row r="10" spans="2:28" ht="15" customHeight="1" thickBot="1" x14ac:dyDescent="0.4">
      <c r="B10" s="687"/>
      <c r="C10" s="2910" t="s">
        <v>6</v>
      </c>
      <c r="D10" s="2911"/>
      <c r="E10" s="2911"/>
      <c r="F10" s="2911"/>
      <c r="G10" s="2911"/>
      <c r="H10" s="2912"/>
      <c r="I10" s="2922" t="s">
        <v>587</v>
      </c>
      <c r="J10" s="2923"/>
      <c r="K10" s="2923"/>
      <c r="L10" s="2923"/>
      <c r="M10" s="2923"/>
      <c r="N10" s="2923"/>
      <c r="O10" s="2923"/>
      <c r="P10" s="2923"/>
      <c r="Q10" s="2924"/>
      <c r="R10" s="2928" t="s">
        <v>8</v>
      </c>
      <c r="S10" s="2929"/>
      <c r="T10" s="2929"/>
      <c r="U10" s="2930"/>
      <c r="V10" s="2931" t="s">
        <v>9</v>
      </c>
      <c r="W10" s="2932"/>
      <c r="X10" s="2932"/>
      <c r="Y10" s="2932"/>
      <c r="Z10" s="2932"/>
      <c r="AA10" s="2933"/>
      <c r="AB10" s="688"/>
    </row>
    <row r="11" spans="2:28" ht="28.5" customHeight="1" thickBot="1" x14ac:dyDescent="0.4">
      <c r="B11" s="687"/>
      <c r="C11" s="2913"/>
      <c r="D11" s="2914"/>
      <c r="E11" s="2914"/>
      <c r="F11" s="2914"/>
      <c r="G11" s="2914"/>
      <c r="H11" s="2915"/>
      <c r="I11" s="2925"/>
      <c r="J11" s="2926"/>
      <c r="K11" s="2926"/>
      <c r="L11" s="2926"/>
      <c r="M11" s="2926"/>
      <c r="N11" s="2926"/>
      <c r="O11" s="2926"/>
      <c r="P11" s="2926"/>
      <c r="Q11" s="2927"/>
      <c r="R11" s="2934" t="s">
        <v>588</v>
      </c>
      <c r="S11" s="2935"/>
      <c r="T11" s="2935"/>
      <c r="U11" s="2936"/>
      <c r="V11" s="2937">
        <v>4</v>
      </c>
      <c r="W11" s="2938"/>
      <c r="X11" s="2938"/>
      <c r="Y11" s="2938"/>
      <c r="Z11" s="2938"/>
      <c r="AA11" s="2939"/>
      <c r="AB11" s="688"/>
    </row>
    <row r="12" spans="2:28" ht="15" thickBot="1" x14ac:dyDescent="0.4">
      <c r="B12" s="691"/>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3"/>
    </row>
    <row r="13" spans="2:28" ht="15" customHeight="1" x14ac:dyDescent="0.35">
      <c r="B13" s="691"/>
      <c r="C13" s="2910" t="s">
        <v>11</v>
      </c>
      <c r="D13" s="2911"/>
      <c r="E13" s="2911"/>
      <c r="F13" s="2911"/>
      <c r="G13" s="2911"/>
      <c r="H13" s="2912"/>
      <c r="I13" s="2972" t="s">
        <v>589</v>
      </c>
      <c r="J13" s="2973"/>
      <c r="K13" s="2973"/>
      <c r="L13" s="2973"/>
      <c r="M13" s="2973"/>
      <c r="N13" s="2973"/>
      <c r="O13" s="2973"/>
      <c r="P13" s="2973"/>
      <c r="Q13" s="2973"/>
      <c r="R13" s="2973"/>
      <c r="S13" s="2974"/>
      <c r="T13" s="2910" t="s">
        <v>13</v>
      </c>
      <c r="U13" s="2911"/>
      <c r="V13" s="2911"/>
      <c r="W13" s="2911"/>
      <c r="X13" s="2911"/>
      <c r="Y13" s="2911"/>
      <c r="Z13" s="2911"/>
      <c r="AA13" s="2912"/>
      <c r="AB13" s="693"/>
    </row>
    <row r="14" spans="2:28" ht="69" customHeight="1" thickBot="1" x14ac:dyDescent="0.4">
      <c r="B14" s="691"/>
      <c r="C14" s="2913"/>
      <c r="D14" s="2914"/>
      <c r="E14" s="2914"/>
      <c r="F14" s="2914"/>
      <c r="G14" s="2914"/>
      <c r="H14" s="2915"/>
      <c r="I14" s="2975"/>
      <c r="J14" s="2976"/>
      <c r="K14" s="2976"/>
      <c r="L14" s="2976"/>
      <c r="M14" s="2976"/>
      <c r="N14" s="2976"/>
      <c r="O14" s="2976"/>
      <c r="P14" s="2976"/>
      <c r="Q14" s="2976"/>
      <c r="R14" s="2976"/>
      <c r="S14" s="2977"/>
      <c r="T14" s="2978" t="s">
        <v>14</v>
      </c>
      <c r="U14" s="2979"/>
      <c r="V14" s="2979"/>
      <c r="W14" s="2979"/>
      <c r="X14" s="2979"/>
      <c r="Y14" s="2979"/>
      <c r="Z14" s="2979"/>
      <c r="AA14" s="2980"/>
      <c r="AB14" s="693"/>
    </row>
    <row r="15" spans="2:28" ht="15" thickBot="1" x14ac:dyDescent="0.4">
      <c r="B15" s="691"/>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c r="AA15" s="692"/>
      <c r="AB15" s="693"/>
    </row>
    <row r="16" spans="2:28" ht="57.75" customHeight="1" thickBot="1" x14ac:dyDescent="0.4">
      <c r="B16" s="691"/>
      <c r="C16" s="2950" t="s">
        <v>15</v>
      </c>
      <c r="D16" s="2951"/>
      <c r="E16" s="2951"/>
      <c r="F16" s="2951"/>
      <c r="G16" s="2951"/>
      <c r="H16" s="2952"/>
      <c r="I16" s="2953" t="s">
        <v>590</v>
      </c>
      <c r="J16" s="2954"/>
      <c r="K16" s="2954"/>
      <c r="L16" s="2954"/>
      <c r="M16" s="2954"/>
      <c r="N16" s="2954"/>
      <c r="O16" s="2954"/>
      <c r="P16" s="2954"/>
      <c r="Q16" s="2954"/>
      <c r="R16" s="2954"/>
      <c r="S16" s="2954"/>
      <c r="T16" s="2954"/>
      <c r="U16" s="2954"/>
      <c r="V16" s="2954"/>
      <c r="W16" s="2954"/>
      <c r="X16" s="2954"/>
      <c r="Y16" s="2954"/>
      <c r="Z16" s="2954"/>
      <c r="AA16" s="2955"/>
      <c r="AB16" s="693"/>
    </row>
    <row r="17" spans="2:28" ht="16.5" customHeight="1" thickBot="1" x14ac:dyDescent="0.4">
      <c r="B17" s="691"/>
      <c r="C17" s="690"/>
      <c r="D17" s="690"/>
      <c r="E17" s="690"/>
      <c r="F17" s="690"/>
      <c r="G17" s="690"/>
      <c r="H17" s="690"/>
      <c r="I17" s="327"/>
      <c r="J17" s="327"/>
      <c r="K17" s="327"/>
      <c r="L17" s="327"/>
      <c r="M17" s="327"/>
      <c r="N17" s="327"/>
      <c r="O17" s="327"/>
      <c r="P17" s="327"/>
      <c r="Q17" s="327"/>
      <c r="R17" s="327"/>
      <c r="S17" s="327"/>
      <c r="T17" s="327"/>
      <c r="U17" s="327"/>
      <c r="V17" s="327"/>
      <c r="W17" s="327"/>
      <c r="X17" s="327"/>
      <c r="Y17" s="327"/>
      <c r="Z17" s="327"/>
      <c r="AA17" s="327"/>
      <c r="AB17" s="693"/>
    </row>
    <row r="18" spans="2:28" ht="52.5" customHeight="1" thickBot="1" x14ac:dyDescent="0.4">
      <c r="B18" s="691"/>
      <c r="C18" s="2950" t="s">
        <v>17</v>
      </c>
      <c r="D18" s="2951"/>
      <c r="E18" s="2951"/>
      <c r="F18" s="2951"/>
      <c r="G18" s="2951"/>
      <c r="H18" s="2952"/>
      <c r="I18" s="2953" t="s">
        <v>591</v>
      </c>
      <c r="J18" s="2954"/>
      <c r="K18" s="2954"/>
      <c r="L18" s="2954"/>
      <c r="M18" s="2954"/>
      <c r="N18" s="2954"/>
      <c r="O18" s="2954"/>
      <c r="P18" s="2954"/>
      <c r="Q18" s="2954"/>
      <c r="R18" s="2954"/>
      <c r="S18" s="2954"/>
      <c r="T18" s="2954"/>
      <c r="U18" s="2954"/>
      <c r="V18" s="2954"/>
      <c r="W18" s="2954"/>
      <c r="X18" s="2954"/>
      <c r="Y18" s="2954"/>
      <c r="Z18" s="2954"/>
      <c r="AA18" s="2955"/>
      <c r="AB18" s="693"/>
    </row>
    <row r="19" spans="2:28" ht="16.5" customHeight="1" thickBot="1" x14ac:dyDescent="0.4">
      <c r="B19" s="691"/>
      <c r="C19" s="690"/>
      <c r="D19" s="690"/>
      <c r="E19" s="690"/>
      <c r="F19" s="690"/>
      <c r="G19" s="690"/>
      <c r="H19" s="690"/>
      <c r="I19" s="327"/>
      <c r="J19" s="327"/>
      <c r="K19" s="327"/>
      <c r="L19" s="327"/>
      <c r="M19" s="327"/>
      <c r="N19" s="327"/>
      <c r="O19" s="327"/>
      <c r="P19" s="327"/>
      <c r="Q19" s="327"/>
      <c r="R19" s="327"/>
      <c r="S19" s="327"/>
      <c r="T19" s="327"/>
      <c r="U19" s="327"/>
      <c r="V19" s="327"/>
      <c r="W19" s="327"/>
      <c r="X19" s="327"/>
      <c r="Y19" s="327"/>
      <c r="Z19" s="327"/>
      <c r="AA19" s="327"/>
      <c r="AB19" s="693"/>
    </row>
    <row r="20" spans="2:28" ht="22.5" customHeight="1" x14ac:dyDescent="0.35">
      <c r="B20" s="691"/>
      <c r="C20" s="2956" t="s">
        <v>19</v>
      </c>
      <c r="D20" s="2957"/>
      <c r="E20" s="2957"/>
      <c r="F20" s="2957"/>
      <c r="G20" s="2957"/>
      <c r="H20" s="2958"/>
      <c r="I20" s="2962" t="s">
        <v>592</v>
      </c>
      <c r="J20" s="2963"/>
      <c r="K20" s="2963"/>
      <c r="L20" s="2964"/>
      <c r="M20" s="2931" t="s">
        <v>21</v>
      </c>
      <c r="N20" s="2932"/>
      <c r="O20" s="2932"/>
      <c r="P20" s="2932"/>
      <c r="Q20" s="2932"/>
      <c r="R20" s="2932"/>
      <c r="S20" s="2933"/>
      <c r="T20" s="2931" t="s">
        <v>22</v>
      </c>
      <c r="U20" s="2932"/>
      <c r="V20" s="2932"/>
      <c r="W20" s="2932"/>
      <c r="X20" s="2932"/>
      <c r="Y20" s="2932"/>
      <c r="Z20" s="2932"/>
      <c r="AA20" s="2933"/>
      <c r="AB20" s="693"/>
    </row>
    <row r="21" spans="2:28" ht="30.75" customHeight="1" thickBot="1" x14ac:dyDescent="0.4">
      <c r="B21" s="691"/>
      <c r="C21" s="2959"/>
      <c r="D21" s="2960"/>
      <c r="E21" s="2960"/>
      <c r="F21" s="2960"/>
      <c r="G21" s="2960"/>
      <c r="H21" s="2961"/>
      <c r="I21" s="2965"/>
      <c r="J21" s="2966"/>
      <c r="K21" s="2966"/>
      <c r="L21" s="2967"/>
      <c r="M21" s="2968" t="s">
        <v>222</v>
      </c>
      <c r="N21" s="2969"/>
      <c r="O21" s="2969"/>
      <c r="P21" s="2969"/>
      <c r="Q21" s="2969"/>
      <c r="R21" s="2969"/>
      <c r="S21" s="2970"/>
      <c r="T21" s="2971" t="s">
        <v>593</v>
      </c>
      <c r="U21" s="2969"/>
      <c r="V21" s="2969"/>
      <c r="W21" s="2969"/>
      <c r="X21" s="2969"/>
      <c r="Y21" s="2969"/>
      <c r="Z21" s="2969"/>
      <c r="AA21" s="2970"/>
      <c r="AB21" s="693"/>
    </row>
    <row r="22" spans="2:28" ht="15" thickBot="1" x14ac:dyDescent="0.4">
      <c r="B22" s="691"/>
      <c r="C22" s="692"/>
      <c r="D22" s="692"/>
      <c r="E22" s="692"/>
      <c r="F22" s="692"/>
      <c r="G22" s="692"/>
      <c r="H22" s="692"/>
      <c r="I22" s="692"/>
      <c r="J22" s="692"/>
      <c r="K22" s="692"/>
      <c r="L22" s="692"/>
      <c r="M22" s="692"/>
      <c r="N22" s="692"/>
      <c r="O22" s="692"/>
      <c r="P22" s="692"/>
      <c r="Q22" s="692"/>
      <c r="R22" s="692"/>
      <c r="S22" s="692"/>
      <c r="T22" s="692"/>
      <c r="U22" s="692"/>
      <c r="V22" s="692"/>
      <c r="W22" s="692"/>
      <c r="X22" s="692"/>
      <c r="Y22" s="692"/>
      <c r="Z22" s="692"/>
      <c r="AA22" s="692"/>
      <c r="AB22" s="693"/>
    </row>
    <row r="23" spans="2:28" ht="31.5" customHeight="1" x14ac:dyDescent="0.35">
      <c r="B23" s="691"/>
      <c r="C23" s="2931" t="s">
        <v>25</v>
      </c>
      <c r="D23" s="2932"/>
      <c r="E23" s="2932"/>
      <c r="F23" s="2932"/>
      <c r="G23" s="2932"/>
      <c r="H23" s="2932"/>
      <c r="I23" s="2933"/>
      <c r="J23" s="2931" t="s">
        <v>26</v>
      </c>
      <c r="K23" s="2932"/>
      <c r="L23" s="2932"/>
      <c r="M23" s="2932"/>
      <c r="N23" s="2932"/>
      <c r="O23" s="2932"/>
      <c r="P23" s="2933"/>
      <c r="Q23" s="2931" t="s">
        <v>27</v>
      </c>
      <c r="R23" s="2932"/>
      <c r="S23" s="2932"/>
      <c r="T23" s="2932"/>
      <c r="U23" s="2932"/>
      <c r="V23" s="2932"/>
      <c r="W23" s="2932"/>
      <c r="X23" s="2932"/>
      <c r="Y23" s="2932"/>
      <c r="Z23" s="2932"/>
      <c r="AA23" s="2933"/>
      <c r="AB23" s="693"/>
    </row>
    <row r="24" spans="2:28" ht="58.5" customHeight="1" thickBot="1" x14ac:dyDescent="0.4">
      <c r="B24" s="691"/>
      <c r="C24" s="3022" t="s">
        <v>594</v>
      </c>
      <c r="D24" s="3023"/>
      <c r="E24" s="3023"/>
      <c r="F24" s="3023"/>
      <c r="G24" s="3023"/>
      <c r="H24" s="3023"/>
      <c r="I24" s="3024"/>
      <c r="J24" s="3006" t="s">
        <v>595</v>
      </c>
      <c r="K24" s="3007"/>
      <c r="L24" s="3007"/>
      <c r="M24" s="3007"/>
      <c r="N24" s="3007"/>
      <c r="O24" s="3007"/>
      <c r="P24" s="3008"/>
      <c r="Q24" s="3009" t="s">
        <v>596</v>
      </c>
      <c r="R24" s="3010"/>
      <c r="S24" s="3010"/>
      <c r="T24" s="3010"/>
      <c r="U24" s="3010"/>
      <c r="V24" s="3010"/>
      <c r="W24" s="3010"/>
      <c r="X24" s="3010"/>
      <c r="Y24" s="3010"/>
      <c r="Z24" s="3010"/>
      <c r="AA24" s="3011"/>
      <c r="AB24" s="693"/>
    </row>
    <row r="25" spans="2:28" ht="15" thickBot="1" x14ac:dyDescent="0.4">
      <c r="B25" s="691"/>
      <c r="C25" s="692"/>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3"/>
    </row>
    <row r="26" spans="2:28" ht="33" customHeight="1" thickBot="1" x14ac:dyDescent="0.4">
      <c r="B26" s="691"/>
      <c r="C26" s="2950" t="s">
        <v>31</v>
      </c>
      <c r="D26" s="2951"/>
      <c r="E26" s="2951"/>
      <c r="F26" s="2951"/>
      <c r="G26" s="2951"/>
      <c r="H26" s="2952"/>
      <c r="I26" s="2953" t="s">
        <v>597</v>
      </c>
      <c r="J26" s="2954"/>
      <c r="K26" s="2954"/>
      <c r="L26" s="2954"/>
      <c r="M26" s="2954"/>
      <c r="N26" s="2954"/>
      <c r="O26" s="2954"/>
      <c r="P26" s="2954"/>
      <c r="Q26" s="2954"/>
      <c r="R26" s="2954"/>
      <c r="S26" s="2954"/>
      <c r="T26" s="2954"/>
      <c r="U26" s="2954"/>
      <c r="V26" s="2954"/>
      <c r="W26" s="2954"/>
      <c r="X26" s="2954"/>
      <c r="Y26" s="2954"/>
      <c r="Z26" s="2954"/>
      <c r="AA26" s="2955"/>
      <c r="AB26" s="693"/>
    </row>
    <row r="27" spans="2:28" ht="15" thickBot="1" x14ac:dyDescent="0.4">
      <c r="B27" s="691"/>
      <c r="C27" s="690"/>
      <c r="D27" s="690"/>
      <c r="E27" s="690"/>
      <c r="F27" s="690"/>
      <c r="G27" s="690"/>
      <c r="H27" s="690"/>
      <c r="I27" s="327"/>
      <c r="J27" s="327"/>
      <c r="K27" s="327"/>
      <c r="L27" s="327"/>
      <c r="M27" s="327"/>
      <c r="N27" s="327"/>
      <c r="O27" s="327"/>
      <c r="P27" s="327"/>
      <c r="Q27" s="327"/>
      <c r="R27" s="327"/>
      <c r="S27" s="327"/>
      <c r="T27" s="327"/>
      <c r="U27" s="327"/>
      <c r="V27" s="327"/>
      <c r="W27" s="327"/>
      <c r="X27" s="327"/>
      <c r="Y27" s="327"/>
      <c r="Z27" s="327"/>
      <c r="AA27" s="327"/>
      <c r="AB27" s="693"/>
    </row>
    <row r="28" spans="2:28" ht="53.25" customHeight="1" thickBot="1" x14ac:dyDescent="0.4">
      <c r="B28" s="691"/>
      <c r="C28" s="2950" t="s">
        <v>33</v>
      </c>
      <c r="D28" s="2951"/>
      <c r="E28" s="2951"/>
      <c r="F28" s="2951"/>
      <c r="G28" s="2951"/>
      <c r="H28" s="2952"/>
      <c r="I28" s="3012">
        <v>3</v>
      </c>
      <c r="J28" s="2953"/>
      <c r="K28" s="3013" t="s">
        <v>34</v>
      </c>
      <c r="L28" s="3014"/>
      <c r="M28" s="3014"/>
      <c r="N28" s="3015"/>
      <c r="O28" s="3016" t="s">
        <v>35</v>
      </c>
      <c r="P28" s="3017"/>
      <c r="Q28" s="3017"/>
      <c r="R28" s="3018"/>
      <c r="S28" s="328"/>
      <c r="T28" s="3017" t="s">
        <v>36</v>
      </c>
      <c r="U28" s="3017"/>
      <c r="V28" s="3018"/>
      <c r="W28" s="329"/>
      <c r="X28" s="3019" t="s">
        <v>38</v>
      </c>
      <c r="Y28" s="3020"/>
      <c r="Z28" s="3021"/>
      <c r="AA28" s="330" t="s">
        <v>37</v>
      </c>
      <c r="AB28" s="693"/>
    </row>
    <row r="29" spans="2:28" ht="15" thickBot="1" x14ac:dyDescent="0.4">
      <c r="B29" s="691"/>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3"/>
    </row>
    <row r="30" spans="2:28" ht="15" customHeight="1" x14ac:dyDescent="0.35">
      <c r="B30" s="691"/>
      <c r="C30" s="2987" t="s">
        <v>39</v>
      </c>
      <c r="D30" s="2988"/>
      <c r="E30" s="2988"/>
      <c r="F30" s="2988"/>
      <c r="G30" s="2988"/>
      <c r="H30" s="2988"/>
      <c r="I30" s="2988"/>
      <c r="J30" s="2989"/>
      <c r="K30" s="2996" t="s">
        <v>40</v>
      </c>
      <c r="L30" s="2997"/>
      <c r="M30" s="2997"/>
      <c r="N30" s="2997"/>
      <c r="O30" s="2997"/>
      <c r="P30" s="2997"/>
      <c r="Q30" s="2997"/>
      <c r="R30" s="2997"/>
      <c r="S30" s="2998" t="s">
        <v>41</v>
      </c>
      <c r="T30" s="2998"/>
      <c r="U30" s="2998"/>
      <c r="V30" s="2998"/>
      <c r="W30" s="2998"/>
      <c r="X30" s="2999" t="s">
        <v>42</v>
      </c>
      <c r="Y30" s="2999"/>
      <c r="Z30" s="2999"/>
      <c r="AA30" s="3000"/>
      <c r="AB30" s="693"/>
    </row>
    <row r="31" spans="2:28" ht="14.25" customHeight="1" x14ac:dyDescent="0.35">
      <c r="B31" s="691"/>
      <c r="C31" s="2990"/>
      <c r="D31" s="2991"/>
      <c r="E31" s="2991"/>
      <c r="F31" s="2991"/>
      <c r="G31" s="2991"/>
      <c r="H31" s="2991"/>
      <c r="I31" s="2991"/>
      <c r="J31" s="2992"/>
      <c r="K31" s="3001" t="s">
        <v>43</v>
      </c>
      <c r="L31" s="3002"/>
      <c r="M31" s="3002"/>
      <c r="N31" s="3002"/>
      <c r="O31" s="3002" t="s">
        <v>44</v>
      </c>
      <c r="P31" s="3002"/>
      <c r="Q31" s="3002"/>
      <c r="R31" s="3002"/>
      <c r="S31" s="3002" t="s">
        <v>43</v>
      </c>
      <c r="T31" s="3002"/>
      <c r="U31" s="3002" t="s">
        <v>44</v>
      </c>
      <c r="V31" s="3002"/>
      <c r="W31" s="3002"/>
      <c r="X31" s="3002" t="s">
        <v>43</v>
      </c>
      <c r="Y31" s="3002"/>
      <c r="Z31" s="3002" t="s">
        <v>44</v>
      </c>
      <c r="AA31" s="3003"/>
      <c r="AB31" s="693"/>
    </row>
    <row r="32" spans="2:28" ht="15" customHeight="1" thickBot="1" x14ac:dyDescent="0.4">
      <c r="B32" s="691"/>
      <c r="C32" s="2993"/>
      <c r="D32" s="2994"/>
      <c r="E32" s="2994"/>
      <c r="F32" s="2994"/>
      <c r="G32" s="2994"/>
      <c r="H32" s="2994"/>
      <c r="I32" s="2994"/>
      <c r="J32" s="2995"/>
      <c r="K32" s="3004">
        <v>5.01</v>
      </c>
      <c r="L32" s="3005"/>
      <c r="M32" s="3005"/>
      <c r="N32" s="3005"/>
      <c r="O32" s="3005">
        <v>7</v>
      </c>
      <c r="P32" s="3005"/>
      <c r="Q32" s="3005"/>
      <c r="R32" s="3005"/>
      <c r="S32" s="3005">
        <v>3.01</v>
      </c>
      <c r="T32" s="3005"/>
      <c r="U32" s="3005">
        <v>5</v>
      </c>
      <c r="V32" s="3005"/>
      <c r="W32" s="3005"/>
      <c r="X32" s="3005">
        <v>0.01</v>
      </c>
      <c r="Y32" s="3005"/>
      <c r="Z32" s="3005">
        <v>3</v>
      </c>
      <c r="AA32" s="3025"/>
      <c r="AB32" s="693"/>
    </row>
    <row r="33" spans="2:31" ht="15" thickBot="1" x14ac:dyDescent="0.4">
      <c r="B33" s="691"/>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3"/>
    </row>
    <row r="34" spans="2:31" s="626" customFormat="1" ht="15" thickBot="1" x14ac:dyDescent="0.4">
      <c r="B34" s="627"/>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693"/>
    </row>
    <row r="35" spans="2:31" s="626" customFormat="1" ht="32.25" customHeight="1" thickBot="1" x14ac:dyDescent="0.4">
      <c r="B35" s="627"/>
      <c r="C35" s="1549" t="s">
        <v>46</v>
      </c>
      <c r="D35" s="1550"/>
      <c r="E35" s="1550"/>
      <c r="F35" s="1550"/>
      <c r="G35" s="1551"/>
      <c r="H35" s="563" t="s">
        <v>598</v>
      </c>
      <c r="I35" s="563" t="s">
        <v>599</v>
      </c>
      <c r="J35" s="563" t="s">
        <v>600</v>
      </c>
      <c r="K35" s="1636" t="s">
        <v>50</v>
      </c>
      <c r="L35" s="1637"/>
      <c r="M35" s="1637"/>
      <c r="N35" s="1637"/>
      <c r="O35" s="1637"/>
      <c r="P35" s="1637"/>
      <c r="Q35" s="1637"/>
      <c r="R35" s="1637"/>
      <c r="S35" s="1637"/>
      <c r="T35" s="1637"/>
      <c r="U35" s="1637"/>
      <c r="V35" s="1637"/>
      <c r="W35" s="1637"/>
      <c r="X35" s="1637"/>
      <c r="Y35" s="1637"/>
      <c r="Z35" s="1637"/>
      <c r="AA35" s="1638"/>
      <c r="AB35" s="693"/>
    </row>
    <row r="36" spans="2:31" s="626" customFormat="1" ht="85" customHeight="1" x14ac:dyDescent="0.35">
      <c r="B36" s="627"/>
      <c r="C36" s="1556" t="s">
        <v>601</v>
      </c>
      <c r="D36" s="1749"/>
      <c r="E36" s="1749"/>
      <c r="F36" s="1749"/>
      <c r="G36" s="1750"/>
      <c r="H36" s="155">
        <v>61</v>
      </c>
      <c r="I36" s="155">
        <v>993</v>
      </c>
      <c r="J36" s="315">
        <f>+H36/I36</f>
        <v>6.1430010070493452E-2</v>
      </c>
      <c r="K36" s="3026" t="s">
        <v>602</v>
      </c>
      <c r="L36" s="3027"/>
      <c r="M36" s="3027"/>
      <c r="N36" s="3027"/>
      <c r="O36" s="3027"/>
      <c r="P36" s="3027"/>
      <c r="Q36" s="3027"/>
      <c r="R36" s="3027"/>
      <c r="S36" s="3027"/>
      <c r="T36" s="3027"/>
      <c r="U36" s="3027"/>
      <c r="V36" s="3027"/>
      <c r="W36" s="3027"/>
      <c r="X36" s="3027"/>
      <c r="Y36" s="3027"/>
      <c r="Z36" s="3027"/>
      <c r="AA36" s="3028"/>
      <c r="AB36" s="693"/>
    </row>
    <row r="37" spans="2:31" s="626" customFormat="1" ht="63.75" customHeight="1" x14ac:dyDescent="0.35">
      <c r="B37" s="627"/>
      <c r="C37" s="2981" t="s">
        <v>1025</v>
      </c>
      <c r="D37" s="2982"/>
      <c r="E37" s="2982"/>
      <c r="F37" s="2982"/>
      <c r="G37" s="2983"/>
      <c r="H37" s="116">
        <v>59</v>
      </c>
      <c r="I37" s="116">
        <v>3799</v>
      </c>
      <c r="J37" s="315">
        <f>+H37/I37</f>
        <v>1.5530402737562517E-2</v>
      </c>
      <c r="K37" s="2984" t="s">
        <v>1026</v>
      </c>
      <c r="L37" s="2985"/>
      <c r="M37" s="2985"/>
      <c r="N37" s="2985"/>
      <c r="O37" s="2985"/>
      <c r="P37" s="2985"/>
      <c r="Q37" s="2985"/>
      <c r="R37" s="2985"/>
      <c r="S37" s="2985"/>
      <c r="T37" s="2985"/>
      <c r="U37" s="2985"/>
      <c r="V37" s="2985"/>
      <c r="W37" s="2985"/>
      <c r="X37" s="2985"/>
      <c r="Y37" s="2985"/>
      <c r="Z37" s="2985"/>
      <c r="AA37" s="2986"/>
      <c r="AB37" s="693"/>
    </row>
    <row r="38" spans="2:31" s="626" customFormat="1" ht="33" customHeight="1" x14ac:dyDescent="0.35">
      <c r="B38" s="627"/>
      <c r="C38" s="1556"/>
      <c r="D38" s="1749"/>
      <c r="E38" s="1749"/>
      <c r="F38" s="1749"/>
      <c r="G38" s="1750"/>
      <c r="H38" s="116"/>
      <c r="I38" s="116"/>
      <c r="J38" s="315"/>
      <c r="K38" s="3029"/>
      <c r="L38" s="3030"/>
      <c r="M38" s="3030"/>
      <c r="N38" s="3030"/>
      <c r="O38" s="3030"/>
      <c r="P38" s="3030"/>
      <c r="Q38" s="3030"/>
      <c r="R38" s="3030"/>
      <c r="S38" s="3030"/>
      <c r="T38" s="3030"/>
      <c r="U38" s="3030"/>
      <c r="V38" s="3030"/>
      <c r="W38" s="3030"/>
      <c r="X38" s="3030"/>
      <c r="Y38" s="3030"/>
      <c r="Z38" s="3030"/>
      <c r="AA38" s="3031"/>
      <c r="AB38" s="693"/>
    </row>
    <row r="39" spans="2:31" s="626" customFormat="1" ht="24" customHeight="1" thickBot="1" x14ac:dyDescent="0.4">
      <c r="B39" s="627"/>
      <c r="C39" s="1556"/>
      <c r="D39" s="1749"/>
      <c r="E39" s="1749"/>
      <c r="F39" s="1749"/>
      <c r="G39" s="1750"/>
      <c r="H39" s="280"/>
      <c r="I39" s="280"/>
      <c r="J39" s="166"/>
      <c r="K39" s="1642"/>
      <c r="L39" s="1643"/>
      <c r="M39" s="1643"/>
      <c r="N39" s="1643"/>
      <c r="O39" s="1643"/>
      <c r="P39" s="1643"/>
      <c r="Q39" s="1643"/>
      <c r="R39" s="1643"/>
      <c r="S39" s="1643"/>
      <c r="T39" s="1643"/>
      <c r="U39" s="1643"/>
      <c r="V39" s="1643"/>
      <c r="W39" s="1643"/>
      <c r="X39" s="1643"/>
      <c r="Y39" s="1643"/>
      <c r="Z39" s="1643"/>
      <c r="AA39" s="1644"/>
      <c r="AB39" s="693"/>
      <c r="AE39" s="331"/>
    </row>
    <row r="40" spans="2:31" s="626" customFormat="1" ht="35.15" hidden="1" customHeight="1" x14ac:dyDescent="0.35">
      <c r="B40" s="627"/>
      <c r="C40" s="1556"/>
      <c r="D40" s="1749"/>
      <c r="E40" s="1749"/>
      <c r="F40" s="1749"/>
      <c r="G40" s="1750"/>
      <c r="H40" s="280"/>
      <c r="I40" s="280"/>
      <c r="J40" s="166" t="e">
        <f t="shared" ref="J40:J48" si="0">+H40/I40</f>
        <v>#DIV/0!</v>
      </c>
      <c r="K40" s="1642"/>
      <c r="L40" s="1643"/>
      <c r="M40" s="1643"/>
      <c r="N40" s="1643"/>
      <c r="O40" s="1643"/>
      <c r="P40" s="1643"/>
      <c r="Q40" s="1643"/>
      <c r="R40" s="1643"/>
      <c r="S40" s="1643"/>
      <c r="T40" s="1643"/>
      <c r="U40" s="1643"/>
      <c r="V40" s="1643"/>
      <c r="W40" s="1643"/>
      <c r="X40" s="1643"/>
      <c r="Y40" s="1643"/>
      <c r="Z40" s="1643"/>
      <c r="AA40" s="1644"/>
      <c r="AB40" s="693"/>
    </row>
    <row r="41" spans="2:31" s="626" customFormat="1" ht="35.15" hidden="1" customHeight="1" x14ac:dyDescent="0.35">
      <c r="B41" s="627"/>
      <c r="C41" s="1556"/>
      <c r="D41" s="1749"/>
      <c r="E41" s="1749"/>
      <c r="F41" s="1749"/>
      <c r="G41" s="1750"/>
      <c r="H41" s="280"/>
      <c r="I41" s="280"/>
      <c r="J41" s="332" t="e">
        <f t="shared" si="0"/>
        <v>#DIV/0!</v>
      </c>
      <c r="K41" s="1642"/>
      <c r="L41" s="1643"/>
      <c r="M41" s="1643"/>
      <c r="N41" s="1643"/>
      <c r="O41" s="1643"/>
      <c r="P41" s="1643"/>
      <c r="Q41" s="1643"/>
      <c r="R41" s="1643"/>
      <c r="S41" s="1643"/>
      <c r="T41" s="1643"/>
      <c r="U41" s="1643"/>
      <c r="V41" s="1643"/>
      <c r="W41" s="1643"/>
      <c r="X41" s="1643"/>
      <c r="Y41" s="1643"/>
      <c r="Z41" s="1643"/>
      <c r="AA41" s="1644"/>
      <c r="AB41" s="693"/>
    </row>
    <row r="42" spans="2:31" s="626" customFormat="1" ht="35.15" hidden="1" customHeight="1" x14ac:dyDescent="0.35">
      <c r="B42" s="627"/>
      <c r="C42" s="1556"/>
      <c r="D42" s="1749"/>
      <c r="E42" s="1749"/>
      <c r="F42" s="1749"/>
      <c r="G42" s="1750"/>
      <c r="H42" s="280"/>
      <c r="I42" s="280"/>
      <c r="J42" s="332" t="e">
        <f t="shared" si="0"/>
        <v>#DIV/0!</v>
      </c>
      <c r="K42" s="1642"/>
      <c r="L42" s="1643"/>
      <c r="M42" s="1643"/>
      <c r="N42" s="1643"/>
      <c r="O42" s="1643"/>
      <c r="P42" s="1643"/>
      <c r="Q42" s="1643"/>
      <c r="R42" s="1643"/>
      <c r="S42" s="1643"/>
      <c r="T42" s="1643"/>
      <c r="U42" s="1643"/>
      <c r="V42" s="1643"/>
      <c r="W42" s="1643"/>
      <c r="X42" s="1643"/>
      <c r="Y42" s="1643"/>
      <c r="Z42" s="1643"/>
      <c r="AA42" s="1644"/>
      <c r="AB42" s="693"/>
    </row>
    <row r="43" spans="2:31" s="626" customFormat="1" ht="35.15" hidden="1" customHeight="1" x14ac:dyDescent="0.35">
      <c r="B43" s="627"/>
      <c r="C43" s="1556"/>
      <c r="D43" s="1749"/>
      <c r="E43" s="1749"/>
      <c r="F43" s="1749"/>
      <c r="G43" s="1750"/>
      <c r="H43" s="280"/>
      <c r="I43" s="280"/>
      <c r="J43" s="332" t="e">
        <f t="shared" si="0"/>
        <v>#DIV/0!</v>
      </c>
      <c r="K43" s="1642"/>
      <c r="L43" s="1643"/>
      <c r="M43" s="1643"/>
      <c r="N43" s="1643"/>
      <c r="O43" s="1643"/>
      <c r="P43" s="1643"/>
      <c r="Q43" s="1643"/>
      <c r="R43" s="1643"/>
      <c r="S43" s="1643"/>
      <c r="T43" s="1643"/>
      <c r="U43" s="1643"/>
      <c r="V43" s="1643"/>
      <c r="W43" s="1643"/>
      <c r="X43" s="1643"/>
      <c r="Y43" s="1643"/>
      <c r="Z43" s="1643"/>
      <c r="AA43" s="1644"/>
      <c r="AB43" s="693"/>
    </row>
    <row r="44" spans="2:31" s="626" customFormat="1" ht="35.15" hidden="1" customHeight="1" x14ac:dyDescent="0.35">
      <c r="B44" s="627"/>
      <c r="C44" s="1556"/>
      <c r="D44" s="1749"/>
      <c r="E44" s="1749"/>
      <c r="F44" s="1749"/>
      <c r="G44" s="1750"/>
      <c r="H44" s="280"/>
      <c r="I44" s="280"/>
      <c r="J44" s="156" t="e">
        <f t="shared" si="0"/>
        <v>#DIV/0!</v>
      </c>
      <c r="K44" s="1642"/>
      <c r="L44" s="1643"/>
      <c r="M44" s="1643"/>
      <c r="N44" s="1643"/>
      <c r="O44" s="1643"/>
      <c r="P44" s="1643"/>
      <c r="Q44" s="1643"/>
      <c r="R44" s="1643"/>
      <c r="S44" s="1643"/>
      <c r="T44" s="1643"/>
      <c r="U44" s="1643"/>
      <c r="V44" s="1643"/>
      <c r="W44" s="1643"/>
      <c r="X44" s="1643"/>
      <c r="Y44" s="1643"/>
      <c r="Z44" s="1643"/>
      <c r="AA44" s="1644"/>
      <c r="AB44" s="693"/>
    </row>
    <row r="45" spans="2:31" s="626" customFormat="1" ht="35.15" hidden="1" customHeight="1" x14ac:dyDescent="0.35">
      <c r="B45" s="627"/>
      <c r="C45" s="1556"/>
      <c r="D45" s="1749"/>
      <c r="E45" s="1749"/>
      <c r="F45" s="1749"/>
      <c r="G45" s="1750"/>
      <c r="H45" s="280"/>
      <c r="I45" s="280"/>
      <c r="J45" s="156" t="e">
        <f t="shared" si="0"/>
        <v>#DIV/0!</v>
      </c>
      <c r="K45" s="1642"/>
      <c r="L45" s="1643"/>
      <c r="M45" s="1643"/>
      <c r="N45" s="1643"/>
      <c r="O45" s="1643"/>
      <c r="P45" s="1643"/>
      <c r="Q45" s="1643"/>
      <c r="R45" s="1643"/>
      <c r="S45" s="1643"/>
      <c r="T45" s="1643"/>
      <c r="U45" s="1643"/>
      <c r="V45" s="1643"/>
      <c r="W45" s="1643"/>
      <c r="X45" s="1643"/>
      <c r="Y45" s="1643"/>
      <c r="Z45" s="1643"/>
      <c r="AA45" s="1644"/>
      <c r="AB45" s="693"/>
    </row>
    <row r="46" spans="2:31" s="626" customFormat="1" ht="35.15" hidden="1" customHeight="1" x14ac:dyDescent="0.35">
      <c r="B46" s="627"/>
      <c r="C46" s="1556"/>
      <c r="D46" s="1749"/>
      <c r="E46" s="1749"/>
      <c r="F46" s="1749"/>
      <c r="G46" s="1750"/>
      <c r="H46" s="280"/>
      <c r="I46" s="280"/>
      <c r="J46" s="156" t="e">
        <f t="shared" si="0"/>
        <v>#DIV/0!</v>
      </c>
      <c r="K46" s="1642"/>
      <c r="L46" s="1643"/>
      <c r="M46" s="1643"/>
      <c r="N46" s="1643"/>
      <c r="O46" s="1643"/>
      <c r="P46" s="1643"/>
      <c r="Q46" s="1643"/>
      <c r="R46" s="1643"/>
      <c r="S46" s="1643"/>
      <c r="T46" s="1643"/>
      <c r="U46" s="1643"/>
      <c r="V46" s="1643"/>
      <c r="W46" s="1643"/>
      <c r="X46" s="1643"/>
      <c r="Y46" s="1643"/>
      <c r="Z46" s="1643"/>
      <c r="AA46" s="1644"/>
      <c r="AB46" s="693"/>
    </row>
    <row r="47" spans="2:31" s="626" customFormat="1" ht="35.15" hidden="1" customHeight="1" x14ac:dyDescent="0.35">
      <c r="B47" s="627"/>
      <c r="C47" s="1556"/>
      <c r="D47" s="1749"/>
      <c r="E47" s="1749"/>
      <c r="F47" s="1749"/>
      <c r="G47" s="1750"/>
      <c r="H47" s="169"/>
      <c r="I47" s="169"/>
      <c r="J47" s="156" t="e">
        <f t="shared" si="0"/>
        <v>#DIV/0!</v>
      </c>
      <c r="K47" s="1645"/>
      <c r="L47" s="1646"/>
      <c r="M47" s="1646"/>
      <c r="N47" s="1646"/>
      <c r="O47" s="1646"/>
      <c r="P47" s="1646"/>
      <c r="Q47" s="1646"/>
      <c r="R47" s="1646"/>
      <c r="S47" s="1646"/>
      <c r="T47" s="1646"/>
      <c r="U47" s="1646"/>
      <c r="V47" s="1646"/>
      <c r="W47" s="1646"/>
      <c r="X47" s="1646"/>
      <c r="Y47" s="1646"/>
      <c r="Z47" s="1646"/>
      <c r="AA47" s="1647"/>
      <c r="AB47" s="693"/>
    </row>
    <row r="48" spans="2:31" s="626" customFormat="1" ht="15.75" customHeight="1" thickBot="1" x14ac:dyDescent="0.4">
      <c r="B48" s="627"/>
      <c r="C48" s="3032" t="s">
        <v>54</v>
      </c>
      <c r="D48" s="3033"/>
      <c r="E48" s="3033"/>
      <c r="F48" s="3033"/>
      <c r="G48" s="3034"/>
      <c r="H48" s="694">
        <f ca="1">+H48+H48+H48</f>
        <v>0</v>
      </c>
      <c r="I48" s="694">
        <f>+I36+I37+I38</f>
        <v>4792</v>
      </c>
      <c r="J48" s="694">
        <f t="shared" ca="1" si="0"/>
        <v>6.1430010070493452E-2</v>
      </c>
      <c r="K48" s="3035"/>
      <c r="L48" s="3036"/>
      <c r="M48" s="3036"/>
      <c r="N48" s="3036"/>
      <c r="O48" s="3036"/>
      <c r="P48" s="3036"/>
      <c r="Q48" s="3036"/>
      <c r="R48" s="3036"/>
      <c r="S48" s="3036"/>
      <c r="T48" s="3036"/>
      <c r="U48" s="3036"/>
      <c r="V48" s="3036"/>
      <c r="W48" s="3036"/>
      <c r="X48" s="3036"/>
      <c r="Y48" s="3036"/>
      <c r="Z48" s="3036"/>
      <c r="AA48" s="3037"/>
      <c r="AB48" s="693"/>
    </row>
    <row r="49" spans="2:28" s="626" customFormat="1" ht="5.25" customHeight="1" x14ac:dyDescent="0.35">
      <c r="B49" s="627"/>
      <c r="C49" s="692"/>
      <c r="D49" s="692"/>
      <c r="E49" s="692"/>
      <c r="F49" s="692"/>
      <c r="G49" s="692"/>
      <c r="H49" s="695"/>
      <c r="I49" s="695"/>
      <c r="J49" s="160"/>
      <c r="K49" s="692"/>
      <c r="L49" s="692"/>
      <c r="M49" s="692"/>
      <c r="N49" s="692"/>
      <c r="O49" s="692"/>
      <c r="P49" s="692"/>
      <c r="Q49" s="692"/>
      <c r="R49" s="692"/>
      <c r="S49" s="692"/>
      <c r="T49" s="692"/>
      <c r="U49" s="692"/>
      <c r="V49" s="692"/>
      <c r="W49" s="692"/>
      <c r="X49" s="692"/>
      <c r="Y49" s="692"/>
      <c r="Z49" s="692"/>
      <c r="AA49" s="692"/>
      <c r="AB49" s="693"/>
    </row>
    <row r="50" spans="2:28" s="626" customFormat="1" ht="15" thickBot="1" x14ac:dyDescent="0.4">
      <c r="B50" s="627"/>
      <c r="C50" s="692"/>
      <c r="D50" s="692"/>
      <c r="E50" s="692"/>
      <c r="F50" s="692"/>
      <c r="G50" s="692"/>
      <c r="H50" s="695"/>
      <c r="I50" s="695"/>
      <c r="J50" s="160"/>
      <c r="K50" s="692"/>
      <c r="L50" s="692"/>
      <c r="M50" s="692"/>
      <c r="N50" s="692"/>
      <c r="O50" s="692"/>
      <c r="P50" s="692"/>
      <c r="Q50" s="692"/>
      <c r="R50" s="692"/>
      <c r="S50" s="692"/>
      <c r="T50" s="692"/>
      <c r="U50" s="692"/>
      <c r="V50" s="692"/>
      <c r="W50" s="692"/>
      <c r="X50" s="692"/>
      <c r="Y50" s="692"/>
      <c r="Z50" s="692"/>
      <c r="AA50" s="692"/>
      <c r="AB50" s="693"/>
    </row>
    <row r="51" spans="2:28" s="626" customFormat="1" x14ac:dyDescent="0.35">
      <c r="B51" s="627"/>
      <c r="C51" s="3038" t="s">
        <v>55</v>
      </c>
      <c r="D51" s="3039"/>
      <c r="E51" s="3039"/>
      <c r="F51" s="3039"/>
      <c r="G51" s="3039"/>
      <c r="H51" s="3039"/>
      <c r="I51" s="3039"/>
      <c r="J51" s="3039"/>
      <c r="K51" s="3039"/>
      <c r="L51" s="3039"/>
      <c r="M51" s="3039"/>
      <c r="N51" s="3039"/>
      <c r="O51" s="3039"/>
      <c r="P51" s="3039"/>
      <c r="Q51" s="3039"/>
      <c r="R51" s="3039"/>
      <c r="S51" s="3039"/>
      <c r="T51" s="3039"/>
      <c r="U51" s="3039"/>
      <c r="V51" s="3039"/>
      <c r="W51" s="3039"/>
      <c r="X51" s="3039"/>
      <c r="Y51" s="3039"/>
      <c r="Z51" s="3039"/>
      <c r="AA51" s="3040"/>
      <c r="AB51" s="693"/>
    </row>
    <row r="52" spans="2:28" ht="15" thickBot="1" x14ac:dyDescent="0.4">
      <c r="B52" s="691"/>
      <c r="C52" s="3041"/>
      <c r="D52" s="3042"/>
      <c r="E52" s="3042"/>
      <c r="F52" s="3042"/>
      <c r="G52" s="3042"/>
      <c r="H52" s="3042"/>
      <c r="I52" s="3042"/>
      <c r="J52" s="3042"/>
      <c r="K52" s="3042"/>
      <c r="L52" s="3042"/>
      <c r="M52" s="3042"/>
      <c r="N52" s="3042"/>
      <c r="O52" s="3042"/>
      <c r="P52" s="3042"/>
      <c r="Q52" s="3042"/>
      <c r="R52" s="3042"/>
      <c r="S52" s="3042"/>
      <c r="T52" s="3042"/>
      <c r="U52" s="3042"/>
      <c r="V52" s="3042"/>
      <c r="W52" s="3042"/>
      <c r="X52" s="3042"/>
      <c r="Y52" s="3042"/>
      <c r="Z52" s="3042"/>
      <c r="AA52" s="3043"/>
      <c r="AB52" s="693"/>
    </row>
    <row r="53" spans="2:28" x14ac:dyDescent="0.35">
      <c r="B53" s="691"/>
      <c r="C53" s="3044"/>
      <c r="D53" s="3045"/>
      <c r="E53" s="3045"/>
      <c r="F53" s="3045"/>
      <c r="G53" s="3045"/>
      <c r="H53" s="3045"/>
      <c r="I53" s="3045"/>
      <c r="J53" s="3045"/>
      <c r="K53" s="3045"/>
      <c r="L53" s="3045"/>
      <c r="M53" s="3045"/>
      <c r="N53" s="3045"/>
      <c r="O53" s="3045"/>
      <c r="P53" s="3045"/>
      <c r="Q53" s="3045"/>
      <c r="R53" s="3045"/>
      <c r="S53" s="3045"/>
      <c r="T53" s="3045"/>
      <c r="U53" s="3045"/>
      <c r="V53" s="3045"/>
      <c r="W53" s="3045"/>
      <c r="X53" s="3045"/>
      <c r="Y53" s="3045"/>
      <c r="Z53" s="3045"/>
      <c r="AA53" s="3046"/>
      <c r="AB53" s="693"/>
    </row>
    <row r="54" spans="2:28" x14ac:dyDescent="0.35">
      <c r="B54" s="691"/>
      <c r="C54" s="3047"/>
      <c r="D54" s="3048"/>
      <c r="E54" s="3048"/>
      <c r="F54" s="3048"/>
      <c r="G54" s="3048"/>
      <c r="H54" s="3048"/>
      <c r="I54" s="3048"/>
      <c r="J54" s="3048"/>
      <c r="K54" s="3048"/>
      <c r="L54" s="3048"/>
      <c r="M54" s="3048"/>
      <c r="N54" s="3048"/>
      <c r="O54" s="3048"/>
      <c r="P54" s="3048"/>
      <c r="Q54" s="3048"/>
      <c r="R54" s="3048"/>
      <c r="S54" s="3048"/>
      <c r="T54" s="3048"/>
      <c r="U54" s="3048"/>
      <c r="V54" s="3048"/>
      <c r="W54" s="3048"/>
      <c r="X54" s="3048"/>
      <c r="Y54" s="3048"/>
      <c r="Z54" s="3048"/>
      <c r="AA54" s="3049"/>
      <c r="AB54" s="693"/>
    </row>
    <row r="55" spans="2:28" x14ac:dyDescent="0.35">
      <c r="B55" s="691"/>
      <c r="C55" s="3047"/>
      <c r="D55" s="3048"/>
      <c r="E55" s="3048"/>
      <c r="F55" s="3048"/>
      <c r="G55" s="3048"/>
      <c r="H55" s="3048"/>
      <c r="I55" s="3048"/>
      <c r="J55" s="3048"/>
      <c r="K55" s="3048"/>
      <c r="L55" s="3048"/>
      <c r="M55" s="3048"/>
      <c r="N55" s="3048"/>
      <c r="O55" s="3048"/>
      <c r="P55" s="3048"/>
      <c r="Q55" s="3048"/>
      <c r="R55" s="3048"/>
      <c r="S55" s="3048"/>
      <c r="T55" s="3048"/>
      <c r="U55" s="3048"/>
      <c r="V55" s="3048"/>
      <c r="W55" s="3048"/>
      <c r="X55" s="3048"/>
      <c r="Y55" s="3048"/>
      <c r="Z55" s="3048"/>
      <c r="AA55" s="3049"/>
      <c r="AB55" s="693"/>
    </row>
    <row r="56" spans="2:28" x14ac:dyDescent="0.35">
      <c r="B56" s="691"/>
      <c r="C56" s="3047"/>
      <c r="D56" s="3048"/>
      <c r="E56" s="3048"/>
      <c r="F56" s="3048"/>
      <c r="G56" s="3048"/>
      <c r="H56" s="3048"/>
      <c r="I56" s="3048"/>
      <c r="J56" s="3048"/>
      <c r="K56" s="3048"/>
      <c r="L56" s="3048"/>
      <c r="M56" s="3048"/>
      <c r="N56" s="3048"/>
      <c r="O56" s="3048"/>
      <c r="P56" s="3048"/>
      <c r="Q56" s="3048"/>
      <c r="R56" s="3048"/>
      <c r="S56" s="3048"/>
      <c r="T56" s="3048"/>
      <c r="U56" s="3048"/>
      <c r="V56" s="3048"/>
      <c r="W56" s="3048"/>
      <c r="X56" s="3048"/>
      <c r="Y56" s="3048"/>
      <c r="Z56" s="3048"/>
      <c r="AA56" s="3049"/>
      <c r="AB56" s="693"/>
    </row>
    <row r="57" spans="2:28" x14ac:dyDescent="0.35">
      <c r="B57" s="691"/>
      <c r="C57" s="3047"/>
      <c r="D57" s="3048"/>
      <c r="E57" s="3048"/>
      <c r="F57" s="3048"/>
      <c r="G57" s="3048"/>
      <c r="H57" s="3048"/>
      <c r="I57" s="3048"/>
      <c r="J57" s="3048"/>
      <c r="K57" s="3048"/>
      <c r="L57" s="3048"/>
      <c r="M57" s="3048"/>
      <c r="N57" s="3048"/>
      <c r="O57" s="3048"/>
      <c r="P57" s="3048"/>
      <c r="Q57" s="3048"/>
      <c r="R57" s="3048"/>
      <c r="S57" s="3048"/>
      <c r="T57" s="3048"/>
      <c r="U57" s="3048"/>
      <c r="V57" s="3048"/>
      <c r="W57" s="3048"/>
      <c r="X57" s="3048"/>
      <c r="Y57" s="3048"/>
      <c r="Z57" s="3048"/>
      <c r="AA57" s="3049"/>
      <c r="AB57" s="693"/>
    </row>
    <row r="58" spans="2:28" x14ac:dyDescent="0.35">
      <c r="B58" s="691"/>
      <c r="C58" s="3047"/>
      <c r="D58" s="3048"/>
      <c r="E58" s="3048"/>
      <c r="F58" s="3048"/>
      <c r="G58" s="3048"/>
      <c r="H58" s="3048"/>
      <c r="I58" s="3048"/>
      <c r="J58" s="3048"/>
      <c r="K58" s="3048"/>
      <c r="L58" s="3048"/>
      <c r="M58" s="3048"/>
      <c r="N58" s="3048"/>
      <c r="O58" s="3048"/>
      <c r="P58" s="3048"/>
      <c r="Q58" s="3048"/>
      <c r="R58" s="3048"/>
      <c r="S58" s="3048"/>
      <c r="T58" s="3048"/>
      <c r="U58" s="3048"/>
      <c r="V58" s="3048"/>
      <c r="W58" s="3048"/>
      <c r="X58" s="3048"/>
      <c r="Y58" s="3048"/>
      <c r="Z58" s="3048"/>
      <c r="AA58" s="3049"/>
      <c r="AB58" s="693"/>
    </row>
    <row r="59" spans="2:28" x14ac:dyDescent="0.35">
      <c r="B59" s="691"/>
      <c r="C59" s="3047"/>
      <c r="D59" s="3048"/>
      <c r="E59" s="3048"/>
      <c r="F59" s="3048"/>
      <c r="G59" s="3048"/>
      <c r="H59" s="3048"/>
      <c r="I59" s="3048"/>
      <c r="J59" s="3048"/>
      <c r="K59" s="3048"/>
      <c r="L59" s="3048"/>
      <c r="M59" s="3048"/>
      <c r="N59" s="3048"/>
      <c r="O59" s="3048"/>
      <c r="P59" s="3048"/>
      <c r="Q59" s="3048"/>
      <c r="R59" s="3048"/>
      <c r="S59" s="3048"/>
      <c r="T59" s="3048"/>
      <c r="U59" s="3048"/>
      <c r="V59" s="3048"/>
      <c r="W59" s="3048"/>
      <c r="X59" s="3048"/>
      <c r="Y59" s="3048"/>
      <c r="Z59" s="3048"/>
      <c r="AA59" s="3049"/>
      <c r="AB59" s="693"/>
    </row>
    <row r="60" spans="2:28" x14ac:dyDescent="0.35">
      <c r="B60" s="691"/>
      <c r="C60" s="3047"/>
      <c r="D60" s="3048"/>
      <c r="E60" s="3048"/>
      <c r="F60" s="3048"/>
      <c r="G60" s="3048"/>
      <c r="H60" s="3048"/>
      <c r="I60" s="3048"/>
      <c r="J60" s="3048"/>
      <c r="K60" s="3048"/>
      <c r="L60" s="3048"/>
      <c r="M60" s="3048"/>
      <c r="N60" s="3048"/>
      <c r="O60" s="3048"/>
      <c r="P60" s="3048"/>
      <c r="Q60" s="3048"/>
      <c r="R60" s="3048"/>
      <c r="S60" s="3048"/>
      <c r="T60" s="3048"/>
      <c r="U60" s="3048"/>
      <c r="V60" s="3048"/>
      <c r="W60" s="3048"/>
      <c r="X60" s="3048"/>
      <c r="Y60" s="3048"/>
      <c r="Z60" s="3048"/>
      <c r="AA60" s="3049"/>
      <c r="AB60" s="693"/>
    </row>
    <row r="61" spans="2:28" x14ac:dyDescent="0.35">
      <c r="B61" s="691"/>
      <c r="C61" s="3047"/>
      <c r="D61" s="3048"/>
      <c r="E61" s="3048"/>
      <c r="F61" s="3048"/>
      <c r="G61" s="3048"/>
      <c r="H61" s="3048"/>
      <c r="I61" s="3048"/>
      <c r="J61" s="3048"/>
      <c r="K61" s="3048"/>
      <c r="L61" s="3048"/>
      <c r="M61" s="3048"/>
      <c r="N61" s="3048"/>
      <c r="O61" s="3048"/>
      <c r="P61" s="3048"/>
      <c r="Q61" s="3048"/>
      <c r="R61" s="3048"/>
      <c r="S61" s="3048"/>
      <c r="T61" s="3048"/>
      <c r="U61" s="3048"/>
      <c r="V61" s="3048"/>
      <c r="W61" s="3048"/>
      <c r="X61" s="3048"/>
      <c r="Y61" s="3048"/>
      <c r="Z61" s="3048"/>
      <c r="AA61" s="3049"/>
      <c r="AB61" s="693"/>
    </row>
    <row r="62" spans="2:28" x14ac:dyDescent="0.35">
      <c r="B62" s="691"/>
      <c r="C62" s="3047"/>
      <c r="D62" s="3048"/>
      <c r="E62" s="3048"/>
      <c r="F62" s="3048"/>
      <c r="G62" s="3048"/>
      <c r="H62" s="3048"/>
      <c r="I62" s="3048"/>
      <c r="J62" s="3048"/>
      <c r="K62" s="3048"/>
      <c r="L62" s="3048"/>
      <c r="M62" s="3048"/>
      <c r="N62" s="3048"/>
      <c r="O62" s="3048"/>
      <c r="P62" s="3048"/>
      <c r="Q62" s="3048"/>
      <c r="R62" s="3048"/>
      <c r="S62" s="3048"/>
      <c r="T62" s="3048"/>
      <c r="U62" s="3048"/>
      <c r="V62" s="3048"/>
      <c r="W62" s="3048"/>
      <c r="X62" s="3048"/>
      <c r="Y62" s="3048"/>
      <c r="Z62" s="3048"/>
      <c r="AA62" s="3049"/>
      <c r="AB62" s="693"/>
    </row>
    <row r="63" spans="2:28" x14ac:dyDescent="0.35">
      <c r="B63" s="691"/>
      <c r="C63" s="3047"/>
      <c r="D63" s="3048"/>
      <c r="E63" s="3048"/>
      <c r="F63" s="3048"/>
      <c r="G63" s="3048"/>
      <c r="H63" s="3048"/>
      <c r="I63" s="3048"/>
      <c r="J63" s="3048"/>
      <c r="K63" s="3048"/>
      <c r="L63" s="3048"/>
      <c r="M63" s="3048"/>
      <c r="N63" s="3048"/>
      <c r="O63" s="3048"/>
      <c r="P63" s="3048"/>
      <c r="Q63" s="3048"/>
      <c r="R63" s="3048"/>
      <c r="S63" s="3048"/>
      <c r="T63" s="3048"/>
      <c r="U63" s="3048"/>
      <c r="V63" s="3048"/>
      <c r="W63" s="3048"/>
      <c r="X63" s="3048"/>
      <c r="Y63" s="3048"/>
      <c r="Z63" s="3048"/>
      <c r="AA63" s="3049"/>
      <c r="AB63" s="693"/>
    </row>
    <row r="64" spans="2:28" x14ac:dyDescent="0.35">
      <c r="B64" s="691"/>
      <c r="C64" s="3047"/>
      <c r="D64" s="3048"/>
      <c r="E64" s="3048"/>
      <c r="F64" s="3048"/>
      <c r="G64" s="3048"/>
      <c r="H64" s="3048"/>
      <c r="I64" s="3048"/>
      <c r="J64" s="3048"/>
      <c r="K64" s="3048"/>
      <c r="L64" s="3048"/>
      <c r="M64" s="3048"/>
      <c r="N64" s="3048"/>
      <c r="O64" s="3048"/>
      <c r="P64" s="3048"/>
      <c r="Q64" s="3048"/>
      <c r="R64" s="3048"/>
      <c r="S64" s="3048"/>
      <c r="T64" s="3048"/>
      <c r="U64" s="3048"/>
      <c r="V64" s="3048"/>
      <c r="W64" s="3048"/>
      <c r="X64" s="3048"/>
      <c r="Y64" s="3048"/>
      <c r="Z64" s="3048"/>
      <c r="AA64" s="3049"/>
      <c r="AB64" s="693"/>
    </row>
    <row r="65" spans="2:28" ht="15" thickBot="1" x14ac:dyDescent="0.4">
      <c r="B65" s="691"/>
      <c r="C65" s="3050"/>
      <c r="D65" s="3051"/>
      <c r="E65" s="3051"/>
      <c r="F65" s="3051"/>
      <c r="G65" s="3051"/>
      <c r="H65" s="3051"/>
      <c r="I65" s="3051"/>
      <c r="J65" s="3051"/>
      <c r="K65" s="3051"/>
      <c r="L65" s="3051"/>
      <c r="M65" s="3051"/>
      <c r="N65" s="3051"/>
      <c r="O65" s="3051"/>
      <c r="P65" s="3051"/>
      <c r="Q65" s="3051"/>
      <c r="R65" s="3051"/>
      <c r="S65" s="3051"/>
      <c r="T65" s="3051"/>
      <c r="U65" s="3051"/>
      <c r="V65" s="3051"/>
      <c r="W65" s="3051"/>
      <c r="X65" s="3051"/>
      <c r="Y65" s="3051"/>
      <c r="Z65" s="3051"/>
      <c r="AA65" s="3052"/>
      <c r="AB65" s="693"/>
    </row>
    <row r="66" spans="2:28" x14ac:dyDescent="0.35">
      <c r="B66" s="696"/>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697"/>
      <c r="AA66" s="697"/>
      <c r="AB66" s="698"/>
    </row>
    <row r="67" spans="2:28" ht="15" thickBot="1" x14ac:dyDescent="0.4">
      <c r="B67" s="699"/>
      <c r="C67" s="700"/>
      <c r="D67" s="700"/>
      <c r="E67" s="700"/>
      <c r="F67" s="700"/>
      <c r="G67" s="700"/>
      <c r="H67" s="700"/>
      <c r="I67" s="700"/>
      <c r="J67" s="700"/>
      <c r="K67" s="700"/>
      <c r="L67" s="700"/>
      <c r="M67" s="700"/>
      <c r="N67" s="700"/>
      <c r="O67" s="700"/>
      <c r="P67" s="700"/>
      <c r="Q67" s="700"/>
      <c r="R67" s="700"/>
      <c r="S67" s="700"/>
      <c r="T67" s="700"/>
      <c r="U67" s="700"/>
      <c r="V67" s="700"/>
      <c r="W67" s="700"/>
      <c r="X67" s="700"/>
      <c r="Y67" s="700"/>
      <c r="Z67" s="700"/>
      <c r="AA67" s="700"/>
      <c r="AB67" s="701"/>
    </row>
    <row r="68" spans="2:28" ht="15.5" x14ac:dyDescent="0.35">
      <c r="B68" s="702"/>
      <c r="C68" s="1519" t="s">
        <v>46</v>
      </c>
      <c r="D68" s="1520"/>
      <c r="E68" s="1520"/>
      <c r="F68" s="1520"/>
      <c r="G68" s="1521"/>
      <c r="H68" s="1519" t="s">
        <v>76</v>
      </c>
      <c r="I68" s="1521"/>
      <c r="J68" s="1519" t="s">
        <v>56</v>
      </c>
      <c r="K68" s="1520"/>
      <c r="L68" s="1520"/>
      <c r="M68" s="1521"/>
      <c r="N68" s="1519" t="s">
        <v>57</v>
      </c>
      <c r="O68" s="1520"/>
      <c r="P68" s="1520"/>
      <c r="Q68" s="1520"/>
      <c r="R68" s="1520"/>
      <c r="S68" s="1520"/>
      <c r="T68" s="1520"/>
      <c r="U68" s="1521"/>
      <c r="V68" s="1651" t="s">
        <v>58</v>
      </c>
      <c r="W68" s="1651"/>
      <c r="X68" s="1651"/>
      <c r="Y68" s="1651"/>
      <c r="Z68" s="1651"/>
      <c r="AA68" s="1652"/>
      <c r="AB68" s="149"/>
    </row>
    <row r="69" spans="2:28" ht="15.5" x14ac:dyDescent="0.35">
      <c r="B69" s="150"/>
      <c r="C69" s="1522"/>
      <c r="D69" s="1752"/>
      <c r="E69" s="1752"/>
      <c r="F69" s="1752"/>
      <c r="G69" s="1524"/>
      <c r="H69" s="1522"/>
      <c r="I69" s="1524"/>
      <c r="J69" s="1522"/>
      <c r="K69" s="1752"/>
      <c r="L69" s="1752"/>
      <c r="M69" s="1524"/>
      <c r="N69" s="1522"/>
      <c r="O69" s="1752"/>
      <c r="P69" s="1752"/>
      <c r="Q69" s="1752"/>
      <c r="R69" s="1752"/>
      <c r="S69" s="1752"/>
      <c r="T69" s="1752"/>
      <c r="U69" s="1524"/>
      <c r="V69" s="1753"/>
      <c r="W69" s="1753"/>
      <c r="X69" s="1753"/>
      <c r="Y69" s="1753"/>
      <c r="Z69" s="1753"/>
      <c r="AA69" s="1654"/>
      <c r="AB69" s="149"/>
    </row>
    <row r="70" spans="2:28" ht="16" thickBot="1" x14ac:dyDescent="0.4">
      <c r="B70" s="150"/>
      <c r="C70" s="1522"/>
      <c r="D70" s="1752"/>
      <c r="E70" s="1752"/>
      <c r="F70" s="1752"/>
      <c r="G70" s="1524"/>
      <c r="H70" s="1522"/>
      <c r="I70" s="1524"/>
      <c r="J70" s="1522"/>
      <c r="K70" s="1752"/>
      <c r="L70" s="1752"/>
      <c r="M70" s="1524"/>
      <c r="N70" s="1525"/>
      <c r="O70" s="1526"/>
      <c r="P70" s="1526"/>
      <c r="Q70" s="1526"/>
      <c r="R70" s="1526"/>
      <c r="S70" s="1526"/>
      <c r="T70" s="1526"/>
      <c r="U70" s="1527"/>
      <c r="V70" s="1655"/>
      <c r="W70" s="1655"/>
      <c r="X70" s="1655"/>
      <c r="Y70" s="1655"/>
      <c r="Z70" s="1655"/>
      <c r="AA70" s="1656"/>
      <c r="AB70" s="149"/>
    </row>
    <row r="71" spans="2:28" ht="112.5" customHeight="1" thickBot="1" x14ac:dyDescent="0.4">
      <c r="B71" s="702"/>
      <c r="C71" s="3053" t="s">
        <v>554</v>
      </c>
      <c r="D71" s="3054"/>
      <c r="E71" s="3054"/>
      <c r="F71" s="3054"/>
      <c r="G71" s="3054"/>
      <c r="H71" s="3055">
        <v>0.1</v>
      </c>
      <c r="I71" s="3056"/>
      <c r="J71" s="3055">
        <v>6.0999999999999999E-2</v>
      </c>
      <c r="K71" s="3057"/>
      <c r="L71" s="3057"/>
      <c r="M71" s="3056"/>
      <c r="N71" s="2904" t="s">
        <v>603</v>
      </c>
      <c r="O71" s="2905"/>
      <c r="P71" s="2905"/>
      <c r="Q71" s="2905"/>
      <c r="R71" s="2905"/>
      <c r="S71" s="2905"/>
      <c r="T71" s="2905"/>
      <c r="U71" s="2906"/>
      <c r="V71" s="2907" t="s">
        <v>604</v>
      </c>
      <c r="W71" s="2907"/>
      <c r="X71" s="2907"/>
      <c r="Y71" s="2907"/>
      <c r="Z71" s="2907"/>
      <c r="AA71" s="2908"/>
      <c r="AB71" s="703"/>
    </row>
    <row r="72" spans="2:28" ht="72.75" customHeight="1" x14ac:dyDescent="0.35">
      <c r="B72" s="702"/>
      <c r="C72" s="3058" t="s">
        <v>556</v>
      </c>
      <c r="D72" s="3059"/>
      <c r="E72" s="3059"/>
      <c r="F72" s="3059"/>
      <c r="G72" s="3059"/>
      <c r="H72" s="3060">
        <v>0.06</v>
      </c>
      <c r="I72" s="3060"/>
      <c r="J72" s="3061">
        <v>1.5530402737562517E-2</v>
      </c>
      <c r="K72" s="3061"/>
      <c r="L72" s="3061"/>
      <c r="M72" s="3061"/>
      <c r="N72" s="2904" t="s">
        <v>1027</v>
      </c>
      <c r="O72" s="2905"/>
      <c r="P72" s="2905"/>
      <c r="Q72" s="2905"/>
      <c r="R72" s="2905"/>
      <c r="S72" s="2905"/>
      <c r="T72" s="2905"/>
      <c r="U72" s="2906"/>
      <c r="V72" s="2907" t="s">
        <v>1028</v>
      </c>
      <c r="W72" s="2907"/>
      <c r="X72" s="2907"/>
      <c r="Y72" s="2907"/>
      <c r="Z72" s="2907"/>
      <c r="AA72" s="2908"/>
      <c r="AB72" s="703"/>
    </row>
    <row r="73" spans="2:28" x14ac:dyDescent="0.35">
      <c r="B73" s="702"/>
      <c r="C73" s="2898"/>
      <c r="D73" s="2899"/>
      <c r="E73" s="2899"/>
      <c r="F73" s="2899"/>
      <c r="G73" s="2899"/>
      <c r="H73" s="2899"/>
      <c r="I73" s="2899"/>
      <c r="J73" s="2909"/>
      <c r="K73" s="2899"/>
      <c r="L73" s="2899"/>
      <c r="M73" s="2899"/>
      <c r="N73" s="2900"/>
      <c r="O73" s="2901"/>
      <c r="P73" s="2901"/>
      <c r="Q73" s="2901"/>
      <c r="R73" s="2901"/>
      <c r="S73" s="2901"/>
      <c r="T73" s="2901"/>
      <c r="U73" s="2902"/>
      <c r="V73" s="2900"/>
      <c r="W73" s="2901"/>
      <c r="X73" s="2901"/>
      <c r="Y73" s="2901"/>
      <c r="Z73" s="2901"/>
      <c r="AA73" s="2903"/>
      <c r="AB73" s="703"/>
    </row>
    <row r="74" spans="2:28" x14ac:dyDescent="0.35">
      <c r="B74" s="702"/>
      <c r="C74" s="2898"/>
      <c r="D74" s="2899"/>
      <c r="E74" s="2899"/>
      <c r="F74" s="2899"/>
      <c r="G74" s="2899"/>
      <c r="H74" s="2899"/>
      <c r="I74" s="2899"/>
      <c r="J74" s="2899"/>
      <c r="K74" s="2899"/>
      <c r="L74" s="2899"/>
      <c r="M74" s="2899"/>
      <c r="N74" s="2900"/>
      <c r="O74" s="2901"/>
      <c r="P74" s="2901"/>
      <c r="Q74" s="2901"/>
      <c r="R74" s="2901"/>
      <c r="S74" s="2901"/>
      <c r="T74" s="2901"/>
      <c r="U74" s="2902"/>
      <c r="V74" s="2900"/>
      <c r="W74" s="2901"/>
      <c r="X74" s="2901"/>
      <c r="Y74" s="2901"/>
      <c r="Z74" s="2901"/>
      <c r="AA74" s="2903"/>
      <c r="AB74" s="703"/>
    </row>
    <row r="75" spans="2:28" x14ac:dyDescent="0.35">
      <c r="B75" s="702"/>
      <c r="C75" s="2898"/>
      <c r="D75" s="2899"/>
      <c r="E75" s="2899"/>
      <c r="F75" s="2899"/>
      <c r="G75" s="2899"/>
      <c r="H75" s="2899"/>
      <c r="I75" s="2899"/>
      <c r="J75" s="2899"/>
      <c r="K75" s="2899"/>
      <c r="L75" s="2899"/>
      <c r="M75" s="2899"/>
      <c r="N75" s="2900"/>
      <c r="O75" s="2901"/>
      <c r="P75" s="2901"/>
      <c r="Q75" s="2901"/>
      <c r="R75" s="2901"/>
      <c r="S75" s="2901"/>
      <c r="T75" s="2901"/>
      <c r="U75" s="2902"/>
      <c r="V75" s="2900"/>
      <c r="W75" s="2901"/>
      <c r="X75" s="2901"/>
      <c r="Y75" s="2901"/>
      <c r="Z75" s="2901"/>
      <c r="AA75" s="2903"/>
      <c r="AB75" s="703"/>
    </row>
    <row r="76" spans="2:28" x14ac:dyDescent="0.35">
      <c r="B76" s="702"/>
      <c r="C76" s="2898"/>
      <c r="D76" s="2899"/>
      <c r="E76" s="2899"/>
      <c r="F76" s="2899"/>
      <c r="G76" s="2899"/>
      <c r="H76" s="2899"/>
      <c r="I76" s="2899"/>
      <c r="J76" s="2899"/>
      <c r="K76" s="2899"/>
      <c r="L76" s="2899"/>
      <c r="M76" s="2899"/>
      <c r="N76" s="2900"/>
      <c r="O76" s="2901"/>
      <c r="P76" s="2901"/>
      <c r="Q76" s="2901"/>
      <c r="R76" s="2901"/>
      <c r="S76" s="2901"/>
      <c r="T76" s="2901"/>
      <c r="U76" s="2902"/>
      <c r="V76" s="2900"/>
      <c r="W76" s="2901"/>
      <c r="X76" s="2901"/>
      <c r="Y76" s="2901"/>
      <c r="Z76" s="2901"/>
      <c r="AA76" s="2903"/>
      <c r="AB76" s="703"/>
    </row>
    <row r="77" spans="2:28" x14ac:dyDescent="0.35">
      <c r="B77" s="702"/>
      <c r="C77" s="2898"/>
      <c r="D77" s="2899"/>
      <c r="E77" s="2899"/>
      <c r="F77" s="2899"/>
      <c r="G77" s="2899"/>
      <c r="H77" s="2899"/>
      <c r="I77" s="2899"/>
      <c r="J77" s="2899"/>
      <c r="K77" s="2899"/>
      <c r="L77" s="2899"/>
      <c r="M77" s="2899"/>
      <c r="N77" s="2900"/>
      <c r="O77" s="2901"/>
      <c r="P77" s="2901"/>
      <c r="Q77" s="2901"/>
      <c r="R77" s="2901"/>
      <c r="S77" s="2901"/>
      <c r="T77" s="2901"/>
      <c r="U77" s="2902"/>
      <c r="V77" s="2900"/>
      <c r="W77" s="2901"/>
      <c r="X77" s="2901"/>
      <c r="Y77" s="2901"/>
      <c r="Z77" s="2901"/>
      <c r="AA77" s="2903"/>
      <c r="AB77" s="703"/>
    </row>
    <row r="78" spans="2:28" x14ac:dyDescent="0.35">
      <c r="B78" s="702"/>
      <c r="C78" s="2898"/>
      <c r="D78" s="2899"/>
      <c r="E78" s="2899"/>
      <c r="F78" s="2899"/>
      <c r="G78" s="2899"/>
      <c r="H78" s="2899"/>
      <c r="I78" s="2899"/>
      <c r="J78" s="2899"/>
      <c r="K78" s="2899"/>
      <c r="L78" s="2899"/>
      <c r="M78" s="2899"/>
      <c r="N78" s="2900"/>
      <c r="O78" s="2901"/>
      <c r="P78" s="2901"/>
      <c r="Q78" s="2901"/>
      <c r="R78" s="2901"/>
      <c r="S78" s="2901"/>
      <c r="T78" s="2901"/>
      <c r="U78" s="2902"/>
      <c r="V78" s="2900"/>
      <c r="W78" s="2901"/>
      <c r="X78" s="2901"/>
      <c r="Y78" s="2901"/>
      <c r="Z78" s="2901"/>
      <c r="AA78" s="2903"/>
      <c r="AB78" s="703"/>
    </row>
    <row r="79" spans="2:28" x14ac:dyDescent="0.35">
      <c r="B79" s="702"/>
      <c r="C79" s="2898"/>
      <c r="D79" s="2899"/>
      <c r="E79" s="2899"/>
      <c r="F79" s="2899"/>
      <c r="G79" s="2899"/>
      <c r="H79" s="2899"/>
      <c r="I79" s="2899"/>
      <c r="J79" s="2899"/>
      <c r="K79" s="2899"/>
      <c r="L79" s="2899"/>
      <c r="M79" s="2899"/>
      <c r="N79" s="2900"/>
      <c r="O79" s="2901"/>
      <c r="P79" s="2901"/>
      <c r="Q79" s="2901"/>
      <c r="R79" s="2901"/>
      <c r="S79" s="2901"/>
      <c r="T79" s="2901"/>
      <c r="U79" s="2902"/>
      <c r="V79" s="2900"/>
      <c r="W79" s="2901"/>
      <c r="X79" s="2901"/>
      <c r="Y79" s="2901"/>
      <c r="Z79" s="2901"/>
      <c r="AA79" s="2903"/>
      <c r="AB79" s="703"/>
    </row>
    <row r="80" spans="2:28" x14ac:dyDescent="0.35">
      <c r="B80" s="702"/>
      <c r="C80" s="2898"/>
      <c r="D80" s="2899"/>
      <c r="E80" s="2899"/>
      <c r="F80" s="2899"/>
      <c r="G80" s="2899"/>
      <c r="H80" s="2899"/>
      <c r="I80" s="2899"/>
      <c r="J80" s="2899"/>
      <c r="K80" s="2899"/>
      <c r="L80" s="2899"/>
      <c r="M80" s="2899"/>
      <c r="N80" s="2900"/>
      <c r="O80" s="2901"/>
      <c r="P80" s="2901"/>
      <c r="Q80" s="2901"/>
      <c r="R80" s="2901"/>
      <c r="S80" s="2901"/>
      <c r="T80" s="2901"/>
      <c r="U80" s="2902"/>
      <c r="V80" s="2900"/>
      <c r="W80" s="2901"/>
      <c r="X80" s="2901"/>
      <c r="Y80" s="2901"/>
      <c r="Z80" s="2901"/>
      <c r="AA80" s="2903"/>
      <c r="AB80" s="703"/>
    </row>
    <row r="81" spans="2:28" x14ac:dyDescent="0.35">
      <c r="B81" s="702"/>
      <c r="C81" s="2898"/>
      <c r="D81" s="2899"/>
      <c r="E81" s="2899"/>
      <c r="F81" s="2899"/>
      <c r="G81" s="2899"/>
      <c r="H81" s="2899"/>
      <c r="I81" s="2899"/>
      <c r="J81" s="2899"/>
      <c r="K81" s="2899"/>
      <c r="L81" s="2899"/>
      <c r="M81" s="2899"/>
      <c r="N81" s="2900"/>
      <c r="O81" s="2901"/>
      <c r="P81" s="2901"/>
      <c r="Q81" s="2901"/>
      <c r="R81" s="2901"/>
      <c r="S81" s="2901"/>
      <c r="T81" s="2901"/>
      <c r="U81" s="2902"/>
      <c r="V81" s="2900"/>
      <c r="W81" s="2901"/>
      <c r="X81" s="2901"/>
      <c r="Y81" s="2901"/>
      <c r="Z81" s="2901"/>
      <c r="AA81" s="2903"/>
      <c r="AB81" s="703"/>
    </row>
    <row r="82" spans="2:28" ht="15.75" customHeight="1" thickBot="1" x14ac:dyDescent="0.4">
      <c r="B82" s="702"/>
      <c r="C82" s="2942"/>
      <c r="D82" s="2943"/>
      <c r="E82" s="2943"/>
      <c r="F82" s="2943"/>
      <c r="G82" s="2943"/>
      <c r="H82" s="2943"/>
      <c r="I82" s="2943"/>
      <c r="J82" s="2943"/>
      <c r="K82" s="2943"/>
      <c r="L82" s="2943"/>
      <c r="M82" s="2943"/>
      <c r="N82" s="3062"/>
      <c r="O82" s="3063"/>
      <c r="P82" s="3063"/>
      <c r="Q82" s="3063"/>
      <c r="R82" s="3063"/>
      <c r="S82" s="3063"/>
      <c r="T82" s="3063"/>
      <c r="U82" s="3064"/>
      <c r="V82" s="3062"/>
      <c r="W82" s="3063"/>
      <c r="X82" s="3063"/>
      <c r="Y82" s="3063"/>
      <c r="Z82" s="3063"/>
      <c r="AA82" s="3065"/>
      <c r="AB82" s="703"/>
    </row>
    <row r="83" spans="2:28" x14ac:dyDescent="0.35">
      <c r="B83" s="704"/>
      <c r="C83" s="697"/>
      <c r="D83" s="697"/>
      <c r="E83" s="697"/>
      <c r="F83" s="697"/>
      <c r="G83" s="697"/>
      <c r="H83" s="697"/>
      <c r="I83" s="697"/>
      <c r="J83" s="697"/>
      <c r="K83" s="697"/>
      <c r="L83" s="697"/>
      <c r="M83" s="697"/>
      <c r="N83" s="697"/>
      <c r="O83" s="697"/>
      <c r="P83" s="697"/>
      <c r="Q83" s="697"/>
      <c r="R83" s="697"/>
      <c r="S83" s="697"/>
      <c r="T83" s="697"/>
      <c r="U83" s="697"/>
      <c r="V83" s="697"/>
      <c r="W83" s="697"/>
      <c r="X83" s="697"/>
      <c r="Y83" s="697"/>
      <c r="Z83" s="697"/>
      <c r="AA83" s="697"/>
      <c r="AB83" s="705"/>
    </row>
    <row r="122" ht="6" customHeight="1" x14ac:dyDescent="0.35"/>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47:G47"/>
    <mergeCell ref="K47:AA47"/>
    <mergeCell ref="C48:G48"/>
    <mergeCell ref="K48:AA48"/>
    <mergeCell ref="C51:AA52"/>
    <mergeCell ref="C79:G79"/>
    <mergeCell ref="H79:I79"/>
    <mergeCell ref="J79:M79"/>
    <mergeCell ref="N79:U79"/>
    <mergeCell ref="V79:AA79"/>
    <mergeCell ref="C53:AA65"/>
    <mergeCell ref="C68:G70"/>
    <mergeCell ref="H68:I70"/>
    <mergeCell ref="J68:M70"/>
    <mergeCell ref="N68:U70"/>
    <mergeCell ref="V68:AA70"/>
    <mergeCell ref="C71:G71"/>
    <mergeCell ref="H71:I71"/>
    <mergeCell ref="J71:M71"/>
    <mergeCell ref="N71:U71"/>
    <mergeCell ref="V71:AA71"/>
    <mergeCell ref="C72:G72"/>
    <mergeCell ref="H72:I72"/>
    <mergeCell ref="J72:M72"/>
    <mergeCell ref="C43:G43"/>
    <mergeCell ref="K43:AA43"/>
    <mergeCell ref="C44:G44"/>
    <mergeCell ref="K44:AA44"/>
    <mergeCell ref="C45:G45"/>
    <mergeCell ref="K45:AA45"/>
    <mergeCell ref="C46:G46"/>
    <mergeCell ref="K46:AA46"/>
    <mergeCell ref="C42:G42"/>
    <mergeCell ref="S32:T32"/>
    <mergeCell ref="U32:W32"/>
    <mergeCell ref="X32:Y32"/>
    <mergeCell ref="Z32:AA32"/>
    <mergeCell ref="K36:AA36"/>
    <mergeCell ref="K38:AA38"/>
    <mergeCell ref="K40:AA40"/>
    <mergeCell ref="K41:AA41"/>
    <mergeCell ref="K42:AA42"/>
    <mergeCell ref="C23:I23"/>
    <mergeCell ref="J23:P23"/>
    <mergeCell ref="Q23:AA23"/>
    <mergeCell ref="J24:P24"/>
    <mergeCell ref="Q24:AA24"/>
    <mergeCell ref="C26:H26"/>
    <mergeCell ref="I26:AA26"/>
    <mergeCell ref="I28:J28"/>
    <mergeCell ref="K28:N28"/>
    <mergeCell ref="O28:R28"/>
    <mergeCell ref="T28:V28"/>
    <mergeCell ref="X28:Z28"/>
    <mergeCell ref="C24:I24"/>
    <mergeCell ref="C40:G40"/>
    <mergeCell ref="C41:G41"/>
    <mergeCell ref="C38:G38"/>
    <mergeCell ref="C35:G35"/>
    <mergeCell ref="C36:G36"/>
    <mergeCell ref="C28:H28"/>
    <mergeCell ref="C37:G37"/>
    <mergeCell ref="K37:AA37"/>
    <mergeCell ref="C39:G39"/>
    <mergeCell ref="K39:AA39"/>
    <mergeCell ref="C34:AA34"/>
    <mergeCell ref="K35:AA35"/>
    <mergeCell ref="C30:J32"/>
    <mergeCell ref="K30:R30"/>
    <mergeCell ref="S30:W30"/>
    <mergeCell ref="X30:AA30"/>
    <mergeCell ref="K31:N31"/>
    <mergeCell ref="O31:R31"/>
    <mergeCell ref="S31:T31"/>
    <mergeCell ref="U31:W31"/>
    <mergeCell ref="X31:Y31"/>
    <mergeCell ref="Z31:AA31"/>
    <mergeCell ref="K32:N32"/>
    <mergeCell ref="O32:R32"/>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8:G78"/>
    <mergeCell ref="H78:I78"/>
    <mergeCell ref="J78:M78"/>
    <mergeCell ref="N78:U78"/>
    <mergeCell ref="V78:AA78"/>
    <mergeCell ref="C76:G76"/>
    <mergeCell ref="H76:I76"/>
    <mergeCell ref="J76:M76"/>
    <mergeCell ref="N76:U76"/>
    <mergeCell ref="V76:AA76"/>
    <mergeCell ref="C77:G77"/>
    <mergeCell ref="H77:I77"/>
    <mergeCell ref="J77:M77"/>
    <mergeCell ref="N77:U77"/>
    <mergeCell ref="V77:AA77"/>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W105"/>
  <sheetViews>
    <sheetView topLeftCell="A58" workbookViewId="0">
      <selection activeCell="E38" sqref="E38"/>
    </sheetView>
  </sheetViews>
  <sheetFormatPr baseColWidth="10" defaultColWidth="3.7265625" defaultRowHeight="14.5" x14ac:dyDescent="0.35"/>
  <cols>
    <col min="1" max="1" width="3.7265625" style="609"/>
    <col min="2" max="2" width="2.81640625" style="609" customWidth="1"/>
    <col min="3" max="3" width="10.7265625" style="350" customWidth="1"/>
    <col min="4" max="4" width="12.1796875" style="350" customWidth="1"/>
    <col min="5" max="5" width="21.26953125" style="350" customWidth="1"/>
    <col min="6" max="6" width="27.453125" style="350" customWidth="1"/>
    <col min="7" max="7" width="17" style="350" customWidth="1"/>
    <col min="8" max="8" width="3.453125" style="350" customWidth="1"/>
    <col min="9" max="9" width="5" style="350" customWidth="1"/>
    <col min="10" max="10" width="2.7265625" style="350" customWidth="1"/>
    <col min="11" max="11" width="6.1796875" style="350" customWidth="1"/>
    <col min="12" max="12" width="4" style="350" customWidth="1"/>
    <col min="13" max="13" width="6.26953125" style="350" customWidth="1"/>
    <col min="14" max="14" width="3.453125" style="350" customWidth="1"/>
    <col min="15" max="15" width="3.7265625" style="350"/>
    <col min="16" max="16" width="4.7265625" style="350" customWidth="1"/>
    <col min="17" max="17" width="16.1796875" style="350" customWidth="1"/>
    <col min="18" max="18" width="3.7265625" style="350" customWidth="1"/>
    <col min="19" max="19" width="3.7265625" style="350"/>
    <col min="20" max="20" width="5" style="350" customWidth="1"/>
    <col min="21" max="21" width="5.26953125" style="350" bestFit="1" customWidth="1"/>
    <col min="22" max="22" width="21.54296875" style="350" customWidth="1"/>
    <col min="23" max="23" width="2" style="609" customWidth="1"/>
    <col min="24" max="29" width="3.7265625" style="609"/>
    <col min="30" max="30" width="10.7265625" style="609" bestFit="1" customWidth="1"/>
    <col min="31" max="31" width="11.453125" style="609" customWidth="1"/>
    <col min="32" max="33" width="3.7265625" style="609"/>
    <col min="34" max="34" width="7" style="609" bestFit="1" customWidth="1"/>
    <col min="35" max="16384" width="3.7265625" style="609"/>
  </cols>
  <sheetData>
    <row r="1" spans="2:23" ht="15" thickBot="1" x14ac:dyDescent="0.4">
      <c r="B1" s="610"/>
      <c r="C1" s="297"/>
      <c r="D1" s="297"/>
    </row>
    <row r="2" spans="2:23" ht="44.25" customHeight="1" x14ac:dyDescent="0.35">
      <c r="B2" s="1183"/>
      <c r="C2" s="1184"/>
      <c r="D2" s="1184"/>
      <c r="E2" s="3093" t="s">
        <v>0</v>
      </c>
      <c r="F2" s="3093"/>
      <c r="G2" s="3093"/>
      <c r="H2" s="3093"/>
      <c r="I2" s="3093"/>
      <c r="J2" s="3093"/>
      <c r="K2" s="3093"/>
      <c r="L2" s="3093"/>
      <c r="M2" s="3093"/>
      <c r="N2" s="3093"/>
      <c r="O2" s="3093"/>
      <c r="P2" s="3093"/>
      <c r="Q2" s="3093"/>
      <c r="R2" s="3093"/>
      <c r="S2" s="3093"/>
      <c r="T2" s="3093"/>
      <c r="U2" s="3093"/>
      <c r="V2" s="3093"/>
      <c r="W2" s="3094"/>
    </row>
    <row r="3" spans="2:23" x14ac:dyDescent="0.35">
      <c r="B3" s="1185"/>
      <c r="C3" s="1186"/>
      <c r="D3" s="1186"/>
      <c r="E3" s="3095" t="s">
        <v>1</v>
      </c>
      <c r="F3" s="3095"/>
      <c r="G3" s="3095"/>
      <c r="H3" s="3095"/>
      <c r="I3" s="3095"/>
      <c r="J3" s="3095"/>
      <c r="K3" s="3095"/>
      <c r="L3" s="3095"/>
      <c r="M3" s="3095" t="s">
        <v>2</v>
      </c>
      <c r="N3" s="3095"/>
      <c r="O3" s="3095"/>
      <c r="P3" s="3095"/>
      <c r="Q3" s="3095"/>
      <c r="R3" s="3095"/>
      <c r="S3" s="3095"/>
      <c r="T3" s="3095"/>
      <c r="U3" s="3095"/>
      <c r="V3" s="3095"/>
      <c r="W3" s="3096"/>
    </row>
    <row r="4" spans="2:23" ht="15" thickBot="1" x14ac:dyDescent="0.4">
      <c r="B4" s="1187"/>
      <c r="C4" s="1188"/>
      <c r="D4" s="1188"/>
      <c r="E4" s="3097" t="s">
        <v>3</v>
      </c>
      <c r="F4" s="3097"/>
      <c r="G4" s="3097"/>
      <c r="H4" s="3097"/>
      <c r="I4" s="3097"/>
      <c r="J4" s="3097"/>
      <c r="K4" s="3097"/>
      <c r="L4" s="3097"/>
      <c r="M4" s="3097"/>
      <c r="N4" s="3097"/>
      <c r="O4" s="3097"/>
      <c r="P4" s="3097"/>
      <c r="Q4" s="3097"/>
      <c r="R4" s="3097"/>
      <c r="S4" s="3097"/>
      <c r="T4" s="3097"/>
      <c r="U4" s="3097"/>
      <c r="V4" s="3097"/>
      <c r="W4" s="3098"/>
    </row>
    <row r="5" spans="2:23" x14ac:dyDescent="0.35">
      <c r="E5" s="611"/>
      <c r="F5" s="611"/>
      <c r="G5" s="611"/>
      <c r="H5" s="611"/>
      <c r="I5" s="611"/>
      <c r="J5" s="611"/>
      <c r="K5" s="611"/>
      <c r="L5" s="611"/>
      <c r="M5" s="611"/>
      <c r="N5" s="611"/>
      <c r="O5" s="611"/>
      <c r="P5" s="611"/>
      <c r="Q5" s="611"/>
      <c r="R5" s="611"/>
      <c r="S5" s="611"/>
      <c r="T5" s="611"/>
      <c r="U5" s="611"/>
      <c r="V5" s="611"/>
      <c r="W5" s="611"/>
    </row>
    <row r="6" spans="2:23" ht="15" thickBot="1" x14ac:dyDescent="0.4">
      <c r="B6" s="612"/>
      <c r="C6" s="615"/>
      <c r="D6" s="615"/>
      <c r="E6" s="615"/>
      <c r="F6" s="614"/>
      <c r="G6" s="614"/>
      <c r="H6" s="614"/>
      <c r="I6" s="614"/>
      <c r="J6" s="614"/>
      <c r="K6" s="614"/>
      <c r="L6" s="614"/>
      <c r="M6" s="614"/>
      <c r="N6" s="614"/>
      <c r="O6" s="615"/>
      <c r="P6" s="615"/>
      <c r="Q6" s="615"/>
      <c r="R6" s="615"/>
      <c r="S6" s="615"/>
      <c r="T6" s="615"/>
      <c r="U6" s="615"/>
      <c r="V6" s="615"/>
      <c r="W6" s="616"/>
    </row>
    <row r="7" spans="2:23" ht="15" customHeight="1" x14ac:dyDescent="0.35">
      <c r="B7" s="617"/>
      <c r="C7" s="3066" t="s">
        <v>605</v>
      </c>
      <c r="D7" s="3067"/>
      <c r="E7" s="3068"/>
      <c r="F7" s="1760" t="s">
        <v>606</v>
      </c>
      <c r="G7" s="1761"/>
      <c r="H7" s="1761"/>
      <c r="I7" s="1761"/>
      <c r="J7" s="1761"/>
      <c r="K7" s="1761"/>
      <c r="L7" s="1761"/>
      <c r="M7" s="1761"/>
      <c r="N7" s="1761"/>
      <c r="O7" s="1761"/>
      <c r="P7" s="1761"/>
      <c r="Q7" s="1761"/>
      <c r="R7" s="1761"/>
      <c r="S7" s="1761"/>
      <c r="T7" s="1761"/>
      <c r="U7" s="1761"/>
      <c r="V7" s="1762"/>
      <c r="W7" s="618"/>
    </row>
    <row r="8" spans="2:23" ht="15" thickBot="1" x14ac:dyDescent="0.4">
      <c r="B8" s="617"/>
      <c r="C8" s="3069"/>
      <c r="D8" s="3070"/>
      <c r="E8" s="3071"/>
      <c r="F8" s="1763"/>
      <c r="G8" s="1764"/>
      <c r="H8" s="1764"/>
      <c r="I8" s="1764"/>
      <c r="J8" s="1764"/>
      <c r="K8" s="1764"/>
      <c r="L8" s="1764"/>
      <c r="M8" s="1764"/>
      <c r="N8" s="1764"/>
      <c r="O8" s="1764"/>
      <c r="P8" s="1764"/>
      <c r="Q8" s="1764"/>
      <c r="R8" s="1764"/>
      <c r="S8" s="1764"/>
      <c r="T8" s="1764"/>
      <c r="U8" s="1764"/>
      <c r="V8" s="1765"/>
      <c r="W8" s="618"/>
    </row>
    <row r="9" spans="2:23" ht="15" thickBot="1" x14ac:dyDescent="0.4">
      <c r="B9" s="617"/>
      <c r="C9" s="621"/>
      <c r="D9" s="621"/>
      <c r="E9" s="621"/>
      <c r="F9" s="620"/>
      <c r="G9" s="620"/>
      <c r="H9" s="620"/>
      <c r="I9" s="620"/>
      <c r="J9" s="620"/>
      <c r="K9" s="620"/>
      <c r="L9" s="620"/>
      <c r="M9" s="620"/>
      <c r="N9" s="620"/>
      <c r="O9" s="621"/>
      <c r="P9" s="621"/>
      <c r="Q9" s="621"/>
      <c r="R9" s="621"/>
      <c r="S9" s="621"/>
      <c r="T9" s="621"/>
      <c r="U9" s="621"/>
      <c r="V9" s="621"/>
      <c r="W9" s="618"/>
    </row>
    <row r="10" spans="2:23" ht="15" customHeight="1" thickBot="1" x14ac:dyDescent="0.4">
      <c r="B10" s="617"/>
      <c r="C10" s="3066" t="s">
        <v>607</v>
      </c>
      <c r="D10" s="3067"/>
      <c r="E10" s="3068"/>
      <c r="F10" s="3075" t="s">
        <v>608</v>
      </c>
      <c r="G10" s="3076"/>
      <c r="H10" s="3076"/>
      <c r="I10" s="3076"/>
      <c r="J10" s="3076"/>
      <c r="K10" s="3076"/>
      <c r="L10" s="3076"/>
      <c r="M10" s="3076"/>
      <c r="N10" s="3077"/>
      <c r="O10" s="3081" t="s">
        <v>8</v>
      </c>
      <c r="P10" s="3082"/>
      <c r="Q10" s="3082"/>
      <c r="R10" s="3083"/>
      <c r="S10" s="3072" t="s">
        <v>609</v>
      </c>
      <c r="T10" s="3073"/>
      <c r="U10" s="3073"/>
      <c r="V10" s="3074"/>
      <c r="W10" s="618"/>
    </row>
    <row r="11" spans="2:23" ht="15" thickBot="1" x14ac:dyDescent="0.4">
      <c r="B11" s="617"/>
      <c r="C11" s="3069"/>
      <c r="D11" s="3070"/>
      <c r="E11" s="3071"/>
      <c r="F11" s="3078"/>
      <c r="G11" s="3079"/>
      <c r="H11" s="3079"/>
      <c r="I11" s="3079"/>
      <c r="J11" s="3079"/>
      <c r="K11" s="3079"/>
      <c r="L11" s="3079"/>
      <c r="M11" s="3079"/>
      <c r="N11" s="3080"/>
      <c r="O11" s="1235" t="s">
        <v>610</v>
      </c>
      <c r="P11" s="1370"/>
      <c r="Q11" s="1370"/>
      <c r="R11" s="1371"/>
      <c r="S11" s="3084">
        <v>6</v>
      </c>
      <c r="T11" s="3085"/>
      <c r="U11" s="3085"/>
      <c r="V11" s="3086"/>
      <c r="W11" s="618"/>
    </row>
    <row r="12" spans="2:23" ht="15" thickBot="1" x14ac:dyDescent="0.4">
      <c r="B12" s="622"/>
      <c r="C12" s="298"/>
      <c r="D12" s="298"/>
      <c r="E12" s="298"/>
      <c r="F12" s="298"/>
      <c r="G12" s="298"/>
      <c r="H12" s="298"/>
      <c r="I12" s="298"/>
      <c r="J12" s="298"/>
      <c r="K12" s="298"/>
      <c r="L12" s="298"/>
      <c r="M12" s="298"/>
      <c r="N12" s="298"/>
      <c r="O12" s="298"/>
      <c r="P12" s="298"/>
      <c r="Q12" s="298"/>
      <c r="R12" s="298"/>
      <c r="S12" s="298"/>
      <c r="T12" s="298"/>
      <c r="U12" s="298"/>
      <c r="V12" s="298"/>
      <c r="W12" s="624"/>
    </row>
    <row r="13" spans="2:23" ht="15" customHeight="1" x14ac:dyDescent="0.35">
      <c r="B13" s="622"/>
      <c r="C13" s="3066" t="s">
        <v>261</v>
      </c>
      <c r="D13" s="3067"/>
      <c r="E13" s="3068"/>
      <c r="F13" s="3099" t="s">
        <v>611</v>
      </c>
      <c r="G13" s="3100"/>
      <c r="H13" s="3100"/>
      <c r="I13" s="3100"/>
      <c r="J13" s="3100"/>
      <c r="K13" s="3100"/>
      <c r="L13" s="3100"/>
      <c r="M13" s="3100"/>
      <c r="N13" s="3100"/>
      <c r="O13" s="3100"/>
      <c r="P13" s="3101"/>
      <c r="Q13" s="3066" t="s">
        <v>612</v>
      </c>
      <c r="R13" s="3067"/>
      <c r="S13" s="3067"/>
      <c r="T13" s="3067"/>
      <c r="U13" s="3067"/>
      <c r="V13" s="3068"/>
      <c r="W13" s="624"/>
    </row>
    <row r="14" spans="2:23" ht="15" thickBot="1" x14ac:dyDescent="0.4">
      <c r="B14" s="622"/>
      <c r="C14" s="3069"/>
      <c r="D14" s="3070"/>
      <c r="E14" s="3071"/>
      <c r="F14" s="3102"/>
      <c r="G14" s="3103"/>
      <c r="H14" s="3103"/>
      <c r="I14" s="3103"/>
      <c r="J14" s="3103"/>
      <c r="K14" s="3103"/>
      <c r="L14" s="3103"/>
      <c r="M14" s="3103"/>
      <c r="N14" s="3103"/>
      <c r="O14" s="3103"/>
      <c r="P14" s="3104"/>
      <c r="Q14" s="1232" t="s">
        <v>376</v>
      </c>
      <c r="R14" s="1233"/>
      <c r="S14" s="1233"/>
      <c r="T14" s="1233"/>
      <c r="U14" s="1233"/>
      <c r="V14" s="1234"/>
      <c r="W14" s="624"/>
    </row>
    <row r="15" spans="2:23" ht="15" thickBot="1" x14ac:dyDescent="0.4">
      <c r="B15" s="622"/>
      <c r="C15" s="298"/>
      <c r="D15" s="298"/>
      <c r="E15" s="298"/>
      <c r="F15" s="298"/>
      <c r="G15" s="298"/>
      <c r="H15" s="298"/>
      <c r="I15" s="298"/>
      <c r="J15" s="298"/>
      <c r="K15" s="298"/>
      <c r="L15" s="298"/>
      <c r="M15" s="298"/>
      <c r="N15" s="298"/>
      <c r="O15" s="298"/>
      <c r="P15" s="298"/>
      <c r="Q15" s="298"/>
      <c r="R15" s="298"/>
      <c r="S15" s="298"/>
      <c r="T15" s="298"/>
      <c r="U15" s="298"/>
      <c r="V15" s="298"/>
      <c r="W15" s="624"/>
    </row>
    <row r="16" spans="2:23" ht="31.5" customHeight="1" thickBot="1" x14ac:dyDescent="0.4">
      <c r="B16" s="622"/>
      <c r="C16" s="3087" t="s">
        <v>613</v>
      </c>
      <c r="D16" s="3088"/>
      <c r="E16" s="3089"/>
      <c r="F16" s="3090" t="s">
        <v>614</v>
      </c>
      <c r="G16" s="3091"/>
      <c r="H16" s="3091"/>
      <c r="I16" s="3091"/>
      <c r="J16" s="3091"/>
      <c r="K16" s="3091"/>
      <c r="L16" s="3091"/>
      <c r="M16" s="3091"/>
      <c r="N16" s="3091"/>
      <c r="O16" s="3091"/>
      <c r="P16" s="3091"/>
      <c r="Q16" s="3091"/>
      <c r="R16" s="3091"/>
      <c r="S16" s="3091"/>
      <c r="T16" s="3091"/>
      <c r="U16" s="3091"/>
      <c r="V16" s="3092"/>
      <c r="W16" s="624"/>
    </row>
    <row r="17" spans="2:23" ht="16.5" customHeight="1" thickBot="1" x14ac:dyDescent="0.4">
      <c r="B17" s="622"/>
      <c r="C17" s="621"/>
      <c r="D17" s="621"/>
      <c r="E17" s="621"/>
      <c r="F17" s="625"/>
      <c r="G17" s="625"/>
      <c r="H17" s="625"/>
      <c r="I17" s="625"/>
      <c r="J17" s="625"/>
      <c r="K17" s="625"/>
      <c r="L17" s="625"/>
      <c r="M17" s="625"/>
      <c r="N17" s="625"/>
      <c r="O17" s="625"/>
      <c r="P17" s="625"/>
      <c r="Q17" s="625"/>
      <c r="R17" s="625"/>
      <c r="S17" s="625"/>
      <c r="T17" s="625"/>
      <c r="U17" s="625"/>
      <c r="V17" s="625"/>
      <c r="W17" s="624"/>
    </row>
    <row r="18" spans="2:23" ht="65.25" customHeight="1" thickBot="1" x14ac:dyDescent="0.4">
      <c r="B18" s="622"/>
      <c r="C18" s="3087" t="s">
        <v>84</v>
      </c>
      <c r="D18" s="3088"/>
      <c r="E18" s="3089"/>
      <c r="F18" s="1868" t="s">
        <v>615</v>
      </c>
      <c r="G18" s="1869"/>
      <c r="H18" s="1869"/>
      <c r="I18" s="1869"/>
      <c r="J18" s="1869"/>
      <c r="K18" s="1869"/>
      <c r="L18" s="1869"/>
      <c r="M18" s="1869"/>
      <c r="N18" s="1869"/>
      <c r="O18" s="1869"/>
      <c r="P18" s="1869"/>
      <c r="Q18" s="1869"/>
      <c r="R18" s="1869"/>
      <c r="S18" s="1869"/>
      <c r="T18" s="1869"/>
      <c r="U18" s="1869"/>
      <c r="V18" s="1870"/>
      <c r="W18" s="624"/>
    </row>
    <row r="19" spans="2:23" ht="16.5" customHeight="1" thickBot="1" x14ac:dyDescent="0.4">
      <c r="B19" s="622"/>
      <c r="C19" s="621"/>
      <c r="D19" s="621"/>
      <c r="E19" s="621"/>
      <c r="F19" s="625"/>
      <c r="G19" s="625"/>
      <c r="H19" s="625"/>
      <c r="I19" s="625"/>
      <c r="J19" s="625"/>
      <c r="K19" s="625"/>
      <c r="L19" s="625"/>
      <c r="M19" s="625"/>
      <c r="N19" s="625"/>
      <c r="O19" s="625"/>
      <c r="P19" s="625"/>
      <c r="Q19" s="625"/>
      <c r="R19" s="625"/>
      <c r="S19" s="625"/>
      <c r="T19" s="625"/>
      <c r="U19" s="625"/>
      <c r="V19" s="625"/>
      <c r="W19" s="624"/>
    </row>
    <row r="20" spans="2:23" x14ac:dyDescent="0.35">
      <c r="B20" s="622"/>
      <c r="C20" s="3105" t="s">
        <v>616</v>
      </c>
      <c r="D20" s="3106"/>
      <c r="E20" s="3107"/>
      <c r="F20" s="3111" t="s">
        <v>617</v>
      </c>
      <c r="G20" s="3112"/>
      <c r="H20" s="3112"/>
      <c r="I20" s="3113"/>
      <c r="J20" s="3072" t="s">
        <v>618</v>
      </c>
      <c r="K20" s="3073"/>
      <c r="L20" s="3073"/>
      <c r="M20" s="3073"/>
      <c r="N20" s="3073"/>
      <c r="O20" s="3073"/>
      <c r="P20" s="3074"/>
      <c r="Q20" s="3072" t="s">
        <v>619</v>
      </c>
      <c r="R20" s="3073"/>
      <c r="S20" s="3073"/>
      <c r="T20" s="3073"/>
      <c r="U20" s="3073"/>
      <c r="V20" s="3074"/>
      <c r="W20" s="624"/>
    </row>
    <row r="21" spans="2:23" ht="15" thickBot="1" x14ac:dyDescent="0.4">
      <c r="B21" s="622"/>
      <c r="C21" s="3108"/>
      <c r="D21" s="3109"/>
      <c r="E21" s="3110"/>
      <c r="F21" s="3114"/>
      <c r="G21" s="3115"/>
      <c r="H21" s="3115"/>
      <c r="I21" s="3116"/>
      <c r="J21" s="1219" t="s">
        <v>23</v>
      </c>
      <c r="K21" s="1372"/>
      <c r="L21" s="1372"/>
      <c r="M21" s="1372"/>
      <c r="N21" s="1372"/>
      <c r="O21" s="1372"/>
      <c r="P21" s="1373"/>
      <c r="Q21" s="1219" t="s">
        <v>186</v>
      </c>
      <c r="R21" s="1372"/>
      <c r="S21" s="1372"/>
      <c r="T21" s="1372"/>
      <c r="U21" s="1372"/>
      <c r="V21" s="1373"/>
      <c r="W21" s="624"/>
    </row>
    <row r="22" spans="2:23" ht="15" thickBot="1" x14ac:dyDescent="0.4">
      <c r="B22" s="622"/>
      <c r="C22" s="298"/>
      <c r="D22" s="298"/>
      <c r="E22" s="298"/>
      <c r="F22" s="298"/>
      <c r="G22" s="298"/>
      <c r="H22" s="298"/>
      <c r="I22" s="298"/>
      <c r="J22" s="298"/>
      <c r="K22" s="298"/>
      <c r="L22" s="298"/>
      <c r="M22" s="298"/>
      <c r="N22" s="298"/>
      <c r="O22" s="298"/>
      <c r="P22" s="298"/>
      <c r="Q22" s="298"/>
      <c r="R22" s="298"/>
      <c r="S22" s="298"/>
      <c r="T22" s="298"/>
      <c r="U22" s="298"/>
      <c r="V22" s="298"/>
      <c r="W22" s="624"/>
    </row>
    <row r="23" spans="2:23" ht="31.5" customHeight="1" x14ac:dyDescent="0.35">
      <c r="B23" s="622"/>
      <c r="C23" s="3072" t="s">
        <v>620</v>
      </c>
      <c r="D23" s="3073"/>
      <c r="E23" s="3073"/>
      <c r="F23" s="3074"/>
      <c r="G23" s="3072" t="s">
        <v>621</v>
      </c>
      <c r="H23" s="3073"/>
      <c r="I23" s="3073"/>
      <c r="J23" s="3073"/>
      <c r="K23" s="3073"/>
      <c r="L23" s="3073"/>
      <c r="M23" s="3074"/>
      <c r="N23" s="3072" t="s">
        <v>622</v>
      </c>
      <c r="O23" s="3073"/>
      <c r="P23" s="3073"/>
      <c r="Q23" s="3073"/>
      <c r="R23" s="3073"/>
      <c r="S23" s="3073"/>
      <c r="T23" s="3073"/>
      <c r="U23" s="3073"/>
      <c r="V23" s="3074"/>
      <c r="W23" s="624"/>
    </row>
    <row r="24" spans="2:23" ht="64.5" customHeight="1" thickBot="1" x14ac:dyDescent="0.4">
      <c r="B24" s="622"/>
      <c r="C24" s="3117" t="s">
        <v>623</v>
      </c>
      <c r="D24" s="3118"/>
      <c r="E24" s="3118"/>
      <c r="F24" s="3119"/>
      <c r="G24" s="2674" t="s">
        <v>624</v>
      </c>
      <c r="H24" s="2675"/>
      <c r="I24" s="2675"/>
      <c r="J24" s="2675"/>
      <c r="K24" s="2675"/>
      <c r="L24" s="2675"/>
      <c r="M24" s="2676"/>
      <c r="N24" s="3120" t="s">
        <v>135</v>
      </c>
      <c r="O24" s="3121"/>
      <c r="P24" s="3121"/>
      <c r="Q24" s="3121"/>
      <c r="R24" s="3121"/>
      <c r="S24" s="3121"/>
      <c r="T24" s="3121"/>
      <c r="U24" s="3121"/>
      <c r="V24" s="3122"/>
      <c r="W24" s="624"/>
    </row>
    <row r="25" spans="2:23" ht="15" thickBot="1" x14ac:dyDescent="0.4">
      <c r="B25" s="622"/>
      <c r="C25" s="298"/>
      <c r="D25" s="298"/>
      <c r="E25" s="298"/>
      <c r="F25" s="298"/>
      <c r="G25" s="298"/>
      <c r="H25" s="298"/>
      <c r="I25" s="298"/>
      <c r="J25" s="298"/>
      <c r="K25" s="298"/>
      <c r="L25" s="298"/>
      <c r="M25" s="298"/>
      <c r="N25" s="298"/>
      <c r="O25" s="298"/>
      <c r="P25" s="298"/>
      <c r="Q25" s="298"/>
      <c r="R25" s="298"/>
      <c r="S25" s="298"/>
      <c r="T25" s="298"/>
      <c r="U25" s="298"/>
      <c r="V25" s="298"/>
      <c r="W25" s="624"/>
    </row>
    <row r="26" spans="2:23" ht="33" customHeight="1" thickBot="1" x14ac:dyDescent="0.4">
      <c r="B26" s="622"/>
      <c r="C26" s="3087" t="s">
        <v>625</v>
      </c>
      <c r="D26" s="3088"/>
      <c r="E26" s="3089"/>
      <c r="F26" s="1198" t="s">
        <v>626</v>
      </c>
      <c r="G26" s="1199"/>
      <c r="H26" s="1199"/>
      <c r="I26" s="1199"/>
      <c r="J26" s="1199"/>
      <c r="K26" s="1199"/>
      <c r="L26" s="1199"/>
      <c r="M26" s="1199"/>
      <c r="N26" s="1199"/>
      <c r="O26" s="1199"/>
      <c r="P26" s="1199"/>
      <c r="Q26" s="1199"/>
      <c r="R26" s="1199"/>
      <c r="S26" s="1199"/>
      <c r="T26" s="1199"/>
      <c r="U26" s="1199"/>
      <c r="V26" s="1199"/>
      <c r="W26" s="624"/>
    </row>
    <row r="27" spans="2:23" ht="15" thickBot="1" x14ac:dyDescent="0.4">
      <c r="B27" s="622"/>
      <c r="C27" s="621"/>
      <c r="D27" s="621"/>
      <c r="E27" s="621"/>
      <c r="F27" s="625"/>
      <c r="G27" s="625"/>
      <c r="H27" s="625"/>
      <c r="I27" s="625"/>
      <c r="J27" s="625"/>
      <c r="K27" s="625"/>
      <c r="L27" s="625"/>
      <c r="M27" s="625"/>
      <c r="N27" s="625"/>
      <c r="O27" s="625"/>
      <c r="P27" s="625"/>
      <c r="Q27" s="625"/>
      <c r="R27" s="625"/>
      <c r="S27" s="625"/>
      <c r="T27" s="625"/>
      <c r="U27" s="625"/>
      <c r="V27" s="625"/>
      <c r="W27" s="624"/>
    </row>
    <row r="28" spans="2:23" ht="35.25" customHeight="1" thickBot="1" x14ac:dyDescent="0.4">
      <c r="B28" s="622"/>
      <c r="C28" s="3087" t="s">
        <v>33</v>
      </c>
      <c r="D28" s="3088"/>
      <c r="E28" s="3089"/>
      <c r="F28" s="3129" t="s">
        <v>627</v>
      </c>
      <c r="G28" s="3130"/>
      <c r="H28" s="3131" t="s">
        <v>34</v>
      </c>
      <c r="I28" s="3132"/>
      <c r="J28" s="3133"/>
      <c r="K28" s="3132"/>
      <c r="L28" s="1611" t="s">
        <v>35</v>
      </c>
      <c r="M28" s="1916"/>
      <c r="N28" s="1916"/>
      <c r="O28" s="154"/>
      <c r="P28" s="1611" t="s">
        <v>36</v>
      </c>
      <c r="Q28" s="1916"/>
      <c r="R28" s="154" t="s">
        <v>37</v>
      </c>
      <c r="S28" s="2670" t="s">
        <v>38</v>
      </c>
      <c r="T28" s="3123"/>
      <c r="U28" s="3123"/>
      <c r="V28" s="3124"/>
      <c r="W28" s="624"/>
    </row>
    <row r="29" spans="2:23" ht="15" thickBot="1" x14ac:dyDescent="0.4">
      <c r="B29" s="622"/>
      <c r="C29" s="298"/>
      <c r="D29" s="298"/>
      <c r="E29" s="298"/>
      <c r="F29" s="298"/>
      <c r="G29" s="298"/>
      <c r="H29" s="298"/>
      <c r="I29" s="298"/>
      <c r="J29" s="298"/>
      <c r="K29" s="298"/>
      <c r="L29" s="298"/>
      <c r="M29" s="298"/>
      <c r="N29" s="298"/>
      <c r="O29" s="298"/>
      <c r="P29" s="298"/>
      <c r="Q29" s="298"/>
      <c r="R29" s="298"/>
      <c r="S29" s="298"/>
      <c r="T29" s="298"/>
      <c r="U29" s="298"/>
      <c r="V29" s="298"/>
      <c r="W29" s="624"/>
    </row>
    <row r="30" spans="2:23" x14ac:dyDescent="0.35">
      <c r="B30" s="622"/>
      <c r="C30" s="3105" t="s">
        <v>628</v>
      </c>
      <c r="D30" s="3134"/>
      <c r="E30" s="3134"/>
      <c r="F30" s="3134"/>
      <c r="G30" s="3135"/>
      <c r="H30" s="3142" t="s">
        <v>40</v>
      </c>
      <c r="I30" s="3143"/>
      <c r="J30" s="3143"/>
      <c r="K30" s="3143"/>
      <c r="L30" s="3143"/>
      <c r="M30" s="3143"/>
      <c r="N30" s="3143"/>
      <c r="O30" s="3144"/>
      <c r="P30" s="3145" t="s">
        <v>41</v>
      </c>
      <c r="Q30" s="3146"/>
      <c r="R30" s="3146"/>
      <c r="S30" s="3146"/>
      <c r="T30" s="3147"/>
      <c r="U30" s="3148" t="s">
        <v>42</v>
      </c>
      <c r="V30" s="3149"/>
      <c r="W30" s="624"/>
    </row>
    <row r="31" spans="2:23" ht="14.25" customHeight="1" x14ac:dyDescent="0.35">
      <c r="B31" s="622"/>
      <c r="C31" s="3136"/>
      <c r="D31" s="3137"/>
      <c r="E31" s="3137"/>
      <c r="F31" s="3137"/>
      <c r="G31" s="3138"/>
      <c r="H31" s="3150" t="s">
        <v>43</v>
      </c>
      <c r="I31" s="3151"/>
      <c r="J31" s="3152"/>
      <c r="K31" s="3151"/>
      <c r="L31" s="3153" t="s">
        <v>44</v>
      </c>
      <c r="M31" s="3151"/>
      <c r="N31" s="3152"/>
      <c r="O31" s="3151"/>
      <c r="P31" s="3154" t="s">
        <v>43</v>
      </c>
      <c r="Q31" s="3155"/>
      <c r="R31" s="3154" t="s">
        <v>44</v>
      </c>
      <c r="S31" s="3156"/>
      <c r="T31" s="3155"/>
      <c r="U31" s="286" t="s">
        <v>43</v>
      </c>
      <c r="V31" s="287" t="s">
        <v>44</v>
      </c>
      <c r="W31" s="624"/>
    </row>
    <row r="32" spans="2:23" ht="15" customHeight="1" thickBot="1" x14ac:dyDescent="0.4">
      <c r="B32" s="622"/>
      <c r="C32" s="3139"/>
      <c r="D32" s="3140"/>
      <c r="E32" s="3140"/>
      <c r="F32" s="3140"/>
      <c r="G32" s="3141"/>
      <c r="H32" s="3125">
        <v>0</v>
      </c>
      <c r="I32" s="3126"/>
      <c r="J32" s="3127"/>
      <c r="K32" s="3126"/>
      <c r="L32" s="3128">
        <v>0.3</v>
      </c>
      <c r="M32" s="3126"/>
      <c r="N32" s="3127"/>
      <c r="O32" s="3126"/>
      <c r="P32" s="3128">
        <v>0.31</v>
      </c>
      <c r="Q32" s="3126"/>
      <c r="R32" s="3128">
        <v>0.59</v>
      </c>
      <c r="S32" s="3127"/>
      <c r="T32" s="3126"/>
      <c r="U32" s="592">
        <v>0.6</v>
      </c>
      <c r="V32" s="288">
        <v>1</v>
      </c>
      <c r="W32" s="624"/>
    </row>
    <row r="33" spans="2:23" ht="15" thickBot="1" x14ac:dyDescent="0.4">
      <c r="B33" s="622"/>
      <c r="C33" s="298"/>
      <c r="D33" s="298"/>
      <c r="E33" s="298"/>
      <c r="F33" s="298"/>
      <c r="G33" s="298"/>
      <c r="H33" s="298"/>
      <c r="I33" s="298"/>
      <c r="J33" s="298"/>
      <c r="K33" s="298"/>
      <c r="L33" s="298"/>
      <c r="M33" s="298"/>
      <c r="N33" s="298"/>
      <c r="O33" s="298"/>
      <c r="P33" s="298"/>
      <c r="Q33" s="298"/>
      <c r="R33" s="298"/>
      <c r="S33" s="298"/>
      <c r="T33" s="298"/>
      <c r="U33" s="298"/>
      <c r="V33" s="298"/>
      <c r="W33" s="624"/>
    </row>
    <row r="34" spans="2:23" s="626" customFormat="1" ht="15" thickBot="1" x14ac:dyDescent="0.4">
      <c r="B34" s="627"/>
      <c r="C34" s="3157" t="s">
        <v>45</v>
      </c>
      <c r="D34" s="3158"/>
      <c r="E34" s="3158"/>
      <c r="F34" s="3158"/>
      <c r="G34" s="3158"/>
      <c r="H34" s="3158"/>
      <c r="I34" s="3158"/>
      <c r="J34" s="3158"/>
      <c r="K34" s="3158"/>
      <c r="L34" s="3158"/>
      <c r="M34" s="3158"/>
      <c r="N34" s="3158"/>
      <c r="O34" s="3158"/>
      <c r="P34" s="3158"/>
      <c r="Q34" s="3158"/>
      <c r="R34" s="3158"/>
      <c r="S34" s="3158"/>
      <c r="T34" s="3158"/>
      <c r="U34" s="3158"/>
      <c r="V34" s="3159"/>
      <c r="W34" s="624"/>
    </row>
    <row r="35" spans="2:23" s="626" customFormat="1" ht="15" customHeight="1" x14ac:dyDescent="0.35">
      <c r="B35" s="627"/>
      <c r="C35" s="3160" t="s">
        <v>46</v>
      </c>
      <c r="D35" s="3161"/>
      <c r="E35" s="3164" t="s">
        <v>629</v>
      </c>
      <c r="F35" s="3164" t="s">
        <v>630</v>
      </c>
      <c r="G35" s="3164" t="s">
        <v>49</v>
      </c>
      <c r="H35" s="3160" t="s">
        <v>50</v>
      </c>
      <c r="I35" s="3161"/>
      <c r="J35" s="3161"/>
      <c r="K35" s="3161"/>
      <c r="L35" s="3161"/>
      <c r="M35" s="3161"/>
      <c r="N35" s="3161"/>
      <c r="O35" s="3161"/>
      <c r="P35" s="3161"/>
      <c r="Q35" s="3161"/>
      <c r="R35" s="3161"/>
      <c r="S35" s="3161"/>
      <c r="T35" s="3161"/>
      <c r="U35" s="3161"/>
      <c r="V35" s="3166"/>
      <c r="W35" s="624"/>
    </row>
    <row r="36" spans="2:23" s="626" customFormat="1" ht="27" customHeight="1" thickBot="1" x14ac:dyDescent="0.4">
      <c r="B36" s="627"/>
      <c r="C36" s="3162"/>
      <c r="D36" s="3163"/>
      <c r="E36" s="3165"/>
      <c r="F36" s="3165"/>
      <c r="G36" s="3165"/>
      <c r="H36" s="3162"/>
      <c r="I36" s="3163"/>
      <c r="J36" s="3163"/>
      <c r="K36" s="3163"/>
      <c r="L36" s="3163"/>
      <c r="M36" s="3163"/>
      <c r="N36" s="3163"/>
      <c r="O36" s="3163"/>
      <c r="P36" s="3163"/>
      <c r="Q36" s="3163"/>
      <c r="R36" s="3163"/>
      <c r="S36" s="3163"/>
      <c r="T36" s="3163"/>
      <c r="U36" s="3163"/>
      <c r="V36" s="3167"/>
      <c r="W36" s="624"/>
    </row>
    <row r="37" spans="2:23" s="626" customFormat="1" ht="26.5" customHeight="1" x14ac:dyDescent="0.35">
      <c r="B37" s="627"/>
      <c r="C37" s="3168" t="s">
        <v>631</v>
      </c>
      <c r="D37" s="3169"/>
      <c r="E37" s="291">
        <v>3950.2</v>
      </c>
      <c r="F37" s="291">
        <v>6544</v>
      </c>
      <c r="G37" s="434">
        <f>(E37/F37)*100</f>
        <v>60.363691931540345</v>
      </c>
      <c r="H37" s="1878" t="s">
        <v>632</v>
      </c>
      <c r="I37" s="1879"/>
      <c r="J37" s="1879"/>
      <c r="K37" s="1879"/>
      <c r="L37" s="1879"/>
      <c r="M37" s="1879"/>
      <c r="N37" s="1879"/>
      <c r="O37" s="1879"/>
      <c r="P37" s="1879"/>
      <c r="Q37" s="1879"/>
      <c r="R37" s="1879"/>
      <c r="S37" s="1879"/>
      <c r="T37" s="1879"/>
      <c r="U37" s="1879"/>
      <c r="V37" s="1880"/>
      <c r="W37" s="624"/>
    </row>
    <row r="38" spans="2:23" s="626" customFormat="1" ht="28.15" customHeight="1" x14ac:dyDescent="0.35">
      <c r="B38" s="627"/>
      <c r="C38" s="3170" t="s">
        <v>633</v>
      </c>
      <c r="D38" s="3171"/>
      <c r="E38" s="318">
        <v>3542</v>
      </c>
      <c r="F38" s="318">
        <v>5703</v>
      </c>
      <c r="G38" s="166">
        <f>(E38/F38)*100</f>
        <v>62.107662633701565</v>
      </c>
      <c r="H38" s="1878" t="s">
        <v>1042</v>
      </c>
      <c r="I38" s="1879"/>
      <c r="J38" s="1879"/>
      <c r="K38" s="1879"/>
      <c r="L38" s="1879"/>
      <c r="M38" s="1879"/>
      <c r="N38" s="1879"/>
      <c r="O38" s="1879"/>
      <c r="P38" s="1879"/>
      <c r="Q38" s="1879"/>
      <c r="R38" s="1879"/>
      <c r="S38" s="1879"/>
      <c r="T38" s="1879"/>
      <c r="U38" s="1879"/>
      <c r="V38" s="1880"/>
      <c r="W38" s="624"/>
    </row>
    <row r="39" spans="2:23" s="626" customFormat="1" x14ac:dyDescent="0.35">
      <c r="B39" s="627"/>
      <c r="C39" s="3170" t="s">
        <v>634</v>
      </c>
      <c r="D39" s="3171"/>
      <c r="E39" s="318"/>
      <c r="F39" s="318"/>
      <c r="G39" s="166"/>
      <c r="H39" s="1878"/>
      <c r="I39" s="1879"/>
      <c r="J39" s="1879"/>
      <c r="K39" s="1879"/>
      <c r="L39" s="1879"/>
      <c r="M39" s="1879"/>
      <c r="N39" s="1879"/>
      <c r="O39" s="1879"/>
      <c r="P39" s="1879"/>
      <c r="Q39" s="1879"/>
      <c r="R39" s="1879"/>
      <c r="S39" s="1879"/>
      <c r="T39" s="1879"/>
      <c r="U39" s="1879"/>
      <c r="V39" s="1880"/>
      <c r="W39" s="624"/>
    </row>
    <row r="40" spans="2:23" s="626" customFormat="1" ht="15" thickBot="1" x14ac:dyDescent="0.4">
      <c r="B40" s="627"/>
      <c r="C40" s="3170" t="s">
        <v>635</v>
      </c>
      <c r="D40" s="3171"/>
      <c r="E40" s="318"/>
      <c r="F40" s="318"/>
      <c r="G40" s="166"/>
      <c r="H40" s="1878"/>
      <c r="I40" s="1879"/>
      <c r="J40" s="1879"/>
      <c r="K40" s="1879"/>
      <c r="L40" s="1879"/>
      <c r="M40" s="1879"/>
      <c r="N40" s="1879"/>
      <c r="O40" s="1879"/>
      <c r="P40" s="1879"/>
      <c r="Q40" s="1879"/>
      <c r="R40" s="1879"/>
      <c r="S40" s="1879"/>
      <c r="T40" s="1879"/>
      <c r="U40" s="1879"/>
      <c r="V40" s="1880"/>
      <c r="W40" s="624"/>
    </row>
    <row r="41" spans="2:23" s="626" customFormat="1" ht="15" thickBot="1" x14ac:dyDescent="0.4">
      <c r="B41" s="627"/>
      <c r="C41" s="3172" t="s">
        <v>54</v>
      </c>
      <c r="D41" s="3173"/>
      <c r="E41" s="289">
        <f>SUM(E37:E40)</f>
        <v>7492.2</v>
      </c>
      <c r="F41" s="289">
        <f>SUM(F37:F40)</f>
        <v>12247</v>
      </c>
      <c r="G41" s="290">
        <f>(E41/F41)*100</f>
        <v>61.175798154650117</v>
      </c>
      <c r="H41" s="3174"/>
      <c r="I41" s="3175"/>
      <c r="J41" s="3175"/>
      <c r="K41" s="3175"/>
      <c r="L41" s="3175"/>
      <c r="M41" s="3175"/>
      <c r="N41" s="3175"/>
      <c r="O41" s="3175"/>
      <c r="P41" s="3175"/>
      <c r="Q41" s="3175"/>
      <c r="R41" s="3175"/>
      <c r="S41" s="3175"/>
      <c r="T41" s="3175"/>
      <c r="U41" s="3175"/>
      <c r="V41" s="3176"/>
      <c r="W41" s="624"/>
    </row>
    <row r="42" spans="2:23" s="626" customFormat="1" x14ac:dyDescent="0.35">
      <c r="B42" s="627"/>
      <c r="C42" s="298"/>
      <c r="D42" s="298"/>
      <c r="E42" s="299"/>
      <c r="F42" s="299"/>
      <c r="G42" s="435"/>
      <c r="H42" s="298"/>
      <c r="I42" s="298"/>
      <c r="J42" s="298"/>
      <c r="K42" s="298"/>
      <c r="L42" s="298"/>
      <c r="M42" s="298"/>
      <c r="N42" s="298"/>
      <c r="O42" s="298"/>
      <c r="P42" s="298"/>
      <c r="Q42" s="298"/>
      <c r="R42" s="298"/>
      <c r="S42" s="298"/>
      <c r="T42" s="298"/>
      <c r="U42" s="298"/>
      <c r="V42" s="298"/>
      <c r="W42" s="624"/>
    </row>
    <row r="43" spans="2:23" s="626" customFormat="1" ht="15" thickBot="1" x14ac:dyDescent="0.4">
      <c r="B43" s="627"/>
      <c r="C43" s="298"/>
      <c r="D43" s="298"/>
      <c r="E43" s="299"/>
      <c r="F43" s="299"/>
      <c r="G43" s="435"/>
      <c r="H43" s="298"/>
      <c r="I43" s="298"/>
      <c r="J43" s="298"/>
      <c r="K43" s="298"/>
      <c r="L43" s="298"/>
      <c r="M43" s="298"/>
      <c r="N43" s="298"/>
      <c r="O43" s="298"/>
      <c r="P43" s="298"/>
      <c r="Q43" s="298"/>
      <c r="R43" s="298"/>
      <c r="S43" s="298"/>
      <c r="T43" s="298"/>
      <c r="U43" s="298"/>
      <c r="V43" s="298"/>
      <c r="W43" s="624"/>
    </row>
    <row r="44" spans="2:23" s="626" customFormat="1" ht="15" thickBot="1" x14ac:dyDescent="0.4">
      <c r="B44" s="627"/>
      <c r="C44" s="3105" t="s">
        <v>55</v>
      </c>
      <c r="D44" s="3134"/>
      <c r="E44" s="3134"/>
      <c r="F44" s="3134"/>
      <c r="G44" s="3134"/>
      <c r="H44" s="3134"/>
      <c r="I44" s="3134"/>
      <c r="J44" s="3134"/>
      <c r="K44" s="3134"/>
      <c r="L44" s="3134"/>
      <c r="M44" s="3134"/>
      <c r="N44" s="3134"/>
      <c r="O44" s="3134"/>
      <c r="P44" s="3134"/>
      <c r="Q44" s="3134"/>
      <c r="R44" s="3134"/>
      <c r="S44" s="3134"/>
      <c r="T44" s="3134"/>
      <c r="U44" s="3134"/>
      <c r="V44" s="3135"/>
      <c r="W44" s="624"/>
    </row>
    <row r="45" spans="2:23" x14ac:dyDescent="0.35">
      <c r="B45" s="622"/>
      <c r="C45" s="1510" t="s">
        <v>198</v>
      </c>
      <c r="D45" s="1511"/>
      <c r="E45" s="1511"/>
      <c r="F45" s="1511"/>
      <c r="G45" s="1511"/>
      <c r="H45" s="1511"/>
      <c r="I45" s="1511"/>
      <c r="J45" s="1511"/>
      <c r="K45" s="1511"/>
      <c r="L45" s="1511"/>
      <c r="M45" s="1511"/>
      <c r="N45" s="1511"/>
      <c r="O45" s="1511"/>
      <c r="P45" s="1511"/>
      <c r="Q45" s="1511"/>
      <c r="R45" s="1511"/>
      <c r="S45" s="1511"/>
      <c r="T45" s="1511"/>
      <c r="U45" s="1511"/>
      <c r="V45" s="1512"/>
      <c r="W45" s="624"/>
    </row>
    <row r="46" spans="2:23"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5"/>
      <c r="W46" s="624"/>
    </row>
    <row r="47" spans="2:23"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5"/>
      <c r="W47" s="624"/>
    </row>
    <row r="48" spans="2:23"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5"/>
      <c r="W48" s="624"/>
    </row>
    <row r="49" spans="2:23"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5"/>
      <c r="W49" s="624"/>
    </row>
    <row r="50" spans="2:23"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5"/>
      <c r="W50" s="624"/>
    </row>
    <row r="51" spans="2:23"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5"/>
      <c r="W51" s="624"/>
    </row>
    <row r="52" spans="2:23"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5"/>
      <c r="W52" s="624"/>
    </row>
    <row r="53" spans="2:23"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5"/>
      <c r="W53" s="624"/>
    </row>
    <row r="54" spans="2:23"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5"/>
      <c r="W54" s="624"/>
    </row>
    <row r="55" spans="2:23" x14ac:dyDescent="0.35">
      <c r="B55" s="622"/>
      <c r="C55" s="1513"/>
      <c r="D55" s="1514"/>
      <c r="E55" s="1514"/>
      <c r="F55" s="1514"/>
      <c r="G55" s="1514"/>
      <c r="H55" s="1514"/>
      <c r="I55" s="1514"/>
      <c r="J55" s="1514"/>
      <c r="K55" s="1514"/>
      <c r="L55" s="1514"/>
      <c r="M55" s="1514"/>
      <c r="N55" s="1514"/>
      <c r="O55" s="1514"/>
      <c r="P55" s="1514"/>
      <c r="Q55" s="1514"/>
      <c r="R55" s="1514"/>
      <c r="S55" s="1514"/>
      <c r="T55" s="1514"/>
      <c r="U55" s="1514"/>
      <c r="V55" s="1515"/>
      <c r="W55" s="624"/>
    </row>
    <row r="56" spans="2:23" x14ac:dyDescent="0.35">
      <c r="B56" s="622"/>
      <c r="C56" s="1513"/>
      <c r="D56" s="1514"/>
      <c r="E56" s="1514"/>
      <c r="F56" s="1514"/>
      <c r="G56" s="1514"/>
      <c r="H56" s="1514"/>
      <c r="I56" s="1514"/>
      <c r="J56" s="1514"/>
      <c r="K56" s="1514"/>
      <c r="L56" s="1514"/>
      <c r="M56" s="1514"/>
      <c r="N56" s="1514"/>
      <c r="O56" s="1514"/>
      <c r="P56" s="1514"/>
      <c r="Q56" s="1514"/>
      <c r="R56" s="1514"/>
      <c r="S56" s="1514"/>
      <c r="T56" s="1514"/>
      <c r="U56" s="1514"/>
      <c r="V56" s="1515"/>
      <c r="W56" s="624"/>
    </row>
    <row r="57" spans="2:23" ht="15" thickBot="1" x14ac:dyDescent="0.4">
      <c r="B57" s="622"/>
      <c r="C57" s="1516"/>
      <c r="D57" s="1517"/>
      <c r="E57" s="1517"/>
      <c r="F57" s="1517"/>
      <c r="G57" s="1517"/>
      <c r="H57" s="1517"/>
      <c r="I57" s="1517"/>
      <c r="J57" s="1517"/>
      <c r="K57" s="1517"/>
      <c r="L57" s="1517"/>
      <c r="M57" s="1517"/>
      <c r="N57" s="1517"/>
      <c r="O57" s="1517"/>
      <c r="P57" s="1517"/>
      <c r="Q57" s="1517"/>
      <c r="R57" s="1517"/>
      <c r="S57" s="1517"/>
      <c r="T57" s="1517"/>
      <c r="U57" s="1517"/>
      <c r="V57" s="1518"/>
      <c r="W57" s="624"/>
    </row>
    <row r="58" spans="2:23" x14ac:dyDescent="0.35">
      <c r="B58" s="628"/>
      <c r="C58" s="300"/>
      <c r="D58" s="300"/>
      <c r="E58" s="300"/>
      <c r="F58" s="300"/>
      <c r="G58" s="300"/>
      <c r="H58" s="300"/>
      <c r="I58" s="300"/>
      <c r="J58" s="300"/>
      <c r="K58" s="300"/>
      <c r="L58" s="300"/>
      <c r="M58" s="300"/>
      <c r="N58" s="300"/>
      <c r="O58" s="300"/>
      <c r="P58" s="300"/>
      <c r="Q58" s="300"/>
      <c r="R58" s="300"/>
      <c r="S58" s="300"/>
      <c r="T58" s="300"/>
      <c r="U58" s="300"/>
      <c r="V58" s="300"/>
      <c r="W58" s="629"/>
    </row>
    <row r="59" spans="2:23" ht="15" thickBot="1" x14ac:dyDescent="0.4">
      <c r="B59" s="630"/>
      <c r="C59" s="301"/>
      <c r="D59" s="301"/>
      <c r="E59" s="301"/>
      <c r="F59" s="301"/>
      <c r="G59" s="301"/>
      <c r="H59" s="301"/>
      <c r="I59" s="301"/>
      <c r="J59" s="301"/>
      <c r="K59" s="301"/>
      <c r="L59" s="301"/>
      <c r="M59" s="301"/>
      <c r="N59" s="301"/>
      <c r="O59" s="301"/>
      <c r="P59" s="301"/>
      <c r="Q59" s="301"/>
      <c r="R59" s="301"/>
      <c r="S59" s="301"/>
      <c r="T59" s="301"/>
      <c r="U59" s="301"/>
      <c r="V59" s="301"/>
      <c r="W59" s="631"/>
    </row>
    <row r="60" spans="2:23" x14ac:dyDescent="0.35">
      <c r="B60" s="632"/>
      <c r="C60" s="3157" t="s">
        <v>46</v>
      </c>
      <c r="D60" s="3158"/>
      <c r="E60" s="3158" t="s">
        <v>76</v>
      </c>
      <c r="F60" s="3158"/>
      <c r="G60" s="3158" t="s">
        <v>56</v>
      </c>
      <c r="H60" s="3158"/>
      <c r="I60" s="3158"/>
      <c r="J60" s="3158"/>
      <c r="K60" s="3158" t="s">
        <v>57</v>
      </c>
      <c r="L60" s="3158"/>
      <c r="M60" s="3158"/>
      <c r="N60" s="3158"/>
      <c r="O60" s="3158"/>
      <c r="P60" s="3158"/>
      <c r="Q60" s="3158"/>
      <c r="R60" s="3158"/>
      <c r="S60" s="3158" t="s">
        <v>58</v>
      </c>
      <c r="T60" s="3158"/>
      <c r="U60" s="3158"/>
      <c r="V60" s="3159"/>
      <c r="W60" s="295"/>
    </row>
    <row r="61" spans="2:23" ht="15" thickBot="1" x14ac:dyDescent="0.4">
      <c r="B61" s="296"/>
      <c r="C61" s="3179"/>
      <c r="D61" s="3180"/>
      <c r="E61" s="3180"/>
      <c r="F61" s="3180"/>
      <c r="G61" s="3180"/>
      <c r="H61" s="3180"/>
      <c r="I61" s="3180"/>
      <c r="J61" s="3180"/>
      <c r="K61" s="3180"/>
      <c r="L61" s="3180"/>
      <c r="M61" s="3180"/>
      <c r="N61" s="3180"/>
      <c r="O61" s="3180"/>
      <c r="P61" s="3180"/>
      <c r="Q61" s="3180"/>
      <c r="R61" s="3180"/>
      <c r="S61" s="3180"/>
      <c r="T61" s="3180"/>
      <c r="U61" s="3180"/>
      <c r="V61" s="3181"/>
      <c r="W61" s="295"/>
    </row>
    <row r="62" spans="2:23" ht="105" customHeight="1" x14ac:dyDescent="0.35">
      <c r="B62" s="632"/>
      <c r="C62" s="3182" t="s">
        <v>631</v>
      </c>
      <c r="D62" s="3183"/>
      <c r="E62" s="3184" t="s">
        <v>59</v>
      </c>
      <c r="F62" s="3184"/>
      <c r="G62" s="3185">
        <v>0.60360000000000003</v>
      </c>
      <c r="H62" s="3185"/>
      <c r="I62" s="3185"/>
      <c r="J62" s="3185"/>
      <c r="K62" s="3177" t="s">
        <v>636</v>
      </c>
      <c r="L62" s="3177"/>
      <c r="M62" s="3177"/>
      <c r="N62" s="3177"/>
      <c r="O62" s="3177"/>
      <c r="P62" s="3177"/>
      <c r="Q62" s="3177"/>
      <c r="R62" s="3177"/>
      <c r="S62" s="3177" t="s">
        <v>637</v>
      </c>
      <c r="T62" s="3177"/>
      <c r="U62" s="3177"/>
      <c r="V62" s="3178"/>
      <c r="W62" s="633"/>
    </row>
    <row r="63" spans="2:23" ht="96.65" customHeight="1" x14ac:dyDescent="0.35">
      <c r="B63" s="632"/>
      <c r="C63" s="3170" t="s">
        <v>633</v>
      </c>
      <c r="D63" s="3171"/>
      <c r="E63" s="3186" t="s">
        <v>59</v>
      </c>
      <c r="F63" s="3186"/>
      <c r="G63" s="3185">
        <v>0.62109999999999999</v>
      </c>
      <c r="H63" s="3185"/>
      <c r="I63" s="3185"/>
      <c r="J63" s="3185"/>
      <c r="K63" s="1948" t="s">
        <v>1043</v>
      </c>
      <c r="L63" s="1948"/>
      <c r="M63" s="1948"/>
      <c r="N63" s="1948"/>
      <c r="O63" s="1948"/>
      <c r="P63" s="1948"/>
      <c r="Q63" s="1948"/>
      <c r="R63" s="1948"/>
      <c r="S63" s="1951" t="s">
        <v>637</v>
      </c>
      <c r="T63" s="1951"/>
      <c r="U63" s="1951"/>
      <c r="V63" s="1952"/>
      <c r="W63" s="633"/>
    </row>
    <row r="64" spans="2:23" x14ac:dyDescent="0.35">
      <c r="B64" s="632"/>
      <c r="C64" s="3170" t="s">
        <v>634</v>
      </c>
      <c r="D64" s="3171"/>
      <c r="E64" s="3186" t="s">
        <v>59</v>
      </c>
      <c r="F64" s="3186"/>
      <c r="G64" s="3189"/>
      <c r="H64" s="3189"/>
      <c r="I64" s="3189"/>
      <c r="J64" s="3189"/>
      <c r="K64" s="1951"/>
      <c r="L64" s="1951"/>
      <c r="M64" s="1951"/>
      <c r="N64" s="1951"/>
      <c r="O64" s="1951"/>
      <c r="P64" s="1951"/>
      <c r="Q64" s="1951"/>
      <c r="R64" s="1951"/>
      <c r="S64" s="3190"/>
      <c r="T64" s="3191"/>
      <c r="U64" s="3191"/>
      <c r="V64" s="3192"/>
      <c r="W64" s="633"/>
    </row>
    <row r="65" spans="2:23" ht="15" thickBot="1" x14ac:dyDescent="0.4">
      <c r="B65" s="632"/>
      <c r="C65" s="3187" t="s">
        <v>635</v>
      </c>
      <c r="D65" s="3188"/>
      <c r="E65" s="3186" t="s">
        <v>59</v>
      </c>
      <c r="F65" s="3186"/>
      <c r="G65" s="3189"/>
      <c r="H65" s="3189"/>
      <c r="I65" s="3189"/>
      <c r="J65" s="3189"/>
      <c r="K65" s="1951"/>
      <c r="L65" s="1951"/>
      <c r="M65" s="1951"/>
      <c r="N65" s="1951"/>
      <c r="O65" s="1951"/>
      <c r="P65" s="1951"/>
      <c r="Q65" s="1951"/>
      <c r="R65" s="1951"/>
      <c r="S65" s="3190"/>
      <c r="T65" s="3191"/>
      <c r="U65" s="3191"/>
      <c r="V65" s="3192"/>
      <c r="W65" s="633"/>
    </row>
    <row r="66" spans="2:23" x14ac:dyDescent="0.35">
      <c r="B66" s="634"/>
      <c r="C66" s="300"/>
      <c r="D66" s="300"/>
      <c r="E66" s="300"/>
      <c r="F66" s="300"/>
      <c r="G66" s="300"/>
      <c r="H66" s="300"/>
      <c r="I66" s="300"/>
      <c r="J66" s="300"/>
      <c r="K66" s="300"/>
      <c r="L66" s="300"/>
      <c r="M66" s="300"/>
      <c r="N66" s="300"/>
      <c r="O66" s="300"/>
      <c r="P66" s="300"/>
      <c r="Q66" s="300"/>
      <c r="R66" s="300"/>
      <c r="S66" s="300"/>
      <c r="T66" s="300"/>
      <c r="U66" s="300"/>
      <c r="V66" s="300"/>
      <c r="W66" s="635"/>
    </row>
    <row r="105" ht="6" customHeight="1" x14ac:dyDescent="0.35"/>
  </sheetData>
  <mergeCells count="96">
    <mergeCell ref="E64:F64"/>
    <mergeCell ref="G64:J64"/>
    <mergeCell ref="K64:R64"/>
    <mergeCell ref="S64:V64"/>
    <mergeCell ref="C64:D64"/>
    <mergeCell ref="C65:D65"/>
    <mergeCell ref="E65:F65"/>
    <mergeCell ref="G65:J65"/>
    <mergeCell ref="K65:R65"/>
    <mergeCell ref="S65:V65"/>
    <mergeCell ref="S63:V63"/>
    <mergeCell ref="S62:V62"/>
    <mergeCell ref="C60:D61"/>
    <mergeCell ref="E60:F61"/>
    <mergeCell ref="G60:J61"/>
    <mergeCell ref="K60:R61"/>
    <mergeCell ref="S60:V61"/>
    <mergeCell ref="C62:D62"/>
    <mergeCell ref="E62:F62"/>
    <mergeCell ref="G62:J62"/>
    <mergeCell ref="K62:R62"/>
    <mergeCell ref="C63:D63"/>
    <mergeCell ref="E63:F63"/>
    <mergeCell ref="G63:J63"/>
    <mergeCell ref="K63:R63"/>
    <mergeCell ref="C45:V57"/>
    <mergeCell ref="C37:D37"/>
    <mergeCell ref="H37:V37"/>
    <mergeCell ref="C38:D38"/>
    <mergeCell ref="H38:V38"/>
    <mergeCell ref="C39:D39"/>
    <mergeCell ref="H39:V39"/>
    <mergeCell ref="C40:D40"/>
    <mergeCell ref="H40:V40"/>
    <mergeCell ref="C41:D41"/>
    <mergeCell ref="H41:V41"/>
    <mergeCell ref="C44:V44"/>
    <mergeCell ref="C34:V34"/>
    <mergeCell ref="C35:D36"/>
    <mergeCell ref="E35:E36"/>
    <mergeCell ref="F35:F36"/>
    <mergeCell ref="G35:G36"/>
    <mergeCell ref="H35:V36"/>
    <mergeCell ref="H32:K32"/>
    <mergeCell ref="L32:O32"/>
    <mergeCell ref="P32:Q32"/>
    <mergeCell ref="R32:T32"/>
    <mergeCell ref="F18:V18"/>
    <mergeCell ref="F28:G28"/>
    <mergeCell ref="H28:K28"/>
    <mergeCell ref="C30:G32"/>
    <mergeCell ref="H30:O30"/>
    <mergeCell ref="P30:T30"/>
    <mergeCell ref="U30:V30"/>
    <mergeCell ref="H31:K31"/>
    <mergeCell ref="L31:O31"/>
    <mergeCell ref="P31:Q31"/>
    <mergeCell ref="R31:T31"/>
    <mergeCell ref="C26:E26"/>
    <mergeCell ref="C13:E14"/>
    <mergeCell ref="F13:P14"/>
    <mergeCell ref="L28:N28"/>
    <mergeCell ref="P28:Q28"/>
    <mergeCell ref="C20:E21"/>
    <mergeCell ref="F20:I21"/>
    <mergeCell ref="J20:P20"/>
    <mergeCell ref="Q20:V20"/>
    <mergeCell ref="J21:P21"/>
    <mergeCell ref="Q21:V21"/>
    <mergeCell ref="C24:F24"/>
    <mergeCell ref="G24:M24"/>
    <mergeCell ref="N24:V24"/>
    <mergeCell ref="S28:V28"/>
    <mergeCell ref="C28:E28"/>
    <mergeCell ref="F26:V26"/>
    <mergeCell ref="B2:D4"/>
    <mergeCell ref="E2:W2"/>
    <mergeCell ref="E3:L3"/>
    <mergeCell ref="M3:W3"/>
    <mergeCell ref="E4:W4"/>
    <mergeCell ref="C7:E8"/>
    <mergeCell ref="F7:V8"/>
    <mergeCell ref="C23:F23"/>
    <mergeCell ref="G23:M23"/>
    <mergeCell ref="N23:V23"/>
    <mergeCell ref="C10:E11"/>
    <mergeCell ref="F10:N11"/>
    <mergeCell ref="O10:R10"/>
    <mergeCell ref="S10:V10"/>
    <mergeCell ref="O11:R11"/>
    <mergeCell ref="S11:V11"/>
    <mergeCell ref="Q13:V13"/>
    <mergeCell ref="Q14:V14"/>
    <mergeCell ref="C16:E16"/>
    <mergeCell ref="F16:V16"/>
    <mergeCell ref="C18:E18"/>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2"/>
  <sheetViews>
    <sheetView topLeftCell="A52" workbookViewId="0">
      <selection activeCell="I11" sqref="I11:Q12"/>
    </sheetView>
  </sheetViews>
  <sheetFormatPr baseColWidth="10" defaultColWidth="3.7265625" defaultRowHeight="14.5" x14ac:dyDescent="0.35"/>
  <cols>
    <col min="1" max="1" width="3.7265625" style="609"/>
    <col min="2" max="6" width="2.7265625" style="350" customWidth="1"/>
    <col min="7" max="7" width="4.26953125" style="350" customWidth="1"/>
    <col min="8" max="8" width="19.7265625" style="350" customWidth="1"/>
    <col min="9" max="9" width="20.26953125" style="350" customWidth="1"/>
    <col min="10" max="10" width="18.26953125" style="350" customWidth="1"/>
    <col min="11" max="12" width="3.453125" style="350" customWidth="1"/>
    <col min="13" max="13" width="2.7265625" style="350" customWidth="1"/>
    <col min="14" max="14" width="6.26953125" style="350" customWidth="1"/>
    <col min="15" max="17" width="4.7265625" style="350" customWidth="1"/>
    <col min="18" max="18" width="3.7265625" style="350"/>
    <col min="19" max="20" width="8" style="350" customWidth="1"/>
    <col min="21" max="21" width="3.54296875" style="350" customWidth="1"/>
    <col min="22" max="22" width="3.7265625" style="350"/>
    <col min="23" max="25" width="5" style="350" customWidth="1"/>
    <col min="26" max="26" width="6.7265625" style="350" customWidth="1"/>
    <col min="27" max="27" width="6" style="350" customWidth="1"/>
    <col min="28" max="28" width="2" style="609" customWidth="1"/>
    <col min="29" max="33" width="3.7265625" style="609"/>
    <col min="34" max="34" width="5.7265625" style="609" bestFit="1" customWidth="1"/>
    <col min="35" max="35" width="4.7265625" style="609" customWidth="1"/>
    <col min="36" max="16384" width="3.7265625" style="609"/>
  </cols>
  <sheetData>
    <row r="1" spans="1:28" x14ac:dyDescent="0.35">
      <c r="A1" s="303"/>
    </row>
    <row r="2" spans="1:28" ht="15" thickBot="1" x14ac:dyDescent="0.4">
      <c r="B2" s="297"/>
      <c r="C2" s="297"/>
      <c r="D2" s="297"/>
      <c r="E2" s="297"/>
      <c r="F2" s="297"/>
    </row>
    <row r="3" spans="1:28" ht="45.75" customHeight="1" x14ac:dyDescent="0.35">
      <c r="B3" s="3280"/>
      <c r="C3" s="3281"/>
      <c r="D3" s="3281"/>
      <c r="E3" s="3281"/>
      <c r="F3" s="3281"/>
      <c r="G3" s="3281"/>
      <c r="H3" s="1189" t="s">
        <v>0</v>
      </c>
      <c r="I3" s="1189"/>
      <c r="J3" s="1189"/>
      <c r="K3" s="1189"/>
      <c r="L3" s="1189"/>
      <c r="M3" s="1189"/>
      <c r="N3" s="1189"/>
      <c r="O3" s="1189"/>
      <c r="P3" s="1189"/>
      <c r="Q3" s="1189"/>
      <c r="R3" s="1189"/>
      <c r="S3" s="1189"/>
      <c r="T3" s="1189"/>
      <c r="U3" s="1189"/>
      <c r="V3" s="1189"/>
      <c r="W3" s="1189"/>
      <c r="X3" s="1189"/>
      <c r="Y3" s="1189"/>
      <c r="Z3" s="1189"/>
      <c r="AA3" s="1189"/>
      <c r="AB3" s="1190"/>
    </row>
    <row r="4" spans="1:28" ht="15" customHeight="1" x14ac:dyDescent="0.35">
      <c r="B4" s="3282"/>
      <c r="C4" s="3283"/>
      <c r="D4" s="3283"/>
      <c r="E4" s="3283"/>
      <c r="F4" s="3283"/>
      <c r="G4" s="3283"/>
      <c r="H4" s="1191" t="s">
        <v>1</v>
      </c>
      <c r="I4" s="1191"/>
      <c r="J4" s="1191"/>
      <c r="K4" s="1191"/>
      <c r="L4" s="1191"/>
      <c r="M4" s="1191"/>
      <c r="N4" s="1191"/>
      <c r="O4" s="1191"/>
      <c r="P4" s="1191" t="s">
        <v>2</v>
      </c>
      <c r="Q4" s="1191"/>
      <c r="R4" s="1191"/>
      <c r="S4" s="1191"/>
      <c r="T4" s="1191"/>
      <c r="U4" s="1191"/>
      <c r="V4" s="1191"/>
      <c r="W4" s="1191"/>
      <c r="X4" s="1191"/>
      <c r="Y4" s="1191"/>
      <c r="Z4" s="1191"/>
      <c r="AA4" s="1191"/>
      <c r="AB4" s="1192"/>
    </row>
    <row r="5" spans="1:28" ht="15.75" customHeight="1" thickBot="1" x14ac:dyDescent="0.4">
      <c r="B5" s="3284"/>
      <c r="C5" s="3285"/>
      <c r="D5" s="3285"/>
      <c r="E5" s="3285"/>
      <c r="F5" s="3285"/>
      <c r="G5" s="3285"/>
      <c r="H5" s="1193" t="s">
        <v>3</v>
      </c>
      <c r="I5" s="1193"/>
      <c r="J5" s="1193"/>
      <c r="K5" s="1193"/>
      <c r="L5" s="1193"/>
      <c r="M5" s="1193"/>
      <c r="N5" s="1193"/>
      <c r="O5" s="1193"/>
      <c r="P5" s="1193"/>
      <c r="Q5" s="1193"/>
      <c r="R5" s="1193"/>
      <c r="S5" s="1193"/>
      <c r="T5" s="1193"/>
      <c r="U5" s="1193"/>
      <c r="V5" s="1193"/>
      <c r="W5" s="1193"/>
      <c r="X5" s="1193"/>
      <c r="Y5" s="1193"/>
      <c r="Z5" s="1193"/>
      <c r="AA5" s="1193"/>
      <c r="AB5" s="1194"/>
    </row>
    <row r="6" spans="1:28" x14ac:dyDescent="0.35">
      <c r="H6" s="611"/>
      <c r="I6" s="611"/>
      <c r="J6" s="611"/>
      <c r="K6" s="611"/>
      <c r="L6" s="611"/>
      <c r="M6" s="611"/>
      <c r="N6" s="611"/>
      <c r="O6" s="611"/>
      <c r="P6" s="611"/>
      <c r="Q6" s="611"/>
      <c r="R6" s="611"/>
      <c r="S6" s="611"/>
      <c r="T6" s="611"/>
      <c r="U6" s="611"/>
      <c r="V6" s="611"/>
      <c r="W6" s="611"/>
      <c r="X6" s="611"/>
      <c r="Y6" s="611"/>
      <c r="Z6" s="611"/>
      <c r="AA6" s="611"/>
      <c r="AB6" s="611"/>
    </row>
    <row r="7" spans="1:28" ht="15" thickBot="1" x14ac:dyDescent="0.4">
      <c r="B7" s="306"/>
      <c r="C7" s="615"/>
      <c r="D7" s="615"/>
      <c r="E7" s="615"/>
      <c r="F7" s="615"/>
      <c r="G7" s="615"/>
      <c r="H7" s="615"/>
      <c r="I7" s="614"/>
      <c r="J7" s="614"/>
      <c r="K7" s="614"/>
      <c r="L7" s="614"/>
      <c r="M7" s="614"/>
      <c r="N7" s="614"/>
      <c r="O7" s="614"/>
      <c r="P7" s="614"/>
      <c r="Q7" s="614"/>
      <c r="R7" s="615"/>
      <c r="S7" s="615"/>
      <c r="T7" s="615"/>
      <c r="U7" s="615"/>
      <c r="V7" s="615"/>
      <c r="W7" s="615"/>
      <c r="X7" s="615"/>
      <c r="Y7" s="615"/>
      <c r="Z7" s="615"/>
      <c r="AA7" s="615"/>
      <c r="AB7" s="616"/>
    </row>
    <row r="8" spans="1:28" ht="15" customHeight="1" x14ac:dyDescent="0.35">
      <c r="B8" s="307"/>
      <c r="C8" s="3268" t="s">
        <v>605</v>
      </c>
      <c r="D8" s="3269"/>
      <c r="E8" s="3269"/>
      <c r="F8" s="3269"/>
      <c r="G8" s="3269"/>
      <c r="H8" s="3270"/>
      <c r="I8" s="1760" t="s">
        <v>606</v>
      </c>
      <c r="J8" s="1761"/>
      <c r="K8" s="1761"/>
      <c r="L8" s="1761"/>
      <c r="M8" s="1761"/>
      <c r="N8" s="1761"/>
      <c r="O8" s="1761"/>
      <c r="P8" s="1761"/>
      <c r="Q8" s="1761"/>
      <c r="R8" s="1761"/>
      <c r="S8" s="1761"/>
      <c r="T8" s="1761"/>
      <c r="U8" s="1761"/>
      <c r="V8" s="1761"/>
      <c r="W8" s="1761"/>
      <c r="X8" s="1761"/>
      <c r="Y8" s="1761"/>
      <c r="Z8" s="1761"/>
      <c r="AA8" s="1762"/>
      <c r="AB8" s="618"/>
    </row>
    <row r="9" spans="1:28" ht="15" thickBot="1" x14ac:dyDescent="0.4">
      <c r="B9" s="307"/>
      <c r="C9" s="3271"/>
      <c r="D9" s="3272"/>
      <c r="E9" s="3272"/>
      <c r="F9" s="3272"/>
      <c r="G9" s="3272"/>
      <c r="H9" s="3273"/>
      <c r="I9" s="1763"/>
      <c r="J9" s="1764"/>
      <c r="K9" s="1764"/>
      <c r="L9" s="1764"/>
      <c r="M9" s="1764"/>
      <c r="N9" s="1764"/>
      <c r="O9" s="1764"/>
      <c r="P9" s="1764"/>
      <c r="Q9" s="1764"/>
      <c r="R9" s="1764"/>
      <c r="S9" s="1764"/>
      <c r="T9" s="1764"/>
      <c r="U9" s="1764"/>
      <c r="V9" s="1764"/>
      <c r="W9" s="1764"/>
      <c r="X9" s="1764"/>
      <c r="Y9" s="1764"/>
      <c r="Z9" s="1764"/>
      <c r="AA9" s="1765"/>
      <c r="AB9" s="618"/>
    </row>
    <row r="10" spans="1:28" ht="15" thickBot="1" x14ac:dyDescent="0.4">
      <c r="B10" s="307"/>
      <c r="C10" s="621"/>
      <c r="D10" s="621"/>
      <c r="E10" s="621"/>
      <c r="F10" s="621"/>
      <c r="G10" s="621"/>
      <c r="H10" s="621"/>
      <c r="I10" s="620"/>
      <c r="J10" s="620"/>
      <c r="K10" s="620"/>
      <c r="L10" s="620"/>
      <c r="M10" s="620"/>
      <c r="N10" s="620"/>
      <c r="O10" s="620"/>
      <c r="P10" s="620"/>
      <c r="Q10" s="620"/>
      <c r="R10" s="621"/>
      <c r="S10" s="621"/>
      <c r="T10" s="621"/>
      <c r="U10" s="621"/>
      <c r="V10" s="621"/>
      <c r="W10" s="621"/>
      <c r="X10" s="621"/>
      <c r="Y10" s="621"/>
      <c r="Z10" s="621"/>
      <c r="AA10" s="621"/>
      <c r="AB10" s="618"/>
    </row>
    <row r="11" spans="1:28" ht="15" customHeight="1" thickBot="1" x14ac:dyDescent="0.4">
      <c r="B11" s="307"/>
      <c r="C11" s="3268" t="s">
        <v>607</v>
      </c>
      <c r="D11" s="3269"/>
      <c r="E11" s="3269"/>
      <c r="F11" s="3269"/>
      <c r="G11" s="3269"/>
      <c r="H11" s="3270"/>
      <c r="I11" s="1355" t="s">
        <v>1044</v>
      </c>
      <c r="J11" s="1356"/>
      <c r="K11" s="1356"/>
      <c r="L11" s="1356"/>
      <c r="M11" s="1356"/>
      <c r="N11" s="1356"/>
      <c r="O11" s="1356"/>
      <c r="P11" s="1356"/>
      <c r="Q11" s="1357"/>
      <c r="R11" s="3277" t="s">
        <v>8</v>
      </c>
      <c r="S11" s="3278"/>
      <c r="T11" s="3278"/>
      <c r="U11" s="3279"/>
      <c r="V11" s="3262" t="s">
        <v>609</v>
      </c>
      <c r="W11" s="3263"/>
      <c r="X11" s="3263"/>
      <c r="Y11" s="3263"/>
      <c r="Z11" s="3263"/>
      <c r="AA11" s="3264"/>
      <c r="AB11" s="618"/>
    </row>
    <row r="12" spans="1:28" ht="28.5" customHeight="1" thickBot="1" x14ac:dyDescent="0.4">
      <c r="B12" s="307"/>
      <c r="C12" s="3271"/>
      <c r="D12" s="3272"/>
      <c r="E12" s="3272"/>
      <c r="F12" s="3272"/>
      <c r="G12" s="3272"/>
      <c r="H12" s="3273"/>
      <c r="I12" s="1358"/>
      <c r="J12" s="1359"/>
      <c r="K12" s="1359"/>
      <c r="L12" s="1359"/>
      <c r="M12" s="1359"/>
      <c r="N12" s="1359"/>
      <c r="O12" s="1359"/>
      <c r="P12" s="1359"/>
      <c r="Q12" s="1360"/>
      <c r="R12" s="1235" t="s">
        <v>1045</v>
      </c>
      <c r="S12" s="1370"/>
      <c r="T12" s="1370"/>
      <c r="U12" s="1371"/>
      <c r="V12" s="3084">
        <v>5</v>
      </c>
      <c r="W12" s="3085"/>
      <c r="X12" s="3085"/>
      <c r="Y12" s="3085"/>
      <c r="Z12" s="3085"/>
      <c r="AA12" s="3086"/>
      <c r="AB12" s="618"/>
    </row>
    <row r="13" spans="1:28" ht="15" thickBot="1" x14ac:dyDescent="0.4">
      <c r="B13" s="30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624"/>
    </row>
    <row r="14" spans="1:28" ht="15" customHeight="1" x14ac:dyDescent="0.35">
      <c r="B14" s="308"/>
      <c r="C14" s="3268" t="s">
        <v>261</v>
      </c>
      <c r="D14" s="3269"/>
      <c r="E14" s="3269"/>
      <c r="F14" s="3269"/>
      <c r="G14" s="3269"/>
      <c r="H14" s="3270"/>
      <c r="I14" s="3099" t="s">
        <v>676</v>
      </c>
      <c r="J14" s="3100"/>
      <c r="K14" s="3100"/>
      <c r="L14" s="3100"/>
      <c r="M14" s="3100"/>
      <c r="N14" s="3100"/>
      <c r="O14" s="3100"/>
      <c r="P14" s="3100"/>
      <c r="Q14" s="3100"/>
      <c r="R14" s="3100"/>
      <c r="S14" s="3101"/>
      <c r="T14" s="3268" t="s">
        <v>612</v>
      </c>
      <c r="U14" s="3269"/>
      <c r="V14" s="3269"/>
      <c r="W14" s="3269"/>
      <c r="X14" s="3269"/>
      <c r="Y14" s="3269"/>
      <c r="Z14" s="3269"/>
      <c r="AA14" s="3270"/>
      <c r="AB14" s="624"/>
    </row>
    <row r="15" spans="1:28" ht="30" customHeight="1" thickBot="1" x14ac:dyDescent="0.4">
      <c r="B15" s="308"/>
      <c r="C15" s="3271"/>
      <c r="D15" s="3272"/>
      <c r="E15" s="3272"/>
      <c r="F15" s="3272"/>
      <c r="G15" s="3272"/>
      <c r="H15" s="3273"/>
      <c r="I15" s="3102"/>
      <c r="J15" s="3103"/>
      <c r="K15" s="3103"/>
      <c r="L15" s="3103"/>
      <c r="M15" s="3103"/>
      <c r="N15" s="3103"/>
      <c r="O15" s="3103"/>
      <c r="P15" s="3103"/>
      <c r="Q15" s="3103"/>
      <c r="R15" s="3103"/>
      <c r="S15" s="3104"/>
      <c r="T15" s="1232" t="s">
        <v>182</v>
      </c>
      <c r="U15" s="1233"/>
      <c r="V15" s="1233"/>
      <c r="W15" s="1233"/>
      <c r="X15" s="1233"/>
      <c r="Y15" s="1233"/>
      <c r="Z15" s="1233"/>
      <c r="AA15" s="1234"/>
      <c r="AB15" s="624"/>
    </row>
    <row r="16" spans="1:28" ht="15" thickBot="1" x14ac:dyDescent="0.4">
      <c r="B16" s="30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624"/>
    </row>
    <row r="17" spans="2:28" ht="57.75" customHeight="1" thickBot="1" x14ac:dyDescent="0.4">
      <c r="B17" s="308"/>
      <c r="C17" s="3256" t="s">
        <v>613</v>
      </c>
      <c r="D17" s="3257"/>
      <c r="E17" s="3257"/>
      <c r="F17" s="3257"/>
      <c r="G17" s="3257"/>
      <c r="H17" s="3258"/>
      <c r="I17" s="3274" t="s">
        <v>677</v>
      </c>
      <c r="J17" s="3275"/>
      <c r="K17" s="3275"/>
      <c r="L17" s="3275"/>
      <c r="M17" s="3275"/>
      <c r="N17" s="3275"/>
      <c r="O17" s="3275"/>
      <c r="P17" s="3275"/>
      <c r="Q17" s="3275"/>
      <c r="R17" s="3275"/>
      <c r="S17" s="3275"/>
      <c r="T17" s="3275"/>
      <c r="U17" s="3275"/>
      <c r="V17" s="3275"/>
      <c r="W17" s="3275"/>
      <c r="X17" s="3275"/>
      <c r="Y17" s="3275"/>
      <c r="Z17" s="3275"/>
      <c r="AA17" s="3276"/>
      <c r="AB17" s="624"/>
    </row>
    <row r="18" spans="2:28" ht="16.5" customHeight="1" thickBot="1" x14ac:dyDescent="0.4">
      <c r="B18" s="308"/>
      <c r="C18" s="621"/>
      <c r="D18" s="621"/>
      <c r="E18" s="621"/>
      <c r="F18" s="621"/>
      <c r="G18" s="621"/>
      <c r="H18" s="621"/>
      <c r="I18" s="625"/>
      <c r="J18" s="625"/>
      <c r="K18" s="625"/>
      <c r="L18" s="625"/>
      <c r="M18" s="625"/>
      <c r="N18" s="625"/>
      <c r="O18" s="625"/>
      <c r="P18" s="625"/>
      <c r="Q18" s="625"/>
      <c r="R18" s="625"/>
      <c r="S18" s="625"/>
      <c r="T18" s="625"/>
      <c r="U18" s="625"/>
      <c r="V18" s="625"/>
      <c r="W18" s="625"/>
      <c r="X18" s="625"/>
      <c r="Y18" s="625"/>
      <c r="Z18" s="625"/>
      <c r="AA18" s="625"/>
      <c r="AB18" s="624"/>
    </row>
    <row r="19" spans="2:28" ht="57" customHeight="1" thickBot="1" x14ac:dyDescent="0.4">
      <c r="B19" s="308"/>
      <c r="C19" s="3256" t="s">
        <v>17</v>
      </c>
      <c r="D19" s="3257"/>
      <c r="E19" s="3257"/>
      <c r="F19" s="3257"/>
      <c r="G19" s="3257"/>
      <c r="H19" s="3258"/>
      <c r="I19" s="1868" t="s">
        <v>678</v>
      </c>
      <c r="J19" s="1869"/>
      <c r="K19" s="1869"/>
      <c r="L19" s="1869"/>
      <c r="M19" s="1869"/>
      <c r="N19" s="1869"/>
      <c r="O19" s="1869"/>
      <c r="P19" s="1869"/>
      <c r="Q19" s="1869"/>
      <c r="R19" s="1869"/>
      <c r="S19" s="1869"/>
      <c r="T19" s="1869"/>
      <c r="U19" s="1869"/>
      <c r="V19" s="1869"/>
      <c r="W19" s="1869"/>
      <c r="X19" s="1869"/>
      <c r="Y19" s="1869"/>
      <c r="Z19" s="1869"/>
      <c r="AA19" s="1870"/>
      <c r="AB19" s="624"/>
    </row>
    <row r="20" spans="2:28" ht="16.5" customHeight="1" thickBot="1" x14ac:dyDescent="0.4">
      <c r="B20" s="308"/>
      <c r="C20" s="621"/>
      <c r="D20" s="621"/>
      <c r="E20" s="621"/>
      <c r="F20" s="621"/>
      <c r="G20" s="621"/>
      <c r="H20" s="621"/>
      <c r="I20" s="625"/>
      <c r="J20" s="625"/>
      <c r="K20" s="625"/>
      <c r="L20" s="625"/>
      <c r="M20" s="625"/>
      <c r="N20" s="625"/>
      <c r="O20" s="625"/>
      <c r="P20" s="625"/>
      <c r="Q20" s="625"/>
      <c r="R20" s="625"/>
      <c r="S20" s="625"/>
      <c r="T20" s="625"/>
      <c r="U20" s="625"/>
      <c r="V20" s="625"/>
      <c r="W20" s="625"/>
      <c r="X20" s="625"/>
      <c r="Y20" s="625"/>
      <c r="Z20" s="625"/>
      <c r="AA20" s="625"/>
      <c r="AB20" s="624"/>
    </row>
    <row r="21" spans="2:28" x14ac:dyDescent="0.35">
      <c r="B21" s="308"/>
      <c r="C21" s="3202" t="s">
        <v>616</v>
      </c>
      <c r="D21" s="3203"/>
      <c r="E21" s="3203"/>
      <c r="F21" s="3203"/>
      <c r="G21" s="3203"/>
      <c r="H21" s="3204"/>
      <c r="I21" s="3111" t="s">
        <v>643</v>
      </c>
      <c r="J21" s="3112"/>
      <c r="K21" s="3112"/>
      <c r="L21" s="3113"/>
      <c r="M21" s="3262" t="s">
        <v>644</v>
      </c>
      <c r="N21" s="3263"/>
      <c r="O21" s="3263"/>
      <c r="P21" s="3263"/>
      <c r="Q21" s="3263"/>
      <c r="R21" s="3263"/>
      <c r="S21" s="3264"/>
      <c r="T21" s="3262" t="s">
        <v>619</v>
      </c>
      <c r="U21" s="3263"/>
      <c r="V21" s="3263"/>
      <c r="W21" s="3263"/>
      <c r="X21" s="3263"/>
      <c r="Y21" s="3263"/>
      <c r="Z21" s="3263"/>
      <c r="AA21" s="3264"/>
      <c r="AB21" s="624"/>
    </row>
    <row r="22" spans="2:28" ht="15" thickBot="1" x14ac:dyDescent="0.4">
      <c r="B22" s="308"/>
      <c r="C22" s="3234"/>
      <c r="D22" s="3235"/>
      <c r="E22" s="3235"/>
      <c r="F22" s="3235"/>
      <c r="G22" s="3235"/>
      <c r="H22" s="3236"/>
      <c r="I22" s="3114"/>
      <c r="J22" s="3115"/>
      <c r="K22" s="3115"/>
      <c r="L22" s="3116"/>
      <c r="M22" s="1219" t="s">
        <v>171</v>
      </c>
      <c r="N22" s="1372"/>
      <c r="O22" s="1372"/>
      <c r="P22" s="1372"/>
      <c r="Q22" s="1372"/>
      <c r="R22" s="1372"/>
      <c r="S22" s="1373"/>
      <c r="T22" s="1608" t="s">
        <v>1046</v>
      </c>
      <c r="U22" s="1609"/>
      <c r="V22" s="1609"/>
      <c r="W22" s="1609"/>
      <c r="X22" s="1609"/>
      <c r="Y22" s="1609"/>
      <c r="Z22" s="1609"/>
      <c r="AA22" s="1610"/>
      <c r="AB22" s="624"/>
    </row>
    <row r="23" spans="2:28" ht="15" thickBot="1" x14ac:dyDescent="0.4">
      <c r="B23" s="30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624"/>
    </row>
    <row r="24" spans="2:28" ht="31.5" customHeight="1" x14ac:dyDescent="0.35">
      <c r="B24" s="308"/>
      <c r="C24" s="3262" t="s">
        <v>620</v>
      </c>
      <c r="D24" s="3263"/>
      <c r="E24" s="3263"/>
      <c r="F24" s="3263"/>
      <c r="G24" s="3263"/>
      <c r="H24" s="3263"/>
      <c r="I24" s="3264"/>
      <c r="J24" s="3262" t="s">
        <v>665</v>
      </c>
      <c r="K24" s="3263"/>
      <c r="L24" s="3263"/>
      <c r="M24" s="3263"/>
      <c r="N24" s="3263"/>
      <c r="O24" s="3263"/>
      <c r="P24" s="3264"/>
      <c r="Q24" s="3262" t="s">
        <v>622</v>
      </c>
      <c r="R24" s="3263"/>
      <c r="S24" s="3263"/>
      <c r="T24" s="3263"/>
      <c r="U24" s="3263"/>
      <c r="V24" s="3263"/>
      <c r="W24" s="3263"/>
      <c r="X24" s="3263"/>
      <c r="Y24" s="3263"/>
      <c r="Z24" s="3263"/>
      <c r="AA24" s="3264"/>
      <c r="AB24" s="624"/>
    </row>
    <row r="25" spans="2:28" ht="33.75" customHeight="1" thickBot="1" x14ac:dyDescent="0.4">
      <c r="B25" s="308"/>
      <c r="C25" s="3117" t="s">
        <v>1047</v>
      </c>
      <c r="D25" s="3118"/>
      <c r="E25" s="3118"/>
      <c r="F25" s="3118"/>
      <c r="G25" s="3118"/>
      <c r="H25" s="3118"/>
      <c r="I25" s="3119"/>
      <c r="J25" s="3265" t="s">
        <v>624</v>
      </c>
      <c r="K25" s="3266"/>
      <c r="L25" s="3266"/>
      <c r="M25" s="3266"/>
      <c r="N25" s="3266"/>
      <c r="O25" s="3266"/>
      <c r="P25" s="3267"/>
      <c r="Q25" s="3120" t="s">
        <v>135</v>
      </c>
      <c r="R25" s="3121"/>
      <c r="S25" s="3121"/>
      <c r="T25" s="3121"/>
      <c r="U25" s="3121"/>
      <c r="V25" s="3121"/>
      <c r="W25" s="3121"/>
      <c r="X25" s="3121"/>
      <c r="Y25" s="3121"/>
      <c r="Z25" s="3121"/>
      <c r="AA25" s="3122"/>
      <c r="AB25" s="624"/>
    </row>
    <row r="26" spans="2:28" ht="15" thickBot="1" x14ac:dyDescent="0.4">
      <c r="B26" s="30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624"/>
    </row>
    <row r="27" spans="2:28" ht="33" customHeight="1" thickBot="1" x14ac:dyDescent="0.4">
      <c r="B27" s="308"/>
      <c r="C27" s="3256" t="s">
        <v>625</v>
      </c>
      <c r="D27" s="3257"/>
      <c r="E27" s="3257"/>
      <c r="F27" s="3257"/>
      <c r="G27" s="3257"/>
      <c r="H27" s="3258"/>
      <c r="I27" s="1508" t="s">
        <v>1048</v>
      </c>
      <c r="J27" s="2636"/>
      <c r="K27" s="2636"/>
      <c r="L27" s="2636"/>
      <c r="M27" s="2636"/>
      <c r="N27" s="2636"/>
      <c r="O27" s="2636"/>
      <c r="P27" s="2636"/>
      <c r="Q27" s="2636"/>
      <c r="R27" s="2636"/>
      <c r="S27" s="2636"/>
      <c r="T27" s="2636"/>
      <c r="U27" s="2636"/>
      <c r="V27" s="2636"/>
      <c r="W27" s="2636"/>
      <c r="X27" s="2636"/>
      <c r="Y27" s="2636"/>
      <c r="Z27" s="2636"/>
      <c r="AA27" s="2637"/>
      <c r="AB27" s="624"/>
    </row>
    <row r="28" spans="2:28" ht="15" thickBot="1" x14ac:dyDescent="0.4">
      <c r="B28" s="308"/>
      <c r="C28" s="621"/>
      <c r="D28" s="621"/>
      <c r="E28" s="621"/>
      <c r="F28" s="621"/>
      <c r="G28" s="621"/>
      <c r="H28" s="621"/>
      <c r="I28" s="625"/>
      <c r="J28" s="625"/>
      <c r="K28" s="625"/>
      <c r="L28" s="625"/>
      <c r="M28" s="625"/>
      <c r="N28" s="625"/>
      <c r="O28" s="625"/>
      <c r="P28" s="625"/>
      <c r="Q28" s="625"/>
      <c r="R28" s="625"/>
      <c r="S28" s="625"/>
      <c r="T28" s="625"/>
      <c r="U28" s="625"/>
      <c r="V28" s="625"/>
      <c r="W28" s="625"/>
      <c r="X28" s="625"/>
      <c r="Y28" s="625"/>
      <c r="Z28" s="625"/>
      <c r="AA28" s="625"/>
      <c r="AB28" s="624"/>
    </row>
    <row r="29" spans="2:28" ht="39" customHeight="1" thickBot="1" x14ac:dyDescent="0.4">
      <c r="B29" s="308"/>
      <c r="C29" s="3256" t="s">
        <v>33</v>
      </c>
      <c r="D29" s="3257"/>
      <c r="E29" s="3257"/>
      <c r="F29" s="3257"/>
      <c r="G29" s="3257"/>
      <c r="H29" s="3258"/>
      <c r="I29" s="2670" t="s">
        <v>1049</v>
      </c>
      <c r="J29" s="1508"/>
      <c r="K29" s="3259" t="s">
        <v>34</v>
      </c>
      <c r="L29" s="3260"/>
      <c r="M29" s="3260"/>
      <c r="N29" s="3261"/>
      <c r="O29" s="1611" t="s">
        <v>35</v>
      </c>
      <c r="P29" s="1915"/>
      <c r="Q29" s="1916"/>
      <c r="R29" s="154"/>
      <c r="S29" s="1611" t="s">
        <v>36</v>
      </c>
      <c r="T29" s="1915"/>
      <c r="U29" s="154"/>
      <c r="V29" s="2670" t="s">
        <v>38</v>
      </c>
      <c r="W29" s="3123"/>
      <c r="X29" s="3123"/>
      <c r="Y29" s="3123"/>
      <c r="Z29" s="3124"/>
      <c r="AA29" s="636" t="s">
        <v>37</v>
      </c>
      <c r="AB29" s="624"/>
    </row>
    <row r="30" spans="2:28" ht="15" thickBot="1" x14ac:dyDescent="0.4">
      <c r="B30" s="30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624"/>
    </row>
    <row r="31" spans="2:28" ht="15" customHeight="1" x14ac:dyDescent="0.35">
      <c r="B31" s="308"/>
      <c r="C31" s="3202" t="s">
        <v>628</v>
      </c>
      <c r="D31" s="3203"/>
      <c r="E31" s="3203"/>
      <c r="F31" s="3203"/>
      <c r="G31" s="3203"/>
      <c r="H31" s="3203"/>
      <c r="I31" s="3203"/>
      <c r="J31" s="3204"/>
      <c r="K31" s="3237" t="s">
        <v>42</v>
      </c>
      <c r="L31" s="3238"/>
      <c r="M31" s="3238"/>
      <c r="N31" s="3238"/>
      <c r="O31" s="3238"/>
      <c r="P31" s="3238"/>
      <c r="Q31" s="3238"/>
      <c r="R31" s="3239"/>
      <c r="S31" s="3240" t="s">
        <v>41</v>
      </c>
      <c r="T31" s="3240"/>
      <c r="U31" s="3240"/>
      <c r="V31" s="3240"/>
      <c r="W31" s="3240"/>
      <c r="X31" s="3241" t="s">
        <v>40</v>
      </c>
      <c r="Y31" s="3241"/>
      <c r="Z31" s="3241"/>
      <c r="AA31" s="3242"/>
      <c r="AB31" s="624"/>
    </row>
    <row r="32" spans="2:28" ht="15" customHeight="1" x14ac:dyDescent="0.35">
      <c r="B32" s="308"/>
      <c r="C32" s="3231"/>
      <c r="D32" s="3232"/>
      <c r="E32" s="3232"/>
      <c r="F32" s="3232"/>
      <c r="G32" s="3232"/>
      <c r="H32" s="3232"/>
      <c r="I32" s="3232"/>
      <c r="J32" s="3233"/>
      <c r="K32" s="3243" t="s">
        <v>43</v>
      </c>
      <c r="L32" s="3244"/>
      <c r="M32" s="3244"/>
      <c r="N32" s="3245"/>
      <c r="O32" s="3246" t="s">
        <v>44</v>
      </c>
      <c r="P32" s="3244"/>
      <c r="Q32" s="3244"/>
      <c r="R32" s="3245"/>
      <c r="S32" s="3247" t="s">
        <v>43</v>
      </c>
      <c r="T32" s="3247"/>
      <c r="U32" s="3247" t="s">
        <v>44</v>
      </c>
      <c r="V32" s="3247"/>
      <c r="W32" s="3247"/>
      <c r="X32" s="3248" t="s">
        <v>43</v>
      </c>
      <c r="Y32" s="3248"/>
      <c r="Z32" s="3248" t="s">
        <v>44</v>
      </c>
      <c r="AA32" s="3249"/>
      <c r="AB32" s="624"/>
    </row>
    <row r="33" spans="2:28" ht="24.75" customHeight="1" thickBot="1" x14ac:dyDescent="0.4">
      <c r="B33" s="308"/>
      <c r="C33" s="3234"/>
      <c r="D33" s="3235"/>
      <c r="E33" s="3235"/>
      <c r="F33" s="3235"/>
      <c r="G33" s="3235"/>
      <c r="H33" s="3235"/>
      <c r="I33" s="3235"/>
      <c r="J33" s="3236"/>
      <c r="K33" s="3250">
        <v>0</v>
      </c>
      <c r="L33" s="3251"/>
      <c r="M33" s="3251"/>
      <c r="N33" s="3252"/>
      <c r="O33" s="3253">
        <v>3.41</v>
      </c>
      <c r="P33" s="3254"/>
      <c r="Q33" s="3254"/>
      <c r="R33" s="3255"/>
      <c r="S33" s="3230">
        <v>3.42</v>
      </c>
      <c r="T33" s="3230"/>
      <c r="U33" s="3230">
        <v>3.78</v>
      </c>
      <c r="V33" s="3230"/>
      <c r="W33" s="3230"/>
      <c r="X33" s="3230">
        <v>3.79</v>
      </c>
      <c r="Y33" s="3230"/>
      <c r="Z33" s="3230">
        <v>4.12</v>
      </c>
      <c r="AA33" s="3230"/>
      <c r="AB33" s="624"/>
    </row>
    <row r="34" spans="2:28" ht="15" thickBot="1" x14ac:dyDescent="0.4">
      <c r="B34" s="30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624"/>
    </row>
    <row r="35" spans="2:28" s="626" customFormat="1" ht="15" thickBot="1" x14ac:dyDescent="0.4">
      <c r="B35" s="309"/>
      <c r="C35" s="3205" t="s">
        <v>45</v>
      </c>
      <c r="D35" s="3206"/>
      <c r="E35" s="3206"/>
      <c r="F35" s="3206"/>
      <c r="G35" s="3206"/>
      <c r="H35" s="3206"/>
      <c r="I35" s="3206"/>
      <c r="J35" s="3206"/>
      <c r="K35" s="3206"/>
      <c r="L35" s="3206"/>
      <c r="M35" s="3206"/>
      <c r="N35" s="3206"/>
      <c r="O35" s="3206"/>
      <c r="P35" s="3206"/>
      <c r="Q35" s="3206"/>
      <c r="R35" s="3206"/>
      <c r="S35" s="3206"/>
      <c r="T35" s="3206"/>
      <c r="U35" s="3206"/>
      <c r="V35" s="3206"/>
      <c r="W35" s="3206"/>
      <c r="X35" s="3206"/>
      <c r="Y35" s="3206"/>
      <c r="Z35" s="3206"/>
      <c r="AA35" s="3207"/>
      <c r="AB35" s="624"/>
    </row>
    <row r="36" spans="2:28" s="626" customFormat="1" ht="15" customHeight="1" x14ac:dyDescent="0.35">
      <c r="B36" s="309"/>
      <c r="C36" s="3205" t="s">
        <v>46</v>
      </c>
      <c r="D36" s="3206"/>
      <c r="E36" s="3206"/>
      <c r="F36" s="3206"/>
      <c r="G36" s="3207"/>
      <c r="H36" s="3222" t="s">
        <v>682</v>
      </c>
      <c r="I36" s="3222" t="s">
        <v>655</v>
      </c>
      <c r="J36" s="3222" t="s">
        <v>49</v>
      </c>
      <c r="K36" s="3224" t="s">
        <v>50</v>
      </c>
      <c r="L36" s="3225"/>
      <c r="M36" s="3225"/>
      <c r="N36" s="3225"/>
      <c r="O36" s="3225"/>
      <c r="P36" s="3225"/>
      <c r="Q36" s="3225"/>
      <c r="R36" s="3225"/>
      <c r="S36" s="3225"/>
      <c r="T36" s="3225"/>
      <c r="U36" s="3225"/>
      <c r="V36" s="3225"/>
      <c r="W36" s="3225"/>
      <c r="X36" s="3225"/>
      <c r="Y36" s="3225"/>
      <c r="Z36" s="3225"/>
      <c r="AA36" s="3226"/>
      <c r="AB36" s="624"/>
    </row>
    <row r="37" spans="2:28" s="626" customFormat="1" ht="15" thickBot="1" x14ac:dyDescent="0.4">
      <c r="B37" s="309"/>
      <c r="C37" s="3219"/>
      <c r="D37" s="3220"/>
      <c r="E37" s="3220"/>
      <c r="F37" s="3220"/>
      <c r="G37" s="3221"/>
      <c r="H37" s="3223"/>
      <c r="I37" s="3223"/>
      <c r="J37" s="3223"/>
      <c r="K37" s="3227"/>
      <c r="L37" s="3228"/>
      <c r="M37" s="3228"/>
      <c r="N37" s="3228"/>
      <c r="O37" s="3228"/>
      <c r="P37" s="3228"/>
      <c r="Q37" s="3228"/>
      <c r="R37" s="3228"/>
      <c r="S37" s="3228"/>
      <c r="T37" s="3228"/>
      <c r="U37" s="3228"/>
      <c r="V37" s="3228"/>
      <c r="W37" s="3228"/>
      <c r="X37" s="3228"/>
      <c r="Y37" s="3228"/>
      <c r="Z37" s="3228"/>
      <c r="AA37" s="3229"/>
      <c r="AB37" s="624"/>
    </row>
    <row r="38" spans="2:28" s="626" customFormat="1" ht="31.15" customHeight="1" x14ac:dyDescent="0.35">
      <c r="B38" s="309"/>
      <c r="C38" s="3193" t="s">
        <v>672</v>
      </c>
      <c r="D38" s="3194"/>
      <c r="E38" s="3194"/>
      <c r="F38" s="3194"/>
      <c r="G38" s="3195"/>
      <c r="H38" s="155">
        <v>2450</v>
      </c>
      <c r="I38" s="155">
        <v>885</v>
      </c>
      <c r="J38" s="166">
        <f>H38/I38</f>
        <v>2.768361581920904</v>
      </c>
      <c r="K38" s="1878" t="s">
        <v>1050</v>
      </c>
      <c r="L38" s="1879"/>
      <c r="M38" s="1879"/>
      <c r="N38" s="1879"/>
      <c r="O38" s="1879"/>
      <c r="P38" s="1879"/>
      <c r="Q38" s="1879"/>
      <c r="R38" s="1879"/>
      <c r="S38" s="1879"/>
      <c r="T38" s="1879"/>
      <c r="U38" s="1879"/>
      <c r="V38" s="1879"/>
      <c r="W38" s="1879"/>
      <c r="X38" s="1879"/>
      <c r="Y38" s="1879"/>
      <c r="Z38" s="1879"/>
      <c r="AA38" s="1880"/>
      <c r="AB38" s="624"/>
    </row>
    <row r="39" spans="2:28" s="626" customFormat="1" ht="15" thickBot="1" x14ac:dyDescent="0.4">
      <c r="B39" s="309"/>
      <c r="C39" s="3193" t="s">
        <v>673</v>
      </c>
      <c r="D39" s="3194"/>
      <c r="E39" s="3194"/>
      <c r="F39" s="3194"/>
      <c r="G39" s="3195"/>
      <c r="H39" s="305"/>
      <c r="I39" s="305"/>
      <c r="J39" s="304"/>
      <c r="K39" s="1912"/>
      <c r="L39" s="1913"/>
      <c r="M39" s="1913"/>
      <c r="N39" s="1913"/>
      <c r="O39" s="1913"/>
      <c r="P39" s="1913"/>
      <c r="Q39" s="1913"/>
      <c r="R39" s="1913"/>
      <c r="S39" s="1913"/>
      <c r="T39" s="1913"/>
      <c r="U39" s="1913"/>
      <c r="V39" s="1913"/>
      <c r="W39" s="1913"/>
      <c r="X39" s="1913"/>
      <c r="Y39" s="1913"/>
      <c r="Z39" s="1913"/>
      <c r="AA39" s="1914"/>
      <c r="AB39" s="624"/>
    </row>
    <row r="40" spans="2:28" s="626" customFormat="1" ht="15.75" customHeight="1" thickBot="1" x14ac:dyDescent="0.4">
      <c r="B40" s="309"/>
      <c r="C40" s="3213" t="s">
        <v>54</v>
      </c>
      <c r="D40" s="3214"/>
      <c r="E40" s="3214"/>
      <c r="F40" s="3214"/>
      <c r="G40" s="3215"/>
      <c r="H40" s="747">
        <f>SUM(H38:H39)</f>
        <v>2450</v>
      </c>
      <c r="I40" s="747">
        <f>SUM(I38:I39)</f>
        <v>885</v>
      </c>
      <c r="J40" s="748">
        <f>H40/I40</f>
        <v>2.768361581920904</v>
      </c>
      <c r="K40" s="3216"/>
      <c r="L40" s="3217"/>
      <c r="M40" s="3217"/>
      <c r="N40" s="3217"/>
      <c r="O40" s="3217"/>
      <c r="P40" s="3217"/>
      <c r="Q40" s="3217"/>
      <c r="R40" s="3217"/>
      <c r="S40" s="3217"/>
      <c r="T40" s="3217"/>
      <c r="U40" s="3217"/>
      <c r="V40" s="3217"/>
      <c r="W40" s="3217"/>
      <c r="X40" s="3217"/>
      <c r="Y40" s="3217"/>
      <c r="Z40" s="3217"/>
      <c r="AA40" s="3218"/>
      <c r="AB40" s="624"/>
    </row>
    <row r="41" spans="2:28" s="626" customFormat="1" ht="5.25" customHeight="1" x14ac:dyDescent="0.35">
      <c r="B41" s="309"/>
      <c r="C41" s="298"/>
      <c r="D41" s="298"/>
      <c r="E41" s="298"/>
      <c r="F41" s="298"/>
      <c r="G41" s="298"/>
      <c r="H41" s="299"/>
      <c r="I41" s="299"/>
      <c r="J41" s="435"/>
      <c r="K41" s="298"/>
      <c r="L41" s="298"/>
      <c r="M41" s="298"/>
      <c r="N41" s="298"/>
      <c r="O41" s="298"/>
      <c r="P41" s="298"/>
      <c r="Q41" s="298"/>
      <c r="R41" s="298"/>
      <c r="S41" s="298"/>
      <c r="T41" s="298"/>
      <c r="U41" s="298"/>
      <c r="V41" s="298"/>
      <c r="W41" s="298"/>
      <c r="X41" s="298"/>
      <c r="Y41" s="298"/>
      <c r="Z41" s="298"/>
      <c r="AA41" s="298"/>
      <c r="AB41" s="624"/>
    </row>
    <row r="42" spans="2:28" s="626" customFormat="1" ht="15" thickBot="1" x14ac:dyDescent="0.4">
      <c r="B42" s="309"/>
      <c r="C42" s="298"/>
      <c r="D42" s="298"/>
      <c r="E42" s="298"/>
      <c r="F42" s="298"/>
      <c r="G42" s="298"/>
      <c r="H42" s="299"/>
      <c r="I42" s="299"/>
      <c r="J42" s="435"/>
      <c r="K42" s="298"/>
      <c r="L42" s="298"/>
      <c r="M42" s="298"/>
      <c r="N42" s="298"/>
      <c r="O42" s="298"/>
      <c r="P42" s="298"/>
      <c r="Q42" s="298"/>
      <c r="R42" s="298"/>
      <c r="S42" s="298"/>
      <c r="T42" s="298"/>
      <c r="U42" s="298"/>
      <c r="V42" s="298"/>
      <c r="W42" s="298"/>
      <c r="X42" s="298"/>
      <c r="Y42" s="298"/>
      <c r="Z42" s="298"/>
      <c r="AA42" s="298"/>
      <c r="AB42" s="624"/>
    </row>
    <row r="43" spans="2:28" s="626" customFormat="1" ht="15" thickBot="1" x14ac:dyDescent="0.4">
      <c r="B43" s="309"/>
      <c r="C43" s="3202" t="s">
        <v>55</v>
      </c>
      <c r="D43" s="3203"/>
      <c r="E43" s="3203"/>
      <c r="F43" s="3203"/>
      <c r="G43" s="3203"/>
      <c r="H43" s="3203"/>
      <c r="I43" s="3203"/>
      <c r="J43" s="3203"/>
      <c r="K43" s="3203"/>
      <c r="L43" s="3203"/>
      <c r="M43" s="3203"/>
      <c r="N43" s="3203"/>
      <c r="O43" s="3203"/>
      <c r="P43" s="3203"/>
      <c r="Q43" s="3203"/>
      <c r="R43" s="3203"/>
      <c r="S43" s="3203"/>
      <c r="T43" s="3203"/>
      <c r="U43" s="3203"/>
      <c r="V43" s="3203"/>
      <c r="W43" s="3203"/>
      <c r="X43" s="3203"/>
      <c r="Y43" s="3203"/>
      <c r="Z43" s="3203"/>
      <c r="AA43" s="3204"/>
      <c r="AB43" s="624"/>
    </row>
    <row r="44" spans="2:28" x14ac:dyDescent="0.35">
      <c r="B44" s="308"/>
      <c r="C44" s="1510" t="s">
        <v>198</v>
      </c>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624"/>
    </row>
    <row r="45" spans="2:28" x14ac:dyDescent="0.35">
      <c r="B45" s="308"/>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308"/>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308"/>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308"/>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308"/>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308"/>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308"/>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308"/>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308"/>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308"/>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x14ac:dyDescent="0.35">
      <c r="B55" s="308"/>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624"/>
    </row>
    <row r="56" spans="2:28" ht="15" thickBot="1" x14ac:dyDescent="0.4">
      <c r="B56" s="308"/>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624"/>
    </row>
    <row r="57" spans="2:28" x14ac:dyDescent="0.35">
      <c r="B57" s="31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629"/>
    </row>
    <row r="58" spans="2:28" ht="15" thickBot="1" x14ac:dyDescent="0.4">
      <c r="B58" s="31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631"/>
    </row>
    <row r="59" spans="2:28" ht="15.5" x14ac:dyDescent="0.35">
      <c r="B59" s="312"/>
      <c r="C59" s="3205" t="s">
        <v>46</v>
      </c>
      <c r="D59" s="3206"/>
      <c r="E59" s="3206"/>
      <c r="F59" s="3206"/>
      <c r="G59" s="3207"/>
      <c r="H59" s="3211" t="s">
        <v>76</v>
      </c>
      <c r="I59" s="3206"/>
      <c r="J59" s="3206" t="s">
        <v>56</v>
      </c>
      <c r="K59" s="3206"/>
      <c r="L59" s="3206"/>
      <c r="M59" s="3206"/>
      <c r="N59" s="3206" t="s">
        <v>57</v>
      </c>
      <c r="O59" s="3206"/>
      <c r="P59" s="3206"/>
      <c r="Q59" s="3206"/>
      <c r="R59" s="3206"/>
      <c r="S59" s="3206"/>
      <c r="T59" s="3206"/>
      <c r="U59" s="3206"/>
      <c r="V59" s="3206" t="s">
        <v>58</v>
      </c>
      <c r="W59" s="3206"/>
      <c r="X59" s="3206"/>
      <c r="Y59" s="3206"/>
      <c r="Z59" s="3206"/>
      <c r="AA59" s="3207"/>
      <c r="AB59" s="149"/>
    </row>
    <row r="60" spans="2:28" ht="38.25" customHeight="1" x14ac:dyDescent="0.35">
      <c r="B60" s="296"/>
      <c r="C60" s="3208"/>
      <c r="D60" s="3209"/>
      <c r="E60" s="3209"/>
      <c r="F60" s="3209"/>
      <c r="G60" s="3210"/>
      <c r="H60" s="3212"/>
      <c r="I60" s="3209"/>
      <c r="J60" s="3209"/>
      <c r="K60" s="3209"/>
      <c r="L60" s="3209"/>
      <c r="M60" s="3209"/>
      <c r="N60" s="3209"/>
      <c r="O60" s="3209"/>
      <c r="P60" s="3209"/>
      <c r="Q60" s="3209"/>
      <c r="R60" s="3209"/>
      <c r="S60" s="3209"/>
      <c r="T60" s="3209"/>
      <c r="U60" s="3209"/>
      <c r="V60" s="3209"/>
      <c r="W60" s="3209"/>
      <c r="X60" s="3209"/>
      <c r="Y60" s="3209"/>
      <c r="Z60" s="3209"/>
      <c r="AA60" s="3210"/>
      <c r="AB60" s="149"/>
    </row>
    <row r="61" spans="2:28" ht="118.15" customHeight="1" x14ac:dyDescent="0.35">
      <c r="B61" s="312"/>
      <c r="C61" s="3193" t="s">
        <v>672</v>
      </c>
      <c r="D61" s="3194"/>
      <c r="E61" s="3194"/>
      <c r="F61" s="3194"/>
      <c r="G61" s="3195"/>
      <c r="H61" s="1728" t="s">
        <v>59</v>
      </c>
      <c r="I61" s="1729"/>
      <c r="J61" s="3189">
        <v>2.77</v>
      </c>
      <c r="K61" s="3189"/>
      <c r="L61" s="3189"/>
      <c r="M61" s="3189"/>
      <c r="N61" s="1951" t="s">
        <v>1050</v>
      </c>
      <c r="O61" s="1951"/>
      <c r="P61" s="1951"/>
      <c r="Q61" s="1951"/>
      <c r="R61" s="1951"/>
      <c r="S61" s="1951"/>
      <c r="T61" s="1951"/>
      <c r="U61" s="1951"/>
      <c r="V61" s="1951" t="s">
        <v>1051</v>
      </c>
      <c r="W61" s="1951"/>
      <c r="X61" s="1951"/>
      <c r="Y61" s="1951"/>
      <c r="Z61" s="1951"/>
      <c r="AA61" s="1952"/>
      <c r="AB61" s="633"/>
    </row>
    <row r="62" spans="2:28" ht="59.25" customHeight="1" thickBot="1" x14ac:dyDescent="0.4">
      <c r="B62" s="312"/>
      <c r="C62" s="3196" t="s">
        <v>673</v>
      </c>
      <c r="D62" s="3197"/>
      <c r="E62" s="3197"/>
      <c r="F62" s="3197"/>
      <c r="G62" s="3198"/>
      <c r="H62" s="1734">
        <v>2.16</v>
      </c>
      <c r="I62" s="1735"/>
      <c r="J62" s="3199"/>
      <c r="K62" s="3199"/>
      <c r="L62" s="3199"/>
      <c r="M62" s="3199"/>
      <c r="N62" s="1233"/>
      <c r="O62" s="1233"/>
      <c r="P62" s="1233"/>
      <c r="Q62" s="1233"/>
      <c r="R62" s="1233"/>
      <c r="S62" s="1233"/>
      <c r="T62" s="1233"/>
      <c r="U62" s="1233"/>
      <c r="V62" s="3200"/>
      <c r="W62" s="3200"/>
      <c r="X62" s="3200"/>
      <c r="Y62" s="3200"/>
      <c r="Z62" s="3200"/>
      <c r="AA62" s="3201"/>
      <c r="AB62" s="633"/>
    </row>
    <row r="63" spans="2:28" x14ac:dyDescent="0.35">
      <c r="B63" s="313"/>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635"/>
    </row>
    <row r="64" spans="2:28" ht="15" customHeight="1" x14ac:dyDescent="0.35"/>
    <row r="102" ht="6" customHeight="1" x14ac:dyDescent="0.35"/>
  </sheetData>
  <mergeCells count="86">
    <mergeCell ref="C8:H9"/>
    <mergeCell ref="I8:AA9"/>
    <mergeCell ref="B3:G5"/>
    <mergeCell ref="H3:AB3"/>
    <mergeCell ref="H4:O4"/>
    <mergeCell ref="P4:AB4"/>
    <mergeCell ref="H5:AB5"/>
    <mergeCell ref="C11:H12"/>
    <mergeCell ref="I11:Q12"/>
    <mergeCell ref="R11:U11"/>
    <mergeCell ref="V11:AA11"/>
    <mergeCell ref="R12:U12"/>
    <mergeCell ref="V12:AA12"/>
    <mergeCell ref="C14:H15"/>
    <mergeCell ref="I14:S15"/>
    <mergeCell ref="T14:AA14"/>
    <mergeCell ref="T15:AA15"/>
    <mergeCell ref="C17:H17"/>
    <mergeCell ref="I17:AA17"/>
    <mergeCell ref="C19:H19"/>
    <mergeCell ref="I19:AA19"/>
    <mergeCell ref="C21:H22"/>
    <mergeCell ref="I21:L22"/>
    <mergeCell ref="M21:S21"/>
    <mergeCell ref="T21:AA21"/>
    <mergeCell ref="M22:S22"/>
    <mergeCell ref="T22:AA22"/>
    <mergeCell ref="C24:I24"/>
    <mergeCell ref="J24:P24"/>
    <mergeCell ref="Q24:AA24"/>
    <mergeCell ref="C25:I25"/>
    <mergeCell ref="J25:P25"/>
    <mergeCell ref="Q25:AA25"/>
    <mergeCell ref="C27:H27"/>
    <mergeCell ref="I27:AA27"/>
    <mergeCell ref="C29:H29"/>
    <mergeCell ref="I29:J29"/>
    <mergeCell ref="K29:N29"/>
    <mergeCell ref="O29:Q29"/>
    <mergeCell ref="S29:T29"/>
    <mergeCell ref="V29:Z29"/>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35:AA35"/>
    <mergeCell ref="C36:G37"/>
    <mergeCell ref="H36:H37"/>
    <mergeCell ref="I36:I37"/>
    <mergeCell ref="J36:J37"/>
    <mergeCell ref="K36:AA37"/>
    <mergeCell ref="C38:G38"/>
    <mergeCell ref="K38:AA38"/>
    <mergeCell ref="C39:G39"/>
    <mergeCell ref="K39:AA39"/>
    <mergeCell ref="C40:G40"/>
    <mergeCell ref="K40:AA40"/>
    <mergeCell ref="C43:AA43"/>
    <mergeCell ref="C44:AA56"/>
    <mergeCell ref="C59:G60"/>
    <mergeCell ref="H59:I60"/>
    <mergeCell ref="J59:M60"/>
    <mergeCell ref="N59:U60"/>
    <mergeCell ref="V59:AA60"/>
    <mergeCell ref="C62:G62"/>
    <mergeCell ref="H62:I62"/>
    <mergeCell ref="J62:M62"/>
    <mergeCell ref="N62:U62"/>
    <mergeCell ref="V62:AA62"/>
    <mergeCell ref="C61:G61"/>
    <mergeCell ref="H61:I61"/>
    <mergeCell ref="J61:M61"/>
    <mergeCell ref="N61:U61"/>
    <mergeCell ref="V61:AA61"/>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4"/>
  <sheetViews>
    <sheetView topLeftCell="A28" workbookViewId="0">
      <selection activeCell="I38" sqref="I38"/>
    </sheetView>
  </sheetViews>
  <sheetFormatPr baseColWidth="10" defaultColWidth="3.7265625" defaultRowHeight="14.5" x14ac:dyDescent="0.35"/>
  <cols>
    <col min="1" max="1" width="3.7265625" style="609"/>
    <col min="2" max="2" width="2.7265625" style="609" customWidth="1"/>
    <col min="3" max="6" width="2.7265625" style="350" customWidth="1"/>
    <col min="7" max="7" width="8.26953125" style="350" customWidth="1"/>
    <col min="8" max="8" width="18.7265625" style="350" customWidth="1"/>
    <col min="9" max="9" width="13.453125" style="350" customWidth="1"/>
    <col min="10" max="10" width="15" style="350" customWidth="1"/>
    <col min="11" max="12" width="3.453125" style="350" customWidth="1"/>
    <col min="13" max="13" width="2.7265625" style="350" customWidth="1"/>
    <col min="14" max="14" width="5.54296875" style="350" customWidth="1"/>
    <col min="15" max="15" width="7" style="350" customWidth="1"/>
    <col min="16" max="16" width="3.453125" style="350" customWidth="1"/>
    <col min="17" max="17" width="3.54296875" style="350" customWidth="1"/>
    <col min="18" max="18" width="3.7265625" style="350"/>
    <col min="19" max="19" width="9.7265625" style="350" customWidth="1"/>
    <col min="20" max="20" width="7.453125" style="350" customWidth="1"/>
    <col min="21" max="21" width="3.54296875" style="350" customWidth="1"/>
    <col min="22" max="22" width="3.7265625" style="350"/>
    <col min="23" max="24" width="5" style="350" customWidth="1"/>
    <col min="25" max="25" width="3.7265625" style="350" customWidth="1"/>
    <col min="26" max="26" width="6.7265625" style="350" customWidth="1"/>
    <col min="27" max="27" width="4.26953125" style="350" customWidth="1"/>
    <col min="28" max="28" width="2" style="609" customWidth="1"/>
    <col min="29" max="16384" width="3.7265625" style="609"/>
  </cols>
  <sheetData>
    <row r="1" spans="2:28" ht="15" thickBot="1" x14ac:dyDescent="0.4">
      <c r="B1" s="610"/>
      <c r="C1" s="297"/>
      <c r="D1" s="297"/>
      <c r="E1" s="297"/>
      <c r="F1" s="297"/>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ht="15" customHeight="1"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75" customHeight="1"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15" thickBot="1" x14ac:dyDescent="0.4">
      <c r="B6" s="612"/>
      <c r="C6" s="615"/>
      <c r="D6" s="615"/>
      <c r="E6" s="615"/>
      <c r="F6" s="615"/>
      <c r="G6" s="615"/>
      <c r="H6" s="615"/>
      <c r="I6" s="614"/>
      <c r="J6" s="614"/>
      <c r="K6" s="614"/>
      <c r="L6" s="614"/>
      <c r="M6" s="614"/>
      <c r="N6" s="614"/>
      <c r="O6" s="614"/>
      <c r="P6" s="614"/>
      <c r="Q6" s="614"/>
      <c r="R6" s="615"/>
      <c r="S6" s="615"/>
      <c r="T6" s="615"/>
      <c r="U6" s="615"/>
      <c r="V6" s="615"/>
      <c r="W6" s="615"/>
      <c r="X6" s="615"/>
      <c r="Y6" s="615"/>
      <c r="Z6" s="615"/>
      <c r="AA6" s="615"/>
      <c r="AB6" s="616"/>
    </row>
    <row r="7" spans="2:28" ht="15" customHeight="1" x14ac:dyDescent="0.35">
      <c r="B7" s="617"/>
      <c r="C7" s="3268" t="s">
        <v>605</v>
      </c>
      <c r="D7" s="3269"/>
      <c r="E7" s="3269"/>
      <c r="F7" s="3269"/>
      <c r="G7" s="3269"/>
      <c r="H7" s="3270"/>
      <c r="I7" s="1760" t="s">
        <v>606</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3271"/>
      <c r="D8" s="3272"/>
      <c r="E8" s="3272"/>
      <c r="F8" s="3272"/>
      <c r="G8" s="3272"/>
      <c r="H8" s="3273"/>
      <c r="I8" s="1763"/>
      <c r="J8" s="1764"/>
      <c r="K8" s="1764"/>
      <c r="L8" s="1764"/>
      <c r="M8" s="1764"/>
      <c r="N8" s="1764"/>
      <c r="O8" s="1764"/>
      <c r="P8" s="1764"/>
      <c r="Q8" s="1764"/>
      <c r="R8" s="1764"/>
      <c r="S8" s="1764"/>
      <c r="T8" s="1764"/>
      <c r="U8" s="1764"/>
      <c r="V8" s="1764"/>
      <c r="W8" s="1764"/>
      <c r="X8" s="1764"/>
      <c r="Y8" s="1764"/>
      <c r="Z8" s="1764"/>
      <c r="AA8" s="1765"/>
      <c r="AB8" s="618"/>
    </row>
    <row r="9" spans="2:28" ht="15" thickBot="1" x14ac:dyDescent="0.4">
      <c r="B9" s="617"/>
      <c r="C9" s="621"/>
      <c r="D9" s="621"/>
      <c r="E9" s="621"/>
      <c r="F9" s="621"/>
      <c r="G9" s="621"/>
      <c r="H9" s="621"/>
      <c r="I9" s="620"/>
      <c r="J9" s="620"/>
      <c r="K9" s="620"/>
      <c r="L9" s="620"/>
      <c r="M9" s="620"/>
      <c r="N9" s="620"/>
      <c r="O9" s="620"/>
      <c r="P9" s="620"/>
      <c r="Q9" s="620"/>
      <c r="R9" s="621"/>
      <c r="S9" s="621"/>
      <c r="T9" s="621"/>
      <c r="U9" s="621"/>
      <c r="V9" s="621"/>
      <c r="W9" s="621"/>
      <c r="X9" s="621"/>
      <c r="Y9" s="621"/>
      <c r="Z9" s="621"/>
      <c r="AA9" s="621"/>
      <c r="AB9" s="618"/>
    </row>
    <row r="10" spans="2:28" ht="15" customHeight="1" thickBot="1" x14ac:dyDescent="0.4">
      <c r="B10" s="617"/>
      <c r="C10" s="3268" t="s">
        <v>607</v>
      </c>
      <c r="D10" s="3269"/>
      <c r="E10" s="3269"/>
      <c r="F10" s="3269"/>
      <c r="G10" s="3269"/>
      <c r="H10" s="3270"/>
      <c r="I10" s="1355" t="s">
        <v>638</v>
      </c>
      <c r="J10" s="1356"/>
      <c r="K10" s="1356"/>
      <c r="L10" s="1356"/>
      <c r="M10" s="1356"/>
      <c r="N10" s="1356"/>
      <c r="O10" s="1356"/>
      <c r="P10" s="1356"/>
      <c r="Q10" s="1357"/>
      <c r="R10" s="3277" t="s">
        <v>8</v>
      </c>
      <c r="S10" s="3278"/>
      <c r="T10" s="3278"/>
      <c r="U10" s="3279"/>
      <c r="V10" s="3262" t="s">
        <v>609</v>
      </c>
      <c r="W10" s="3263"/>
      <c r="X10" s="3263"/>
      <c r="Y10" s="3263"/>
      <c r="Z10" s="3263"/>
      <c r="AA10" s="3264"/>
      <c r="AB10" s="618"/>
    </row>
    <row r="11" spans="2:28" ht="28.5" customHeight="1" thickBot="1" x14ac:dyDescent="0.4">
      <c r="B11" s="617"/>
      <c r="C11" s="3271"/>
      <c r="D11" s="3272"/>
      <c r="E11" s="3272"/>
      <c r="F11" s="3272"/>
      <c r="G11" s="3272"/>
      <c r="H11" s="3273"/>
      <c r="I11" s="1358"/>
      <c r="J11" s="1359"/>
      <c r="K11" s="1359"/>
      <c r="L11" s="1359"/>
      <c r="M11" s="1359"/>
      <c r="N11" s="1359"/>
      <c r="O11" s="1359"/>
      <c r="P11" s="1359"/>
      <c r="Q11" s="1360"/>
      <c r="R11" s="1235" t="s">
        <v>639</v>
      </c>
      <c r="S11" s="1370"/>
      <c r="T11" s="1370"/>
      <c r="U11" s="1371"/>
      <c r="V11" s="3084">
        <v>5</v>
      </c>
      <c r="W11" s="3085"/>
      <c r="X11" s="3085"/>
      <c r="Y11" s="3085"/>
      <c r="Z11" s="3085"/>
      <c r="AA11" s="3086"/>
      <c r="AB11" s="618"/>
    </row>
    <row r="12" spans="2:28" ht="15" thickBot="1" x14ac:dyDescent="0.4">
      <c r="B12" s="622"/>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624"/>
    </row>
    <row r="13" spans="2:28" ht="15" customHeight="1" x14ac:dyDescent="0.35">
      <c r="B13" s="622"/>
      <c r="C13" s="3268" t="s">
        <v>261</v>
      </c>
      <c r="D13" s="3269"/>
      <c r="E13" s="3269"/>
      <c r="F13" s="3269"/>
      <c r="G13" s="3269"/>
      <c r="H13" s="3270"/>
      <c r="I13" s="3099" t="s">
        <v>640</v>
      </c>
      <c r="J13" s="3100"/>
      <c r="K13" s="3100"/>
      <c r="L13" s="3100"/>
      <c r="M13" s="3100"/>
      <c r="N13" s="3100"/>
      <c r="O13" s="3100"/>
      <c r="P13" s="3100"/>
      <c r="Q13" s="3100"/>
      <c r="R13" s="3100"/>
      <c r="S13" s="3101"/>
      <c r="T13" s="3268" t="s">
        <v>612</v>
      </c>
      <c r="U13" s="3269"/>
      <c r="V13" s="3269"/>
      <c r="W13" s="3269"/>
      <c r="X13" s="3269"/>
      <c r="Y13" s="3269"/>
      <c r="Z13" s="3269"/>
      <c r="AA13" s="3270"/>
      <c r="AB13" s="624"/>
    </row>
    <row r="14" spans="2:28" ht="30" customHeight="1" thickBot="1" x14ac:dyDescent="0.4">
      <c r="B14" s="622"/>
      <c r="C14" s="3271"/>
      <c r="D14" s="3272"/>
      <c r="E14" s="3272"/>
      <c r="F14" s="3272"/>
      <c r="G14" s="3272"/>
      <c r="H14" s="3273"/>
      <c r="I14" s="3102"/>
      <c r="J14" s="3103"/>
      <c r="K14" s="3103"/>
      <c r="L14" s="3103"/>
      <c r="M14" s="3103"/>
      <c r="N14" s="3103"/>
      <c r="O14" s="3103"/>
      <c r="P14" s="3103"/>
      <c r="Q14" s="3103"/>
      <c r="R14" s="3103"/>
      <c r="S14" s="3104"/>
      <c r="T14" s="1232" t="s">
        <v>182</v>
      </c>
      <c r="U14" s="1233"/>
      <c r="V14" s="1233"/>
      <c r="W14" s="1233"/>
      <c r="X14" s="1233"/>
      <c r="Y14" s="1233"/>
      <c r="Z14" s="1233"/>
      <c r="AA14" s="1234"/>
      <c r="AB14" s="624"/>
    </row>
    <row r="15" spans="2:28" ht="15" thickBot="1" x14ac:dyDescent="0.4">
      <c r="B15" s="622"/>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624"/>
    </row>
    <row r="16" spans="2:28" ht="37.5" customHeight="1" thickBot="1" x14ac:dyDescent="0.4">
      <c r="B16" s="622"/>
      <c r="C16" s="3256" t="s">
        <v>613</v>
      </c>
      <c r="D16" s="3257"/>
      <c r="E16" s="3257"/>
      <c r="F16" s="3257"/>
      <c r="G16" s="3257"/>
      <c r="H16" s="3258"/>
      <c r="I16" s="1868" t="s">
        <v>641</v>
      </c>
      <c r="J16" s="1869"/>
      <c r="K16" s="1869"/>
      <c r="L16" s="1869"/>
      <c r="M16" s="1869"/>
      <c r="N16" s="1869"/>
      <c r="O16" s="1869"/>
      <c r="P16" s="1869"/>
      <c r="Q16" s="1869"/>
      <c r="R16" s="1869"/>
      <c r="S16" s="1869"/>
      <c r="T16" s="1869"/>
      <c r="U16" s="1869"/>
      <c r="V16" s="1869"/>
      <c r="W16" s="1869"/>
      <c r="X16" s="1869"/>
      <c r="Y16" s="1869"/>
      <c r="Z16" s="1869"/>
      <c r="AA16" s="1870"/>
      <c r="AB16" s="624"/>
    </row>
    <row r="17" spans="2:28" ht="16.5" customHeight="1" thickBot="1" x14ac:dyDescent="0.4">
      <c r="B17" s="622"/>
      <c r="C17" s="621"/>
      <c r="D17" s="621"/>
      <c r="E17" s="621"/>
      <c r="F17" s="621"/>
      <c r="G17" s="621"/>
      <c r="H17" s="621"/>
      <c r="I17" s="292"/>
      <c r="J17" s="292"/>
      <c r="K17" s="292"/>
      <c r="L17" s="292"/>
      <c r="M17" s="292"/>
      <c r="N17" s="292"/>
      <c r="O17" s="292"/>
      <c r="P17" s="292"/>
      <c r="Q17" s="292"/>
      <c r="R17" s="292"/>
      <c r="S17" s="292"/>
      <c r="T17" s="292"/>
      <c r="U17" s="292"/>
      <c r="V17" s="292"/>
      <c r="W17" s="292"/>
      <c r="X17" s="292"/>
      <c r="Y17" s="292"/>
      <c r="Z17" s="292"/>
      <c r="AA17" s="292"/>
      <c r="AB17" s="624"/>
    </row>
    <row r="18" spans="2:28" ht="63.75" customHeight="1" thickBot="1" x14ac:dyDescent="0.4">
      <c r="B18" s="622"/>
      <c r="C18" s="3256" t="s">
        <v>84</v>
      </c>
      <c r="D18" s="3257"/>
      <c r="E18" s="3257"/>
      <c r="F18" s="3257"/>
      <c r="G18" s="3257"/>
      <c r="H18" s="3258"/>
      <c r="I18" s="1868" t="s">
        <v>642</v>
      </c>
      <c r="J18" s="1869"/>
      <c r="K18" s="1869"/>
      <c r="L18" s="1869"/>
      <c r="M18" s="1869"/>
      <c r="N18" s="1869"/>
      <c r="O18" s="1869"/>
      <c r="P18" s="1869"/>
      <c r="Q18" s="1869"/>
      <c r="R18" s="1869"/>
      <c r="S18" s="1869"/>
      <c r="T18" s="1869"/>
      <c r="U18" s="1869"/>
      <c r="V18" s="1869"/>
      <c r="W18" s="1869"/>
      <c r="X18" s="1869"/>
      <c r="Y18" s="1869"/>
      <c r="Z18" s="1869"/>
      <c r="AA18" s="1870"/>
      <c r="AB18" s="624"/>
    </row>
    <row r="19" spans="2:28" ht="16.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22.5" customHeight="1" x14ac:dyDescent="0.35">
      <c r="B20" s="622"/>
      <c r="C20" s="3202" t="s">
        <v>616</v>
      </c>
      <c r="D20" s="3304"/>
      <c r="E20" s="3304"/>
      <c r="F20" s="3304"/>
      <c r="G20" s="3304"/>
      <c r="H20" s="3305"/>
      <c r="I20" s="3111" t="s">
        <v>643</v>
      </c>
      <c r="J20" s="3112"/>
      <c r="K20" s="3112"/>
      <c r="L20" s="3113"/>
      <c r="M20" s="3262" t="s">
        <v>644</v>
      </c>
      <c r="N20" s="3263"/>
      <c r="O20" s="3263"/>
      <c r="P20" s="3263"/>
      <c r="Q20" s="3263"/>
      <c r="R20" s="3263"/>
      <c r="S20" s="3264"/>
      <c r="T20" s="3262" t="s">
        <v>619</v>
      </c>
      <c r="U20" s="3263"/>
      <c r="V20" s="3263"/>
      <c r="W20" s="3263"/>
      <c r="X20" s="3263"/>
      <c r="Y20" s="3263"/>
      <c r="Z20" s="3263"/>
      <c r="AA20" s="3264"/>
      <c r="AB20" s="624"/>
    </row>
    <row r="21" spans="2:28" ht="21.75" customHeight="1" thickBot="1" x14ac:dyDescent="0.4">
      <c r="B21" s="622"/>
      <c r="C21" s="3306"/>
      <c r="D21" s="3307"/>
      <c r="E21" s="3307"/>
      <c r="F21" s="3307"/>
      <c r="G21" s="3307"/>
      <c r="H21" s="3308"/>
      <c r="I21" s="3114"/>
      <c r="J21" s="3115"/>
      <c r="K21" s="3115"/>
      <c r="L21" s="3116"/>
      <c r="M21" s="1219" t="s">
        <v>23</v>
      </c>
      <c r="N21" s="1372"/>
      <c r="O21" s="1372"/>
      <c r="P21" s="1372"/>
      <c r="Q21" s="1372"/>
      <c r="R21" s="1372"/>
      <c r="S21" s="1373"/>
      <c r="T21" s="1608" t="s">
        <v>645</v>
      </c>
      <c r="U21" s="1609"/>
      <c r="V21" s="1609"/>
      <c r="W21" s="1609"/>
      <c r="X21" s="1609"/>
      <c r="Y21" s="1609"/>
      <c r="Z21" s="1609"/>
      <c r="AA21" s="1610"/>
      <c r="AB21" s="624"/>
    </row>
    <row r="22" spans="2:28" ht="15" thickBot="1" x14ac:dyDescent="0.4">
      <c r="B22" s="622"/>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624"/>
    </row>
    <row r="23" spans="2:28" ht="31.5" customHeight="1" x14ac:dyDescent="0.35">
      <c r="B23" s="622"/>
      <c r="C23" s="3262" t="s">
        <v>620</v>
      </c>
      <c r="D23" s="3263"/>
      <c r="E23" s="3263"/>
      <c r="F23" s="3263"/>
      <c r="G23" s="3263"/>
      <c r="H23" s="3263"/>
      <c r="I23" s="3264"/>
      <c r="J23" s="3262" t="s">
        <v>26</v>
      </c>
      <c r="K23" s="3263"/>
      <c r="L23" s="3263"/>
      <c r="M23" s="3263"/>
      <c r="N23" s="3263"/>
      <c r="O23" s="3263"/>
      <c r="P23" s="3264"/>
      <c r="Q23" s="3262" t="s">
        <v>622</v>
      </c>
      <c r="R23" s="3263"/>
      <c r="S23" s="3263"/>
      <c r="T23" s="3263"/>
      <c r="U23" s="3263"/>
      <c r="V23" s="3263"/>
      <c r="W23" s="3263"/>
      <c r="X23" s="3263"/>
      <c r="Y23" s="3263"/>
      <c r="Z23" s="3263"/>
      <c r="AA23" s="3264"/>
      <c r="AB23" s="624"/>
    </row>
    <row r="24" spans="2:28" ht="30.75" customHeight="1" thickBot="1" x14ac:dyDescent="0.4">
      <c r="B24" s="622"/>
      <c r="C24" s="3265" t="s">
        <v>646</v>
      </c>
      <c r="D24" s="3266"/>
      <c r="E24" s="3266"/>
      <c r="F24" s="3266"/>
      <c r="G24" s="3266"/>
      <c r="H24" s="3266"/>
      <c r="I24" s="3267"/>
      <c r="J24" s="3265" t="s">
        <v>624</v>
      </c>
      <c r="K24" s="3266"/>
      <c r="L24" s="3266"/>
      <c r="M24" s="3266"/>
      <c r="N24" s="3266"/>
      <c r="O24" s="3266"/>
      <c r="P24" s="3267"/>
      <c r="Q24" s="3120" t="s">
        <v>135</v>
      </c>
      <c r="R24" s="3121"/>
      <c r="S24" s="3121"/>
      <c r="T24" s="3121"/>
      <c r="U24" s="3121"/>
      <c r="V24" s="3121"/>
      <c r="W24" s="3121"/>
      <c r="X24" s="3121"/>
      <c r="Y24" s="3121"/>
      <c r="Z24" s="3121"/>
      <c r="AA24" s="3122"/>
      <c r="AB24" s="624"/>
    </row>
    <row r="25" spans="2:28" ht="15" thickBot="1" x14ac:dyDescent="0.4">
      <c r="B25" s="622"/>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624"/>
    </row>
    <row r="26" spans="2:28" ht="33" customHeight="1" thickBot="1" x14ac:dyDescent="0.4">
      <c r="B26" s="622"/>
      <c r="C26" s="3256" t="s">
        <v>625</v>
      </c>
      <c r="D26" s="3257"/>
      <c r="E26" s="3257"/>
      <c r="F26" s="3257"/>
      <c r="G26" s="3257"/>
      <c r="H26" s="3258"/>
      <c r="I26" s="1508" t="s">
        <v>647</v>
      </c>
      <c r="J26" s="2636"/>
      <c r="K26" s="2636"/>
      <c r="L26" s="2636"/>
      <c r="M26" s="2636"/>
      <c r="N26" s="2636"/>
      <c r="O26" s="2636"/>
      <c r="P26" s="2636"/>
      <c r="Q26" s="2636"/>
      <c r="R26" s="2636"/>
      <c r="S26" s="2636"/>
      <c r="T26" s="2636"/>
      <c r="U26" s="2636"/>
      <c r="V26" s="2636"/>
      <c r="W26" s="2636"/>
      <c r="X26" s="2636"/>
      <c r="Y26" s="2636"/>
      <c r="Z26" s="2636"/>
      <c r="AA26" s="2637"/>
      <c r="AB26" s="624"/>
    </row>
    <row r="27" spans="2:28" ht="15"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40.5" customHeight="1" thickBot="1" x14ac:dyDescent="0.4">
      <c r="B28" s="622"/>
      <c r="C28" s="3256" t="s">
        <v>33</v>
      </c>
      <c r="D28" s="3257"/>
      <c r="E28" s="3257"/>
      <c r="F28" s="3257"/>
      <c r="G28" s="3257"/>
      <c r="H28" s="3258"/>
      <c r="I28" s="2670" t="s">
        <v>648</v>
      </c>
      <c r="J28" s="1508"/>
      <c r="K28" s="3259" t="s">
        <v>34</v>
      </c>
      <c r="L28" s="3260"/>
      <c r="M28" s="3260"/>
      <c r="N28" s="3261"/>
      <c r="O28" s="1611" t="s">
        <v>35</v>
      </c>
      <c r="P28" s="1915"/>
      <c r="Q28" s="1916"/>
      <c r="R28" s="154"/>
      <c r="S28" s="1611" t="s">
        <v>36</v>
      </c>
      <c r="T28" s="1915"/>
      <c r="U28" s="154"/>
      <c r="V28" s="2670" t="s">
        <v>38</v>
      </c>
      <c r="W28" s="3123"/>
      <c r="X28" s="3123"/>
      <c r="Y28" s="3123"/>
      <c r="Z28" s="3124"/>
      <c r="AA28" s="636" t="s">
        <v>37</v>
      </c>
      <c r="AB28" s="624"/>
    </row>
    <row r="29" spans="2:28" ht="15" thickBot="1" x14ac:dyDescent="0.4">
      <c r="B29" s="622"/>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624"/>
    </row>
    <row r="30" spans="2:28" ht="15.75" customHeight="1" x14ac:dyDescent="0.35">
      <c r="B30" s="622"/>
      <c r="C30" s="3202" t="s">
        <v>628</v>
      </c>
      <c r="D30" s="3203"/>
      <c r="E30" s="3203"/>
      <c r="F30" s="3203"/>
      <c r="G30" s="3203"/>
      <c r="H30" s="3203"/>
      <c r="I30" s="3203"/>
      <c r="J30" s="3204"/>
      <c r="K30" s="3237" t="s">
        <v>42</v>
      </c>
      <c r="L30" s="3238"/>
      <c r="M30" s="3238"/>
      <c r="N30" s="3238"/>
      <c r="O30" s="3238"/>
      <c r="P30" s="3238"/>
      <c r="Q30" s="3238"/>
      <c r="R30" s="3239"/>
      <c r="S30" s="3145" t="s">
        <v>41</v>
      </c>
      <c r="T30" s="3146"/>
      <c r="U30" s="3146"/>
      <c r="V30" s="3146"/>
      <c r="W30" s="3147"/>
      <c r="X30" s="3309" t="s">
        <v>40</v>
      </c>
      <c r="Y30" s="3143"/>
      <c r="Z30" s="3143"/>
      <c r="AA30" s="3310"/>
      <c r="AB30" s="624"/>
    </row>
    <row r="31" spans="2:28" x14ac:dyDescent="0.35">
      <c r="B31" s="622"/>
      <c r="C31" s="3231"/>
      <c r="D31" s="3232"/>
      <c r="E31" s="3232"/>
      <c r="F31" s="3232"/>
      <c r="G31" s="3232"/>
      <c r="H31" s="3232"/>
      <c r="I31" s="3232"/>
      <c r="J31" s="3233"/>
      <c r="K31" s="3243" t="s">
        <v>43</v>
      </c>
      <c r="L31" s="3244"/>
      <c r="M31" s="3244"/>
      <c r="N31" s="3245"/>
      <c r="O31" s="3246" t="s">
        <v>44</v>
      </c>
      <c r="P31" s="3244"/>
      <c r="Q31" s="3244"/>
      <c r="R31" s="3245"/>
      <c r="S31" s="3154" t="s">
        <v>43</v>
      </c>
      <c r="T31" s="3155"/>
      <c r="U31" s="3154" t="s">
        <v>44</v>
      </c>
      <c r="V31" s="3156"/>
      <c r="W31" s="3155"/>
      <c r="X31" s="3153" t="s">
        <v>43</v>
      </c>
      <c r="Y31" s="3151"/>
      <c r="Z31" s="3153" t="s">
        <v>44</v>
      </c>
      <c r="AA31" s="3311"/>
      <c r="AB31" s="624"/>
    </row>
    <row r="32" spans="2:28" ht="15" thickBot="1" x14ac:dyDescent="0.4">
      <c r="B32" s="622"/>
      <c r="C32" s="3234"/>
      <c r="D32" s="3235"/>
      <c r="E32" s="3235"/>
      <c r="F32" s="3235"/>
      <c r="G32" s="3235"/>
      <c r="H32" s="3235"/>
      <c r="I32" s="3235"/>
      <c r="J32" s="3236"/>
      <c r="K32" s="3301">
        <v>0</v>
      </c>
      <c r="L32" s="3302"/>
      <c r="M32" s="3302"/>
      <c r="N32" s="3303"/>
      <c r="O32" s="3299" t="s">
        <v>649</v>
      </c>
      <c r="P32" s="3302"/>
      <c r="Q32" s="3302"/>
      <c r="R32" s="3303"/>
      <c r="S32" s="3299" t="s">
        <v>650</v>
      </c>
      <c r="T32" s="3303"/>
      <c r="U32" s="3299" t="s">
        <v>651</v>
      </c>
      <c r="V32" s="3302"/>
      <c r="W32" s="3303"/>
      <c r="X32" s="3299" t="s">
        <v>652</v>
      </c>
      <c r="Y32" s="3303"/>
      <c r="Z32" s="3299" t="s">
        <v>653</v>
      </c>
      <c r="AA32" s="3300"/>
      <c r="AB32" s="624"/>
    </row>
    <row r="33" spans="2:28" ht="15" thickBot="1" x14ac:dyDescent="0.4">
      <c r="B33" s="622"/>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624"/>
    </row>
    <row r="34" spans="2:28" s="626" customFormat="1" ht="15" thickBot="1" x14ac:dyDescent="0.4">
      <c r="B34" s="627"/>
      <c r="C34" s="3205" t="s">
        <v>45</v>
      </c>
      <c r="D34" s="3206"/>
      <c r="E34" s="3206"/>
      <c r="F34" s="3206"/>
      <c r="G34" s="3206"/>
      <c r="H34" s="3206"/>
      <c r="I34" s="3206"/>
      <c r="J34" s="3206"/>
      <c r="K34" s="3206"/>
      <c r="L34" s="3206"/>
      <c r="M34" s="3206"/>
      <c r="N34" s="3206"/>
      <c r="O34" s="3206"/>
      <c r="P34" s="3206"/>
      <c r="Q34" s="3206"/>
      <c r="R34" s="3206"/>
      <c r="S34" s="3206"/>
      <c r="T34" s="3206"/>
      <c r="U34" s="3206"/>
      <c r="V34" s="3206"/>
      <c r="W34" s="3206"/>
      <c r="X34" s="3206"/>
      <c r="Y34" s="3206"/>
      <c r="Z34" s="3206"/>
      <c r="AA34" s="3207"/>
      <c r="AB34" s="624"/>
    </row>
    <row r="35" spans="2:28" s="626" customFormat="1" ht="15" customHeight="1" x14ac:dyDescent="0.35">
      <c r="B35" s="627"/>
      <c r="C35" s="3205" t="s">
        <v>46</v>
      </c>
      <c r="D35" s="3206"/>
      <c r="E35" s="3206"/>
      <c r="F35" s="3206"/>
      <c r="G35" s="3207"/>
      <c r="H35" s="3222" t="s">
        <v>654</v>
      </c>
      <c r="I35" s="3222" t="s">
        <v>655</v>
      </c>
      <c r="J35" s="3222" t="s">
        <v>49</v>
      </c>
      <c r="K35" s="3224" t="s">
        <v>50</v>
      </c>
      <c r="L35" s="3225"/>
      <c r="M35" s="3225"/>
      <c r="N35" s="3225"/>
      <c r="O35" s="3225"/>
      <c r="P35" s="3225"/>
      <c r="Q35" s="3225"/>
      <c r="R35" s="3225"/>
      <c r="S35" s="3225"/>
      <c r="T35" s="3225"/>
      <c r="U35" s="3225"/>
      <c r="V35" s="3225"/>
      <c r="W35" s="3225"/>
      <c r="X35" s="3225"/>
      <c r="Y35" s="3225"/>
      <c r="Z35" s="3225"/>
      <c r="AA35" s="3226"/>
      <c r="AB35" s="624"/>
    </row>
    <row r="36" spans="2:28" s="626" customFormat="1" ht="15" thickBot="1" x14ac:dyDescent="0.4">
      <c r="B36" s="627"/>
      <c r="C36" s="3219"/>
      <c r="D36" s="3220"/>
      <c r="E36" s="3220"/>
      <c r="F36" s="3220"/>
      <c r="G36" s="3221"/>
      <c r="H36" s="3223"/>
      <c r="I36" s="3223"/>
      <c r="J36" s="3223"/>
      <c r="K36" s="3227"/>
      <c r="L36" s="3228"/>
      <c r="M36" s="3228"/>
      <c r="N36" s="3228"/>
      <c r="O36" s="3228"/>
      <c r="P36" s="3228"/>
      <c r="Q36" s="3228"/>
      <c r="R36" s="3228"/>
      <c r="S36" s="3228"/>
      <c r="T36" s="3228"/>
      <c r="U36" s="3228"/>
      <c r="V36" s="3228"/>
      <c r="W36" s="3228"/>
      <c r="X36" s="3228"/>
      <c r="Y36" s="3228"/>
      <c r="Z36" s="3228"/>
      <c r="AA36" s="3229"/>
      <c r="AB36" s="624"/>
    </row>
    <row r="37" spans="2:28" s="626" customFormat="1" ht="31.9" customHeight="1" x14ac:dyDescent="0.35">
      <c r="B37" s="627"/>
      <c r="C37" s="3295" t="s">
        <v>631</v>
      </c>
      <c r="D37" s="3296"/>
      <c r="E37" s="3296"/>
      <c r="F37" s="3296"/>
      <c r="G37" s="3297"/>
      <c r="H37" s="155">
        <v>171680</v>
      </c>
      <c r="I37" s="165">
        <v>418</v>
      </c>
      <c r="J37" s="166">
        <f>H37/I37</f>
        <v>410.71770334928232</v>
      </c>
      <c r="K37" s="1878" t="s">
        <v>656</v>
      </c>
      <c r="L37" s="1879"/>
      <c r="M37" s="1879"/>
      <c r="N37" s="1879"/>
      <c r="O37" s="1879"/>
      <c r="P37" s="1879"/>
      <c r="Q37" s="1879"/>
      <c r="R37" s="1879"/>
      <c r="S37" s="1879"/>
      <c r="T37" s="1879"/>
      <c r="U37" s="1879"/>
      <c r="V37" s="1879"/>
      <c r="W37" s="1879"/>
      <c r="X37" s="1879"/>
      <c r="Y37" s="1879"/>
      <c r="Z37" s="1879"/>
      <c r="AA37" s="1880"/>
      <c r="AB37" s="624"/>
    </row>
    <row r="38" spans="2:28" s="626" customFormat="1" ht="28.15" customHeight="1" x14ac:dyDescent="0.35">
      <c r="B38" s="627"/>
      <c r="C38" s="3289" t="s">
        <v>633</v>
      </c>
      <c r="D38" s="3290"/>
      <c r="E38" s="3290"/>
      <c r="F38" s="3290"/>
      <c r="G38" s="3291"/>
      <c r="H38" s="280">
        <v>207760</v>
      </c>
      <c r="I38" s="168">
        <v>467</v>
      </c>
      <c r="J38" s="166">
        <f>H38/I38</f>
        <v>444.88222698072803</v>
      </c>
      <c r="K38" s="1878" t="s">
        <v>1052</v>
      </c>
      <c r="L38" s="1879"/>
      <c r="M38" s="1879"/>
      <c r="N38" s="1879"/>
      <c r="O38" s="1879"/>
      <c r="P38" s="1879"/>
      <c r="Q38" s="1879"/>
      <c r="R38" s="1879"/>
      <c r="S38" s="1879"/>
      <c r="T38" s="1879"/>
      <c r="U38" s="1879"/>
      <c r="V38" s="1879"/>
      <c r="W38" s="1879"/>
      <c r="X38" s="1879"/>
      <c r="Y38" s="1879"/>
      <c r="Z38" s="1879"/>
      <c r="AA38" s="1880"/>
      <c r="AB38" s="624"/>
    </row>
    <row r="39" spans="2:28" s="626" customFormat="1" x14ac:dyDescent="0.35">
      <c r="B39" s="627"/>
      <c r="C39" s="3289" t="s">
        <v>634</v>
      </c>
      <c r="D39" s="3290"/>
      <c r="E39" s="3290"/>
      <c r="F39" s="3290"/>
      <c r="G39" s="3291"/>
      <c r="H39" s="155"/>
      <c r="I39" s="165"/>
      <c r="J39" s="166"/>
      <c r="K39" s="1912"/>
      <c r="L39" s="1913"/>
      <c r="M39" s="1913"/>
      <c r="N39" s="1913"/>
      <c r="O39" s="1913"/>
      <c r="P39" s="1913"/>
      <c r="Q39" s="1913"/>
      <c r="R39" s="1913"/>
      <c r="S39" s="1913"/>
      <c r="T39" s="1913"/>
      <c r="U39" s="1913"/>
      <c r="V39" s="1913"/>
      <c r="W39" s="1913"/>
      <c r="X39" s="1913"/>
      <c r="Y39" s="1913"/>
      <c r="Z39" s="1913"/>
      <c r="AA39" s="1914"/>
      <c r="AB39" s="624"/>
    </row>
    <row r="40" spans="2:28" s="626" customFormat="1" ht="15" thickBot="1" x14ac:dyDescent="0.4">
      <c r="B40" s="627"/>
      <c r="C40" s="3286" t="s">
        <v>635</v>
      </c>
      <c r="D40" s="3287"/>
      <c r="E40" s="3287"/>
      <c r="F40" s="3287"/>
      <c r="G40" s="3288"/>
      <c r="H40" s="280"/>
      <c r="I40" s="280"/>
      <c r="J40" s="166"/>
      <c r="K40" s="1642"/>
      <c r="L40" s="1643"/>
      <c r="M40" s="1643"/>
      <c r="N40" s="1643"/>
      <c r="O40" s="1643"/>
      <c r="P40" s="1643"/>
      <c r="Q40" s="1643"/>
      <c r="R40" s="1643"/>
      <c r="S40" s="1643"/>
      <c r="T40" s="1643"/>
      <c r="U40" s="1643"/>
      <c r="V40" s="1643"/>
      <c r="W40" s="1643"/>
      <c r="X40" s="1643"/>
      <c r="Y40" s="1643"/>
      <c r="Z40" s="1643"/>
      <c r="AA40" s="1644"/>
      <c r="AB40" s="624"/>
    </row>
    <row r="41" spans="2:28" s="626" customFormat="1" ht="15" thickBot="1" x14ac:dyDescent="0.4">
      <c r="B41" s="627"/>
      <c r="C41" s="3256" t="s">
        <v>54</v>
      </c>
      <c r="D41" s="3257"/>
      <c r="E41" s="3257"/>
      <c r="F41" s="3257"/>
      <c r="G41" s="3258"/>
      <c r="H41" s="314">
        <f>SUM(H37:H40)</f>
        <v>379440</v>
      </c>
      <c r="I41" s="314">
        <f>SUM(I37:I40)</f>
        <v>885</v>
      </c>
      <c r="J41" s="436">
        <f>H41/I41</f>
        <v>428.74576271186442</v>
      </c>
      <c r="K41" s="3312"/>
      <c r="L41" s="3313"/>
      <c r="M41" s="3313"/>
      <c r="N41" s="3313"/>
      <c r="O41" s="3313"/>
      <c r="P41" s="3313"/>
      <c r="Q41" s="3313"/>
      <c r="R41" s="3313"/>
      <c r="S41" s="3313"/>
      <c r="T41" s="3313"/>
      <c r="U41" s="3313"/>
      <c r="V41" s="3313"/>
      <c r="W41" s="3313"/>
      <c r="X41" s="3313"/>
      <c r="Y41" s="3313"/>
      <c r="Z41" s="3313"/>
      <c r="AA41" s="3314"/>
      <c r="AB41" s="624"/>
    </row>
    <row r="42" spans="2:28" s="626" customFormat="1" ht="15" thickBot="1" x14ac:dyDescent="0.4">
      <c r="B42" s="627"/>
      <c r="C42" s="298"/>
      <c r="D42" s="298"/>
      <c r="E42" s="298"/>
      <c r="F42" s="298"/>
      <c r="G42" s="298"/>
      <c r="H42" s="299"/>
      <c r="I42" s="299"/>
      <c r="J42" s="435"/>
      <c r="K42" s="298"/>
      <c r="L42" s="298"/>
      <c r="M42" s="298"/>
      <c r="N42" s="298"/>
      <c r="O42" s="298"/>
      <c r="P42" s="298"/>
      <c r="Q42" s="298"/>
      <c r="R42" s="298"/>
      <c r="S42" s="298"/>
      <c r="T42" s="298"/>
      <c r="U42" s="298"/>
      <c r="V42" s="298"/>
      <c r="W42" s="298"/>
      <c r="X42" s="298"/>
      <c r="Y42" s="298"/>
      <c r="Z42" s="298"/>
      <c r="AA42" s="298"/>
      <c r="AB42" s="624"/>
    </row>
    <row r="43" spans="2:28" s="626" customFormat="1" ht="15" thickBot="1" x14ac:dyDescent="0.4">
      <c r="B43" s="627"/>
      <c r="C43" s="3202" t="s">
        <v>55</v>
      </c>
      <c r="D43" s="3203"/>
      <c r="E43" s="3203"/>
      <c r="F43" s="3203"/>
      <c r="G43" s="3203"/>
      <c r="H43" s="3203"/>
      <c r="I43" s="3203"/>
      <c r="J43" s="3203"/>
      <c r="K43" s="3203"/>
      <c r="L43" s="3203"/>
      <c r="M43" s="3203"/>
      <c r="N43" s="3203"/>
      <c r="O43" s="3203"/>
      <c r="P43" s="3203"/>
      <c r="Q43" s="3203"/>
      <c r="R43" s="3203"/>
      <c r="S43" s="3203"/>
      <c r="T43" s="3203"/>
      <c r="U43" s="3203"/>
      <c r="V43" s="3203"/>
      <c r="W43" s="3203"/>
      <c r="X43" s="3203"/>
      <c r="Y43" s="3203"/>
      <c r="Z43" s="3203"/>
      <c r="AA43" s="3204"/>
      <c r="AB43" s="624"/>
    </row>
    <row r="44" spans="2:28" x14ac:dyDescent="0.35">
      <c r="B44" s="622"/>
      <c r="C44" s="1510" t="s">
        <v>198</v>
      </c>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624"/>
    </row>
    <row r="45" spans="2:28" x14ac:dyDescent="0.35">
      <c r="B45" s="622"/>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x14ac:dyDescent="0.35">
      <c r="B55" s="622"/>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624"/>
    </row>
    <row r="56" spans="2:28" ht="15" thickBot="1" x14ac:dyDescent="0.4">
      <c r="B56" s="622"/>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624"/>
    </row>
    <row r="57" spans="2:28" x14ac:dyDescent="0.35">
      <c r="B57" s="628"/>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629"/>
    </row>
    <row r="58" spans="2:28" ht="15" thickBot="1" x14ac:dyDescent="0.4">
      <c r="B58" s="630"/>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631"/>
    </row>
    <row r="59" spans="2:28" ht="15.5" x14ac:dyDescent="0.35">
      <c r="B59" s="632"/>
      <c r="C59" s="3205" t="s">
        <v>46</v>
      </c>
      <c r="D59" s="3206"/>
      <c r="E59" s="3206"/>
      <c r="F59" s="3206"/>
      <c r="G59" s="3206"/>
      <c r="H59" s="3206" t="s">
        <v>76</v>
      </c>
      <c r="I59" s="3206"/>
      <c r="J59" s="3206" t="s">
        <v>56</v>
      </c>
      <c r="K59" s="3206"/>
      <c r="L59" s="3206"/>
      <c r="M59" s="3206"/>
      <c r="N59" s="3206" t="s">
        <v>57</v>
      </c>
      <c r="O59" s="3206"/>
      <c r="P59" s="3206"/>
      <c r="Q59" s="3206"/>
      <c r="R59" s="3206"/>
      <c r="S59" s="3206"/>
      <c r="T59" s="3206"/>
      <c r="U59" s="3206"/>
      <c r="V59" s="3206" t="s">
        <v>58</v>
      </c>
      <c r="W59" s="3206"/>
      <c r="X59" s="3206"/>
      <c r="Y59" s="3206"/>
      <c r="Z59" s="3206"/>
      <c r="AA59" s="3207"/>
      <c r="AB59" s="149"/>
    </row>
    <row r="60" spans="2:28" ht="16" thickBot="1" x14ac:dyDescent="0.4">
      <c r="B60" s="150"/>
      <c r="C60" s="3317"/>
      <c r="D60" s="3318"/>
      <c r="E60" s="3318"/>
      <c r="F60" s="3318"/>
      <c r="G60" s="3318"/>
      <c r="H60" s="3318"/>
      <c r="I60" s="3318"/>
      <c r="J60" s="3318"/>
      <c r="K60" s="3318"/>
      <c r="L60" s="3318"/>
      <c r="M60" s="3318"/>
      <c r="N60" s="3318"/>
      <c r="O60" s="3318"/>
      <c r="P60" s="3318"/>
      <c r="Q60" s="3318"/>
      <c r="R60" s="3318"/>
      <c r="S60" s="3318"/>
      <c r="T60" s="3318"/>
      <c r="U60" s="3318"/>
      <c r="V60" s="3318"/>
      <c r="W60" s="3318"/>
      <c r="X60" s="3318"/>
      <c r="Y60" s="3318"/>
      <c r="Z60" s="3318"/>
      <c r="AA60" s="3319"/>
      <c r="AB60" s="149"/>
    </row>
    <row r="61" spans="2:28" ht="52.15" customHeight="1" thickBot="1" x14ac:dyDescent="0.4">
      <c r="B61" s="632"/>
      <c r="C61" s="3295" t="s">
        <v>631</v>
      </c>
      <c r="D61" s="3296"/>
      <c r="E61" s="3296"/>
      <c r="F61" s="3296"/>
      <c r="G61" s="3297"/>
      <c r="H61" s="1738" t="s">
        <v>59</v>
      </c>
      <c r="I61" s="1738"/>
      <c r="J61" s="3298">
        <v>410.72</v>
      </c>
      <c r="K61" s="3298"/>
      <c r="L61" s="3298"/>
      <c r="M61" s="3298"/>
      <c r="N61" s="3293" t="s">
        <v>656</v>
      </c>
      <c r="O61" s="3293"/>
      <c r="P61" s="3293"/>
      <c r="Q61" s="3293"/>
      <c r="R61" s="3293"/>
      <c r="S61" s="3293"/>
      <c r="T61" s="3293"/>
      <c r="U61" s="3293"/>
      <c r="V61" s="3293" t="s">
        <v>657</v>
      </c>
      <c r="W61" s="3293"/>
      <c r="X61" s="3293"/>
      <c r="Y61" s="3293"/>
      <c r="Z61" s="3293"/>
      <c r="AA61" s="3294"/>
      <c r="AB61" s="633"/>
    </row>
    <row r="62" spans="2:28" ht="109.15" customHeight="1" x14ac:dyDescent="0.35">
      <c r="B62" s="632"/>
      <c r="C62" s="3289" t="s">
        <v>633</v>
      </c>
      <c r="D62" s="3290"/>
      <c r="E62" s="3290"/>
      <c r="F62" s="3290"/>
      <c r="G62" s="3291"/>
      <c r="H62" s="1726" t="s">
        <v>59</v>
      </c>
      <c r="I62" s="1726"/>
      <c r="J62" s="3292">
        <v>444.88</v>
      </c>
      <c r="K62" s="3292"/>
      <c r="L62" s="3292"/>
      <c r="M62" s="3292"/>
      <c r="N62" s="3293" t="s">
        <v>1052</v>
      </c>
      <c r="O62" s="3293"/>
      <c r="P62" s="3293"/>
      <c r="Q62" s="3293"/>
      <c r="R62" s="3293"/>
      <c r="S62" s="3293"/>
      <c r="T62" s="3293"/>
      <c r="U62" s="3293"/>
      <c r="V62" s="3293" t="s">
        <v>1053</v>
      </c>
      <c r="W62" s="3293"/>
      <c r="X62" s="3293"/>
      <c r="Y62" s="3293"/>
      <c r="Z62" s="3293"/>
      <c r="AA62" s="3294"/>
      <c r="AB62" s="633"/>
    </row>
    <row r="63" spans="2:28" x14ac:dyDescent="0.35">
      <c r="B63" s="632"/>
      <c r="C63" s="3289" t="s">
        <v>634</v>
      </c>
      <c r="D63" s="3290"/>
      <c r="E63" s="3290"/>
      <c r="F63" s="3290"/>
      <c r="G63" s="3291"/>
      <c r="H63" s="3292" t="s">
        <v>59</v>
      </c>
      <c r="I63" s="3292"/>
      <c r="J63" s="3292"/>
      <c r="K63" s="3292"/>
      <c r="L63" s="3292"/>
      <c r="M63" s="3292"/>
      <c r="N63" s="3315"/>
      <c r="O63" s="3315"/>
      <c r="P63" s="3315"/>
      <c r="Q63" s="3315"/>
      <c r="R63" s="3315"/>
      <c r="S63" s="3315"/>
      <c r="T63" s="3315"/>
      <c r="U63" s="3315"/>
      <c r="V63" s="3315"/>
      <c r="W63" s="3315"/>
      <c r="X63" s="3315"/>
      <c r="Y63" s="3315"/>
      <c r="Z63" s="3315"/>
      <c r="AA63" s="3316"/>
      <c r="AB63" s="633"/>
    </row>
    <row r="64" spans="2:28" ht="15" thickBot="1" x14ac:dyDescent="0.4">
      <c r="B64" s="632"/>
      <c r="C64" s="3286" t="s">
        <v>635</v>
      </c>
      <c r="D64" s="3287"/>
      <c r="E64" s="3287"/>
      <c r="F64" s="3287"/>
      <c r="G64" s="3288"/>
      <c r="H64" s="3320">
        <v>209.28</v>
      </c>
      <c r="I64" s="3320"/>
      <c r="J64" s="1233"/>
      <c r="K64" s="1233"/>
      <c r="L64" s="1233"/>
      <c r="M64" s="1233"/>
      <c r="N64" s="1233"/>
      <c r="O64" s="1233"/>
      <c r="P64" s="1233"/>
      <c r="Q64" s="1233"/>
      <c r="R64" s="1233"/>
      <c r="S64" s="1233"/>
      <c r="T64" s="1233"/>
      <c r="U64" s="1233"/>
      <c r="V64" s="1233"/>
      <c r="W64" s="1233"/>
      <c r="X64" s="1233"/>
      <c r="Y64" s="1233"/>
      <c r="Z64" s="1233"/>
      <c r="AA64" s="1234"/>
      <c r="AB64" s="633"/>
    </row>
    <row r="65" spans="2:28" x14ac:dyDescent="0.35">
      <c r="B65" s="634"/>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635"/>
    </row>
    <row r="104" ht="6" customHeight="1" x14ac:dyDescent="0.35"/>
  </sheetData>
  <mergeCells count="100">
    <mergeCell ref="C64:G64"/>
    <mergeCell ref="H64:I64"/>
    <mergeCell ref="J64:M64"/>
    <mergeCell ref="N64:U64"/>
    <mergeCell ref="V64:AA64"/>
    <mergeCell ref="C37:G37"/>
    <mergeCell ref="K37:AA37"/>
    <mergeCell ref="C41:G41"/>
    <mergeCell ref="K41:AA41"/>
    <mergeCell ref="C63:G63"/>
    <mergeCell ref="H63:I63"/>
    <mergeCell ref="J63:M63"/>
    <mergeCell ref="N63:U63"/>
    <mergeCell ref="V63:AA63"/>
    <mergeCell ref="C59:G60"/>
    <mergeCell ref="H59:I60"/>
    <mergeCell ref="J59:M60"/>
    <mergeCell ref="N59:U60"/>
    <mergeCell ref="V59:AA60"/>
    <mergeCell ref="V61:AA61"/>
    <mergeCell ref="C62:G62"/>
    <mergeCell ref="C34:AA34"/>
    <mergeCell ref="C35:G36"/>
    <mergeCell ref="H35:H36"/>
    <mergeCell ref="I35:I36"/>
    <mergeCell ref="J35:J36"/>
    <mergeCell ref="K35:AA36"/>
    <mergeCell ref="K28:N28"/>
    <mergeCell ref="O28:Q28"/>
    <mergeCell ref="S28:T28"/>
    <mergeCell ref="V28:Z28"/>
    <mergeCell ref="C30:J32"/>
    <mergeCell ref="K30:R30"/>
    <mergeCell ref="S30:W30"/>
    <mergeCell ref="X30:AA30"/>
    <mergeCell ref="K31:N31"/>
    <mergeCell ref="O31:R31"/>
    <mergeCell ref="S31:T31"/>
    <mergeCell ref="U31:W31"/>
    <mergeCell ref="X31:Y31"/>
    <mergeCell ref="Z31:AA31"/>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R11:U11"/>
    <mergeCell ref="V11:AA11"/>
    <mergeCell ref="C10:H11"/>
    <mergeCell ref="I10:Q11"/>
    <mergeCell ref="R10:U10"/>
    <mergeCell ref="V10:AA10"/>
    <mergeCell ref="T14:AA14"/>
    <mergeCell ref="C13:H14"/>
    <mergeCell ref="I13:S14"/>
    <mergeCell ref="T13:AA13"/>
    <mergeCell ref="C16:H16"/>
    <mergeCell ref="I16:AA16"/>
    <mergeCell ref="C23:I23"/>
    <mergeCell ref="J23:P23"/>
    <mergeCell ref="Q23:AA23"/>
    <mergeCell ref="Z32:AA32"/>
    <mergeCell ref="K32:N32"/>
    <mergeCell ref="O32:R32"/>
    <mergeCell ref="S32:T32"/>
    <mergeCell ref="U32:W32"/>
    <mergeCell ref="X32:Y32"/>
    <mergeCell ref="C24:I24"/>
    <mergeCell ref="J24:P24"/>
    <mergeCell ref="Q24:AA24"/>
    <mergeCell ref="C26:H26"/>
    <mergeCell ref="I26:AA26"/>
    <mergeCell ref="C28:H28"/>
    <mergeCell ref="I28:J28"/>
    <mergeCell ref="H62:I62"/>
    <mergeCell ref="J62:M62"/>
    <mergeCell ref="N62:U62"/>
    <mergeCell ref="V62:AA62"/>
    <mergeCell ref="C61:G61"/>
    <mergeCell ref="H61:I61"/>
    <mergeCell ref="J61:M61"/>
    <mergeCell ref="N61:U61"/>
    <mergeCell ref="C43:AA43"/>
    <mergeCell ref="C44:AA56"/>
    <mergeCell ref="C40:G40"/>
    <mergeCell ref="K40:AA40"/>
    <mergeCell ref="C38:G38"/>
    <mergeCell ref="K38:AA38"/>
    <mergeCell ref="C39:G39"/>
    <mergeCell ref="K39:AA39"/>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28" workbookViewId="0">
      <selection activeCell="I10" sqref="I10:Q11"/>
    </sheetView>
  </sheetViews>
  <sheetFormatPr baseColWidth="10" defaultColWidth="3.7265625" defaultRowHeight="14.5" x14ac:dyDescent="0.35"/>
  <cols>
    <col min="1" max="1" width="3.7265625" style="609"/>
    <col min="2" max="2" width="2.81640625" style="609" customWidth="1"/>
    <col min="3" max="6" width="2.7265625" style="350" customWidth="1"/>
    <col min="7" max="7" width="4.26953125" style="350" customWidth="1"/>
    <col min="8" max="8" width="26.7265625" style="350" customWidth="1"/>
    <col min="9" max="9" width="15.54296875" style="350" customWidth="1"/>
    <col min="10" max="10" width="15" style="350" customWidth="1"/>
    <col min="11" max="12" width="3.453125" style="350" customWidth="1"/>
    <col min="13" max="13" width="6.81640625" style="350" customWidth="1"/>
    <col min="14" max="15" width="2.7265625" style="350" customWidth="1"/>
    <col min="16" max="16" width="6.453125" style="350" customWidth="1"/>
    <col min="17" max="17" width="3.54296875" style="350" customWidth="1"/>
    <col min="18" max="18" width="3.7265625" style="350"/>
    <col min="19" max="19" width="4.1796875" style="350" customWidth="1"/>
    <col min="20" max="20" width="11" style="350" customWidth="1"/>
    <col min="21" max="21" width="4.7265625" style="350" customWidth="1"/>
    <col min="22" max="22" width="3.7265625" style="350"/>
    <col min="23" max="25" width="5" style="350" customWidth="1"/>
    <col min="26" max="26" width="6.7265625" style="350" customWidth="1"/>
    <col min="27" max="27" width="4.1796875" style="350" customWidth="1"/>
    <col min="28" max="28" width="3.453125" style="609" customWidth="1"/>
    <col min="29" max="16384" width="3.7265625" style="609"/>
  </cols>
  <sheetData>
    <row r="1" spans="2:28" ht="15" thickBot="1" x14ac:dyDescent="0.4">
      <c r="B1" s="610"/>
      <c r="C1" s="297"/>
      <c r="D1" s="297"/>
      <c r="E1" s="297"/>
      <c r="F1" s="297"/>
    </row>
    <row r="2" spans="2:28" ht="45.75" customHeight="1" x14ac:dyDescent="0.35">
      <c r="B2" s="1183"/>
      <c r="C2" s="1184"/>
      <c r="D2" s="1184"/>
      <c r="E2" s="1184"/>
      <c r="F2" s="1184"/>
      <c r="G2" s="1184"/>
      <c r="H2" s="3093" t="s">
        <v>0</v>
      </c>
      <c r="I2" s="3093"/>
      <c r="J2" s="3093"/>
      <c r="K2" s="3093"/>
      <c r="L2" s="3093"/>
      <c r="M2" s="3093"/>
      <c r="N2" s="3093"/>
      <c r="O2" s="3093"/>
      <c r="P2" s="3093"/>
      <c r="Q2" s="3093"/>
      <c r="R2" s="3093"/>
      <c r="S2" s="3093"/>
      <c r="T2" s="3093"/>
      <c r="U2" s="3093"/>
      <c r="V2" s="3093"/>
      <c r="W2" s="3093"/>
      <c r="X2" s="3093"/>
      <c r="Y2" s="3093"/>
      <c r="Z2" s="3093"/>
      <c r="AA2" s="3093"/>
      <c r="AB2" s="3094"/>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15" thickBot="1" x14ac:dyDescent="0.4">
      <c r="B6" s="612"/>
      <c r="C6" s="615"/>
      <c r="D6" s="615"/>
      <c r="E6" s="615"/>
      <c r="F6" s="615"/>
      <c r="G6" s="615"/>
      <c r="H6" s="615"/>
      <c r="I6" s="614"/>
      <c r="J6" s="614"/>
      <c r="K6" s="614"/>
      <c r="L6" s="614"/>
      <c r="M6" s="614"/>
      <c r="N6" s="614"/>
      <c r="O6" s="614"/>
      <c r="P6" s="614"/>
      <c r="Q6" s="614"/>
      <c r="R6" s="615"/>
      <c r="S6" s="615"/>
      <c r="T6" s="615"/>
      <c r="U6" s="615"/>
      <c r="V6" s="615"/>
      <c r="W6" s="615"/>
      <c r="X6" s="615"/>
      <c r="Y6" s="615"/>
      <c r="Z6" s="615"/>
      <c r="AA6" s="615"/>
      <c r="AB6" s="616"/>
    </row>
    <row r="7" spans="2:28" ht="15" customHeight="1" x14ac:dyDescent="0.35">
      <c r="B7" s="617"/>
      <c r="C7" s="3066" t="s">
        <v>605</v>
      </c>
      <c r="D7" s="3067"/>
      <c r="E7" s="3067"/>
      <c r="F7" s="3067"/>
      <c r="G7" s="3067"/>
      <c r="H7" s="3068"/>
      <c r="I7" s="1760" t="s">
        <v>606</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3069"/>
      <c r="D8" s="3070"/>
      <c r="E8" s="3070"/>
      <c r="F8" s="3070"/>
      <c r="G8" s="3070"/>
      <c r="H8" s="3071"/>
      <c r="I8" s="1763"/>
      <c r="J8" s="1764"/>
      <c r="K8" s="1764"/>
      <c r="L8" s="1764"/>
      <c r="M8" s="1764"/>
      <c r="N8" s="1764"/>
      <c r="O8" s="1764"/>
      <c r="P8" s="1764"/>
      <c r="Q8" s="1764"/>
      <c r="R8" s="1764"/>
      <c r="S8" s="1764"/>
      <c r="T8" s="1764"/>
      <c r="U8" s="1764"/>
      <c r="V8" s="1764"/>
      <c r="W8" s="1764"/>
      <c r="X8" s="1764"/>
      <c r="Y8" s="1764"/>
      <c r="Z8" s="1764"/>
      <c r="AA8" s="1765"/>
      <c r="AB8" s="618"/>
    </row>
    <row r="9" spans="2:28" ht="15" thickBot="1" x14ac:dyDescent="0.4">
      <c r="B9" s="617"/>
      <c r="C9" s="621"/>
      <c r="D9" s="621"/>
      <c r="E9" s="621"/>
      <c r="F9" s="621"/>
      <c r="G9" s="621"/>
      <c r="H9" s="621"/>
      <c r="I9" s="620"/>
      <c r="J9" s="620"/>
      <c r="K9" s="620"/>
      <c r="L9" s="620"/>
      <c r="M9" s="620"/>
      <c r="N9" s="620"/>
      <c r="O9" s="620"/>
      <c r="P9" s="620"/>
      <c r="Q9" s="620"/>
      <c r="R9" s="621"/>
      <c r="S9" s="621"/>
      <c r="T9" s="621"/>
      <c r="U9" s="621"/>
      <c r="V9" s="621"/>
      <c r="W9" s="621"/>
      <c r="X9" s="621"/>
      <c r="Y9" s="621"/>
      <c r="Z9" s="621"/>
      <c r="AA9" s="621"/>
      <c r="AB9" s="618"/>
    </row>
    <row r="10" spans="2:28" ht="15" customHeight="1" thickBot="1" x14ac:dyDescent="0.4">
      <c r="B10" s="617"/>
      <c r="C10" s="3066" t="s">
        <v>607</v>
      </c>
      <c r="D10" s="3067"/>
      <c r="E10" s="3067"/>
      <c r="F10" s="3067"/>
      <c r="G10" s="3067"/>
      <c r="H10" s="3068"/>
      <c r="I10" s="1355" t="s">
        <v>658</v>
      </c>
      <c r="J10" s="1356"/>
      <c r="K10" s="1356"/>
      <c r="L10" s="1356"/>
      <c r="M10" s="1356"/>
      <c r="N10" s="1356"/>
      <c r="O10" s="1356"/>
      <c r="P10" s="1356"/>
      <c r="Q10" s="1357"/>
      <c r="R10" s="3081" t="s">
        <v>8</v>
      </c>
      <c r="S10" s="3082"/>
      <c r="T10" s="3082"/>
      <c r="U10" s="3083"/>
      <c r="V10" s="3072" t="s">
        <v>609</v>
      </c>
      <c r="W10" s="3073"/>
      <c r="X10" s="3073"/>
      <c r="Y10" s="3073"/>
      <c r="Z10" s="3073"/>
      <c r="AA10" s="3074"/>
      <c r="AB10" s="618"/>
    </row>
    <row r="11" spans="2:28" ht="28.5" customHeight="1" thickBot="1" x14ac:dyDescent="0.4">
      <c r="B11" s="617"/>
      <c r="C11" s="3069"/>
      <c r="D11" s="3070"/>
      <c r="E11" s="3070"/>
      <c r="F11" s="3070"/>
      <c r="G11" s="3070"/>
      <c r="H11" s="3071"/>
      <c r="I11" s="1358"/>
      <c r="J11" s="1359"/>
      <c r="K11" s="1359"/>
      <c r="L11" s="1359"/>
      <c r="M11" s="1359"/>
      <c r="N11" s="1359"/>
      <c r="O11" s="1359"/>
      <c r="P11" s="1359"/>
      <c r="Q11" s="1360"/>
      <c r="R11" s="1235" t="s">
        <v>659</v>
      </c>
      <c r="S11" s="1370"/>
      <c r="T11" s="1370"/>
      <c r="U11" s="1371"/>
      <c r="V11" s="1608">
        <v>4</v>
      </c>
      <c r="W11" s="1609"/>
      <c r="X11" s="1609"/>
      <c r="Y11" s="1609"/>
      <c r="Z11" s="1609"/>
      <c r="AA11" s="1610"/>
      <c r="AB11" s="618"/>
    </row>
    <row r="12" spans="2:28" ht="15" thickBot="1" x14ac:dyDescent="0.4">
      <c r="B12" s="622"/>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624"/>
    </row>
    <row r="13" spans="2:28" ht="15" customHeight="1" x14ac:dyDescent="0.35">
      <c r="B13" s="622"/>
      <c r="C13" s="3066" t="s">
        <v>261</v>
      </c>
      <c r="D13" s="3067"/>
      <c r="E13" s="3067"/>
      <c r="F13" s="3067"/>
      <c r="G13" s="3067"/>
      <c r="H13" s="3068"/>
      <c r="I13" s="3099" t="s">
        <v>660</v>
      </c>
      <c r="J13" s="3100"/>
      <c r="K13" s="3100"/>
      <c r="L13" s="3100"/>
      <c r="M13" s="3100"/>
      <c r="N13" s="3100"/>
      <c r="O13" s="3100"/>
      <c r="P13" s="3100"/>
      <c r="Q13" s="3100"/>
      <c r="R13" s="3100"/>
      <c r="S13" s="3101"/>
      <c r="T13" s="3066" t="s">
        <v>612</v>
      </c>
      <c r="U13" s="3067"/>
      <c r="V13" s="3067"/>
      <c r="W13" s="3067"/>
      <c r="X13" s="3067"/>
      <c r="Y13" s="3067"/>
      <c r="Z13" s="3067"/>
      <c r="AA13" s="3068"/>
      <c r="AB13" s="624"/>
    </row>
    <row r="14" spans="2:28" ht="30" customHeight="1" thickBot="1" x14ac:dyDescent="0.4">
      <c r="B14" s="622"/>
      <c r="C14" s="3069"/>
      <c r="D14" s="3070"/>
      <c r="E14" s="3070"/>
      <c r="F14" s="3070"/>
      <c r="G14" s="3070"/>
      <c r="H14" s="3071"/>
      <c r="I14" s="3102"/>
      <c r="J14" s="3103"/>
      <c r="K14" s="3103"/>
      <c r="L14" s="3103"/>
      <c r="M14" s="3103"/>
      <c r="N14" s="3103"/>
      <c r="O14" s="3103"/>
      <c r="P14" s="3103"/>
      <c r="Q14" s="3103"/>
      <c r="R14" s="3103"/>
      <c r="S14" s="3104"/>
      <c r="T14" s="1232" t="s">
        <v>376</v>
      </c>
      <c r="U14" s="1233"/>
      <c r="V14" s="1233"/>
      <c r="W14" s="1233"/>
      <c r="X14" s="1233"/>
      <c r="Y14" s="1233"/>
      <c r="Z14" s="1233"/>
      <c r="AA14" s="1234"/>
      <c r="AB14" s="624"/>
    </row>
    <row r="15" spans="2:28" ht="15" thickBot="1" x14ac:dyDescent="0.4">
      <c r="B15" s="622"/>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624"/>
    </row>
    <row r="16" spans="2:28" ht="48" customHeight="1" thickBot="1" x14ac:dyDescent="0.4">
      <c r="B16" s="622"/>
      <c r="C16" s="3087" t="s">
        <v>613</v>
      </c>
      <c r="D16" s="3088"/>
      <c r="E16" s="3088"/>
      <c r="F16" s="3088"/>
      <c r="G16" s="3088"/>
      <c r="H16" s="3089"/>
      <c r="I16" s="3274" t="s">
        <v>661</v>
      </c>
      <c r="J16" s="3275"/>
      <c r="K16" s="3275"/>
      <c r="L16" s="3275"/>
      <c r="M16" s="3275"/>
      <c r="N16" s="3275"/>
      <c r="O16" s="3275"/>
      <c r="P16" s="3275"/>
      <c r="Q16" s="3275"/>
      <c r="R16" s="3275"/>
      <c r="S16" s="3275"/>
      <c r="T16" s="3275"/>
      <c r="U16" s="3275"/>
      <c r="V16" s="3275"/>
      <c r="W16" s="3275"/>
      <c r="X16" s="3275"/>
      <c r="Y16" s="3275"/>
      <c r="Z16" s="3275"/>
      <c r="AA16" s="3276"/>
      <c r="AB16" s="624"/>
    </row>
    <row r="17" spans="2:28" ht="16.5" customHeight="1" thickBot="1" x14ac:dyDescent="0.4">
      <c r="B17" s="622"/>
      <c r="C17" s="621"/>
      <c r="D17" s="621"/>
      <c r="E17" s="621"/>
      <c r="F17" s="621"/>
      <c r="G17" s="621"/>
      <c r="H17" s="621"/>
      <c r="I17" s="292"/>
      <c r="J17" s="292"/>
      <c r="K17" s="292"/>
      <c r="L17" s="292"/>
      <c r="M17" s="292"/>
      <c r="N17" s="292"/>
      <c r="O17" s="292"/>
      <c r="P17" s="292"/>
      <c r="Q17" s="292"/>
      <c r="R17" s="292"/>
      <c r="S17" s="292"/>
      <c r="T17" s="292"/>
      <c r="U17" s="292"/>
      <c r="V17" s="292"/>
      <c r="W17" s="292"/>
      <c r="X17" s="292"/>
      <c r="Y17" s="292"/>
      <c r="Z17" s="292"/>
      <c r="AA17" s="292"/>
      <c r="AB17" s="624"/>
    </row>
    <row r="18" spans="2:28" ht="99.75" customHeight="1" thickBot="1" x14ac:dyDescent="0.4">
      <c r="B18" s="622"/>
      <c r="C18" s="3087" t="s">
        <v>84</v>
      </c>
      <c r="D18" s="3088"/>
      <c r="E18" s="3088"/>
      <c r="F18" s="3088"/>
      <c r="G18" s="3088"/>
      <c r="H18" s="3089"/>
      <c r="I18" s="1868" t="s">
        <v>662</v>
      </c>
      <c r="J18" s="1869"/>
      <c r="K18" s="1869"/>
      <c r="L18" s="1869"/>
      <c r="M18" s="1869"/>
      <c r="N18" s="1869"/>
      <c r="O18" s="1869"/>
      <c r="P18" s="1869"/>
      <c r="Q18" s="1869"/>
      <c r="R18" s="1869"/>
      <c r="S18" s="1869"/>
      <c r="T18" s="1869"/>
      <c r="U18" s="1869"/>
      <c r="V18" s="1869"/>
      <c r="W18" s="1869"/>
      <c r="X18" s="1869"/>
      <c r="Y18" s="1869"/>
      <c r="Z18" s="1869"/>
      <c r="AA18" s="1870"/>
      <c r="AB18" s="624"/>
    </row>
    <row r="19" spans="2:28" ht="16.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x14ac:dyDescent="0.35">
      <c r="B20" s="622"/>
      <c r="C20" s="3105" t="s">
        <v>616</v>
      </c>
      <c r="D20" s="3106"/>
      <c r="E20" s="3106"/>
      <c r="F20" s="3106"/>
      <c r="G20" s="3106"/>
      <c r="H20" s="3107"/>
      <c r="I20" s="1593" t="s">
        <v>663</v>
      </c>
      <c r="J20" s="1594"/>
      <c r="K20" s="1594"/>
      <c r="L20" s="1595"/>
      <c r="M20" s="3072" t="s">
        <v>664</v>
      </c>
      <c r="N20" s="3073"/>
      <c r="O20" s="3073"/>
      <c r="P20" s="3073"/>
      <c r="Q20" s="3073"/>
      <c r="R20" s="3073"/>
      <c r="S20" s="3074"/>
      <c r="T20" s="3072" t="s">
        <v>619</v>
      </c>
      <c r="U20" s="3073"/>
      <c r="V20" s="3073"/>
      <c r="W20" s="3073"/>
      <c r="X20" s="3073"/>
      <c r="Y20" s="3073"/>
      <c r="Z20" s="3073"/>
      <c r="AA20" s="3074"/>
      <c r="AB20" s="624"/>
    </row>
    <row r="21" spans="2:28" ht="15" thickBot="1" x14ac:dyDescent="0.4">
      <c r="B21" s="622"/>
      <c r="C21" s="3108"/>
      <c r="D21" s="3109"/>
      <c r="E21" s="3109"/>
      <c r="F21" s="3109"/>
      <c r="G21" s="3109"/>
      <c r="H21" s="3110"/>
      <c r="I21" s="1596"/>
      <c r="J21" s="1597"/>
      <c r="K21" s="1597"/>
      <c r="L21" s="1598"/>
      <c r="M21" s="1219" t="s">
        <v>171</v>
      </c>
      <c r="N21" s="1372"/>
      <c r="O21" s="1372"/>
      <c r="P21" s="1372"/>
      <c r="Q21" s="1372"/>
      <c r="R21" s="1372"/>
      <c r="S21" s="1373"/>
      <c r="T21" s="1219" t="s">
        <v>186</v>
      </c>
      <c r="U21" s="1372"/>
      <c r="V21" s="1372"/>
      <c r="W21" s="1372"/>
      <c r="X21" s="1372"/>
      <c r="Y21" s="1372"/>
      <c r="Z21" s="1372"/>
      <c r="AA21" s="1373"/>
      <c r="AB21" s="624"/>
    </row>
    <row r="22" spans="2:28" ht="15" thickBot="1" x14ac:dyDescent="0.4">
      <c r="B22" s="622"/>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624"/>
    </row>
    <row r="23" spans="2:28" ht="32.25" customHeight="1" x14ac:dyDescent="0.35">
      <c r="B23" s="622"/>
      <c r="C23" s="3072" t="s">
        <v>620</v>
      </c>
      <c r="D23" s="3073"/>
      <c r="E23" s="3073"/>
      <c r="F23" s="3073"/>
      <c r="G23" s="3073"/>
      <c r="H23" s="3073"/>
      <c r="I23" s="3074"/>
      <c r="J23" s="3072" t="s">
        <v>665</v>
      </c>
      <c r="K23" s="3073"/>
      <c r="L23" s="3073"/>
      <c r="M23" s="3073"/>
      <c r="N23" s="3073"/>
      <c r="O23" s="3073"/>
      <c r="P23" s="3074"/>
      <c r="Q23" s="3072" t="s">
        <v>622</v>
      </c>
      <c r="R23" s="3073"/>
      <c r="S23" s="3073"/>
      <c r="T23" s="3073"/>
      <c r="U23" s="3073"/>
      <c r="V23" s="3073"/>
      <c r="W23" s="3073"/>
      <c r="X23" s="3073"/>
      <c r="Y23" s="3073"/>
      <c r="Z23" s="3073"/>
      <c r="AA23" s="3074"/>
      <c r="AB23" s="624"/>
    </row>
    <row r="24" spans="2:28" ht="34.5" customHeight="1" thickBot="1" x14ac:dyDescent="0.4">
      <c r="B24" s="622"/>
      <c r="C24" s="3265" t="s">
        <v>666</v>
      </c>
      <c r="D24" s="3266"/>
      <c r="E24" s="3266"/>
      <c r="F24" s="3266"/>
      <c r="G24" s="3266"/>
      <c r="H24" s="3266"/>
      <c r="I24" s="3267"/>
      <c r="J24" s="3265" t="s">
        <v>667</v>
      </c>
      <c r="K24" s="3266"/>
      <c r="L24" s="3266"/>
      <c r="M24" s="3266"/>
      <c r="N24" s="3266"/>
      <c r="O24" s="3266"/>
      <c r="P24" s="3267"/>
      <c r="Q24" s="3120" t="s">
        <v>135</v>
      </c>
      <c r="R24" s="3121"/>
      <c r="S24" s="3121"/>
      <c r="T24" s="3121"/>
      <c r="U24" s="3121"/>
      <c r="V24" s="3121"/>
      <c r="W24" s="3121"/>
      <c r="X24" s="3121"/>
      <c r="Y24" s="3121"/>
      <c r="Z24" s="3121"/>
      <c r="AA24" s="3122"/>
      <c r="AB24" s="624"/>
    </row>
    <row r="25" spans="2:28" ht="15" thickBot="1" x14ac:dyDescent="0.4">
      <c r="B25" s="622"/>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624"/>
    </row>
    <row r="26" spans="2:28" ht="33" customHeight="1" thickBot="1" x14ac:dyDescent="0.4">
      <c r="B26" s="622"/>
      <c r="C26" s="3087" t="s">
        <v>625</v>
      </c>
      <c r="D26" s="3088"/>
      <c r="E26" s="3088"/>
      <c r="F26" s="3088"/>
      <c r="G26" s="3088"/>
      <c r="H26" s="3089"/>
      <c r="I26" s="1508" t="s">
        <v>668</v>
      </c>
      <c r="J26" s="2636"/>
      <c r="K26" s="2636"/>
      <c r="L26" s="2636"/>
      <c r="M26" s="2636"/>
      <c r="N26" s="2636"/>
      <c r="O26" s="2636"/>
      <c r="P26" s="2636"/>
      <c r="Q26" s="2636"/>
      <c r="R26" s="2636"/>
      <c r="S26" s="2636"/>
      <c r="T26" s="2636"/>
      <c r="U26" s="2636"/>
      <c r="V26" s="2636"/>
      <c r="W26" s="2636"/>
      <c r="X26" s="2636"/>
      <c r="Y26" s="2636"/>
      <c r="Z26" s="2636"/>
      <c r="AA26" s="2637"/>
      <c r="AB26" s="624"/>
    </row>
    <row r="27" spans="2:28" ht="15"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41.25" customHeight="1" thickBot="1" x14ac:dyDescent="0.4">
      <c r="B28" s="622"/>
      <c r="C28" s="3087" t="s">
        <v>33</v>
      </c>
      <c r="D28" s="3088"/>
      <c r="E28" s="3088"/>
      <c r="F28" s="3088"/>
      <c r="G28" s="3088"/>
      <c r="H28" s="3089"/>
      <c r="I28" s="1470" t="s">
        <v>669</v>
      </c>
      <c r="J28" s="1508"/>
      <c r="K28" s="3131" t="s">
        <v>34</v>
      </c>
      <c r="L28" s="3133"/>
      <c r="M28" s="3133"/>
      <c r="N28" s="3132"/>
      <c r="O28" s="1611" t="s">
        <v>35</v>
      </c>
      <c r="P28" s="1915"/>
      <c r="Q28" s="1916"/>
      <c r="R28" s="154"/>
      <c r="S28" s="1611" t="s">
        <v>36</v>
      </c>
      <c r="T28" s="1915"/>
      <c r="U28" s="154" t="s">
        <v>37</v>
      </c>
      <c r="V28" s="2670" t="s">
        <v>38</v>
      </c>
      <c r="W28" s="3123"/>
      <c r="X28" s="3123"/>
      <c r="Y28" s="3123"/>
      <c r="Z28" s="3124"/>
      <c r="AA28" s="636"/>
      <c r="AB28" s="624"/>
    </row>
    <row r="29" spans="2:28" ht="15" thickBot="1" x14ac:dyDescent="0.4">
      <c r="B29" s="622"/>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624"/>
    </row>
    <row r="30" spans="2:28" x14ac:dyDescent="0.35">
      <c r="B30" s="622"/>
      <c r="C30" s="3105" t="s">
        <v>628</v>
      </c>
      <c r="D30" s="3134"/>
      <c r="E30" s="3134"/>
      <c r="F30" s="3134"/>
      <c r="G30" s="3134"/>
      <c r="H30" s="3134"/>
      <c r="I30" s="3134"/>
      <c r="J30" s="3135"/>
      <c r="K30" s="3142" t="s">
        <v>40</v>
      </c>
      <c r="L30" s="3143"/>
      <c r="M30" s="3143"/>
      <c r="N30" s="3143"/>
      <c r="O30" s="3143"/>
      <c r="P30" s="3143"/>
      <c r="Q30" s="3143"/>
      <c r="R30" s="3144"/>
      <c r="S30" s="3145" t="s">
        <v>41</v>
      </c>
      <c r="T30" s="3146"/>
      <c r="U30" s="3146"/>
      <c r="V30" s="3146"/>
      <c r="W30" s="3147"/>
      <c r="X30" s="3148" t="s">
        <v>42</v>
      </c>
      <c r="Y30" s="3321"/>
      <c r="Z30" s="3321"/>
      <c r="AA30" s="3149"/>
      <c r="AB30" s="624"/>
    </row>
    <row r="31" spans="2:28" s="349" customFormat="1" x14ac:dyDescent="0.35">
      <c r="B31" s="293"/>
      <c r="C31" s="3136"/>
      <c r="D31" s="3137"/>
      <c r="E31" s="3137"/>
      <c r="F31" s="3137"/>
      <c r="G31" s="3137"/>
      <c r="H31" s="3137"/>
      <c r="I31" s="3137"/>
      <c r="J31" s="3138"/>
      <c r="K31" s="3322" t="s">
        <v>43</v>
      </c>
      <c r="L31" s="3323"/>
      <c r="M31" s="3323"/>
      <c r="N31" s="3324"/>
      <c r="O31" s="3325" t="s">
        <v>44</v>
      </c>
      <c r="P31" s="3323"/>
      <c r="Q31" s="3323"/>
      <c r="R31" s="3324"/>
      <c r="S31" s="3326" t="s">
        <v>43</v>
      </c>
      <c r="T31" s="3327"/>
      <c r="U31" s="3326" t="s">
        <v>44</v>
      </c>
      <c r="V31" s="3328"/>
      <c r="W31" s="3327"/>
      <c r="X31" s="3329" t="s">
        <v>43</v>
      </c>
      <c r="Y31" s="3330"/>
      <c r="Z31" s="3329" t="s">
        <v>44</v>
      </c>
      <c r="AA31" s="3331"/>
      <c r="AB31" s="294"/>
    </row>
    <row r="32" spans="2:28" s="349" customFormat="1" ht="22.5" customHeight="1" thickBot="1" x14ac:dyDescent="0.4">
      <c r="B32" s="293"/>
      <c r="C32" s="3139"/>
      <c r="D32" s="3140"/>
      <c r="E32" s="3140"/>
      <c r="F32" s="3140"/>
      <c r="G32" s="3140"/>
      <c r="H32" s="3140"/>
      <c r="I32" s="3140"/>
      <c r="J32" s="3141"/>
      <c r="K32" s="3332">
        <v>0</v>
      </c>
      <c r="L32" s="3333"/>
      <c r="M32" s="3333"/>
      <c r="N32" s="3334"/>
      <c r="O32" s="3335">
        <v>0.3</v>
      </c>
      <c r="P32" s="3333"/>
      <c r="Q32" s="3333"/>
      <c r="R32" s="3334"/>
      <c r="S32" s="3335">
        <v>0.31</v>
      </c>
      <c r="T32" s="3334"/>
      <c r="U32" s="3335">
        <v>0.59</v>
      </c>
      <c r="V32" s="3333"/>
      <c r="W32" s="3334"/>
      <c r="X32" s="3335">
        <v>0.6</v>
      </c>
      <c r="Y32" s="3334"/>
      <c r="Z32" s="3335">
        <v>1</v>
      </c>
      <c r="AA32" s="3336"/>
      <c r="AB32" s="294"/>
    </row>
    <row r="33" spans="2:28" ht="15" thickBot="1" x14ac:dyDescent="0.4">
      <c r="B33" s="622"/>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624"/>
    </row>
    <row r="34" spans="2:28" s="626" customFormat="1" ht="15" thickBot="1" x14ac:dyDescent="0.4">
      <c r="B34" s="627"/>
      <c r="C34" s="3157" t="s">
        <v>45</v>
      </c>
      <c r="D34" s="3158"/>
      <c r="E34" s="3158"/>
      <c r="F34" s="3158"/>
      <c r="G34" s="3158"/>
      <c r="H34" s="3158"/>
      <c r="I34" s="3158"/>
      <c r="J34" s="3158"/>
      <c r="K34" s="3158"/>
      <c r="L34" s="3158"/>
      <c r="M34" s="3158"/>
      <c r="N34" s="3158"/>
      <c r="O34" s="3158"/>
      <c r="P34" s="3158"/>
      <c r="Q34" s="3158"/>
      <c r="R34" s="3158"/>
      <c r="S34" s="3158"/>
      <c r="T34" s="3158"/>
      <c r="U34" s="3158"/>
      <c r="V34" s="3158"/>
      <c r="W34" s="3158"/>
      <c r="X34" s="3158"/>
      <c r="Y34" s="3158"/>
      <c r="Z34" s="3158"/>
      <c r="AA34" s="3159"/>
      <c r="AB34" s="624"/>
    </row>
    <row r="35" spans="2:28" s="626" customFormat="1" ht="15" customHeight="1" x14ac:dyDescent="0.35">
      <c r="B35" s="627"/>
      <c r="C35" s="3157" t="s">
        <v>46</v>
      </c>
      <c r="D35" s="3158"/>
      <c r="E35" s="3158"/>
      <c r="F35" s="3158"/>
      <c r="G35" s="3159"/>
      <c r="H35" s="3164" t="s">
        <v>670</v>
      </c>
      <c r="I35" s="3164" t="s">
        <v>671</v>
      </c>
      <c r="J35" s="3164" t="s">
        <v>49</v>
      </c>
      <c r="K35" s="3160" t="s">
        <v>50</v>
      </c>
      <c r="L35" s="3161"/>
      <c r="M35" s="3161"/>
      <c r="N35" s="3161"/>
      <c r="O35" s="3161"/>
      <c r="P35" s="3161"/>
      <c r="Q35" s="3161"/>
      <c r="R35" s="3161"/>
      <c r="S35" s="3161"/>
      <c r="T35" s="3161"/>
      <c r="U35" s="3161"/>
      <c r="V35" s="3161"/>
      <c r="W35" s="3161"/>
      <c r="X35" s="3161"/>
      <c r="Y35" s="3161"/>
      <c r="Z35" s="3161"/>
      <c r="AA35" s="3166"/>
      <c r="AB35" s="624"/>
    </row>
    <row r="36" spans="2:28" s="626" customFormat="1" ht="30" customHeight="1" thickBot="1" x14ac:dyDescent="0.4">
      <c r="B36" s="627"/>
      <c r="C36" s="3179"/>
      <c r="D36" s="3180"/>
      <c r="E36" s="3180"/>
      <c r="F36" s="3180"/>
      <c r="G36" s="3181"/>
      <c r="H36" s="3165"/>
      <c r="I36" s="3165"/>
      <c r="J36" s="3165"/>
      <c r="K36" s="3162"/>
      <c r="L36" s="3163"/>
      <c r="M36" s="3163"/>
      <c r="N36" s="3163"/>
      <c r="O36" s="3163"/>
      <c r="P36" s="3163"/>
      <c r="Q36" s="3163"/>
      <c r="R36" s="3163"/>
      <c r="S36" s="3163"/>
      <c r="T36" s="3163"/>
      <c r="U36" s="3163"/>
      <c r="V36" s="3163"/>
      <c r="W36" s="3163"/>
      <c r="X36" s="3163"/>
      <c r="Y36" s="3163"/>
      <c r="Z36" s="3163"/>
      <c r="AA36" s="3167"/>
      <c r="AB36" s="624"/>
    </row>
    <row r="37" spans="2:28" s="626" customFormat="1" ht="42.65" customHeight="1" x14ac:dyDescent="0.35">
      <c r="B37" s="627"/>
      <c r="C37" s="3170" t="s">
        <v>672</v>
      </c>
      <c r="D37" s="3171"/>
      <c r="E37" s="3171"/>
      <c r="F37" s="3171"/>
      <c r="G37" s="3337"/>
      <c r="H37" s="155">
        <v>30</v>
      </c>
      <c r="I37" s="155">
        <v>36</v>
      </c>
      <c r="J37" s="749">
        <f>(H37/I37)</f>
        <v>0.83333333333333337</v>
      </c>
      <c r="K37" s="1878" t="s">
        <v>1054</v>
      </c>
      <c r="L37" s="1879"/>
      <c r="M37" s="1879"/>
      <c r="N37" s="1879"/>
      <c r="O37" s="1879"/>
      <c r="P37" s="1879"/>
      <c r="Q37" s="1879"/>
      <c r="R37" s="1879"/>
      <c r="S37" s="1879"/>
      <c r="T37" s="1879"/>
      <c r="U37" s="1879"/>
      <c r="V37" s="1879"/>
      <c r="W37" s="1879"/>
      <c r="X37" s="1879"/>
      <c r="Y37" s="1879"/>
      <c r="Z37" s="1879"/>
      <c r="AA37" s="1880"/>
      <c r="AB37" s="624"/>
    </row>
    <row r="38" spans="2:28" s="626" customFormat="1" ht="15" thickBot="1" x14ac:dyDescent="0.4">
      <c r="B38" s="627"/>
      <c r="C38" s="3170" t="s">
        <v>673</v>
      </c>
      <c r="D38" s="3171"/>
      <c r="E38" s="3171"/>
      <c r="F38" s="3171"/>
      <c r="G38" s="3337"/>
      <c r="H38" s="280"/>
      <c r="I38" s="280"/>
      <c r="J38" s="156"/>
      <c r="K38" s="1642"/>
      <c r="L38" s="1643"/>
      <c r="M38" s="1643"/>
      <c r="N38" s="1643"/>
      <c r="O38" s="1643"/>
      <c r="P38" s="1643"/>
      <c r="Q38" s="1643"/>
      <c r="R38" s="1643"/>
      <c r="S38" s="1643"/>
      <c r="T38" s="1643"/>
      <c r="U38" s="1643"/>
      <c r="V38" s="1643"/>
      <c r="W38" s="1643"/>
      <c r="X38" s="1643"/>
      <c r="Y38" s="1643"/>
      <c r="Z38" s="1643"/>
      <c r="AA38" s="1644"/>
      <c r="AB38" s="624"/>
    </row>
    <row r="39" spans="2:28" s="626" customFormat="1" ht="15.75" customHeight="1" thickBot="1" x14ac:dyDescent="0.4">
      <c r="B39" s="627"/>
      <c r="C39" s="3172" t="s">
        <v>54</v>
      </c>
      <c r="D39" s="3173"/>
      <c r="E39" s="3173"/>
      <c r="F39" s="3173"/>
      <c r="G39" s="3347"/>
      <c r="H39" s="302">
        <f>SUM(H37:H38)</f>
        <v>30</v>
      </c>
      <c r="I39" s="302">
        <f>SUM(I37:I38)</f>
        <v>36</v>
      </c>
      <c r="J39" s="750">
        <f>(H39/I39)</f>
        <v>0.83333333333333337</v>
      </c>
      <c r="K39" s="3174"/>
      <c r="L39" s="3175"/>
      <c r="M39" s="3175"/>
      <c r="N39" s="3175"/>
      <c r="O39" s="3175"/>
      <c r="P39" s="3175"/>
      <c r="Q39" s="3175"/>
      <c r="R39" s="3175"/>
      <c r="S39" s="3175"/>
      <c r="T39" s="3175"/>
      <c r="U39" s="3175"/>
      <c r="V39" s="3175"/>
      <c r="W39" s="3175"/>
      <c r="X39" s="3175"/>
      <c r="Y39" s="3175"/>
      <c r="Z39" s="3175"/>
      <c r="AA39" s="3176"/>
      <c r="AB39" s="624"/>
    </row>
    <row r="40" spans="2:28" s="626" customFormat="1" x14ac:dyDescent="0.35">
      <c r="B40" s="627"/>
      <c r="C40" s="298"/>
      <c r="D40" s="298"/>
      <c r="E40" s="298"/>
      <c r="F40" s="298"/>
      <c r="G40" s="298"/>
      <c r="H40" s="299"/>
      <c r="I40" s="299"/>
      <c r="J40" s="435"/>
      <c r="K40" s="298"/>
      <c r="L40" s="298"/>
      <c r="M40" s="298"/>
      <c r="N40" s="298"/>
      <c r="O40" s="298"/>
      <c r="P40" s="298"/>
      <c r="Q40" s="298"/>
      <c r="R40" s="298"/>
      <c r="S40" s="298"/>
      <c r="T40" s="298"/>
      <c r="U40" s="298"/>
      <c r="V40" s="298"/>
      <c r="W40" s="298"/>
      <c r="X40" s="298"/>
      <c r="Y40" s="298"/>
      <c r="Z40" s="298"/>
      <c r="AA40" s="298"/>
      <c r="AB40" s="624"/>
    </row>
    <row r="41" spans="2:28" s="626" customFormat="1" ht="15" thickBot="1" x14ac:dyDescent="0.4">
      <c r="B41" s="627"/>
      <c r="C41" s="298"/>
      <c r="D41" s="298"/>
      <c r="E41" s="298"/>
      <c r="F41" s="298"/>
      <c r="G41" s="298"/>
      <c r="H41" s="299"/>
      <c r="I41" s="299"/>
      <c r="J41" s="435"/>
      <c r="K41" s="298"/>
      <c r="L41" s="298"/>
      <c r="M41" s="298"/>
      <c r="N41" s="298"/>
      <c r="O41" s="298"/>
      <c r="P41" s="298"/>
      <c r="Q41" s="298"/>
      <c r="R41" s="298"/>
      <c r="S41" s="298"/>
      <c r="T41" s="298"/>
      <c r="U41" s="298"/>
      <c r="V41" s="298"/>
      <c r="W41" s="298"/>
      <c r="X41" s="298"/>
      <c r="Y41" s="298"/>
      <c r="Z41" s="298"/>
      <c r="AA41" s="298"/>
      <c r="AB41" s="624"/>
    </row>
    <row r="42" spans="2:28" s="626" customFormat="1" ht="15" thickBot="1" x14ac:dyDescent="0.4">
      <c r="B42" s="627"/>
      <c r="C42" s="3105" t="s">
        <v>55</v>
      </c>
      <c r="D42" s="3134"/>
      <c r="E42" s="3134"/>
      <c r="F42" s="3134"/>
      <c r="G42" s="3134"/>
      <c r="H42" s="3134"/>
      <c r="I42" s="3134"/>
      <c r="J42" s="3134"/>
      <c r="K42" s="3134"/>
      <c r="L42" s="3134"/>
      <c r="M42" s="3134"/>
      <c r="N42" s="3134"/>
      <c r="O42" s="3134"/>
      <c r="P42" s="3134"/>
      <c r="Q42" s="3134"/>
      <c r="R42" s="3134"/>
      <c r="S42" s="3134"/>
      <c r="T42" s="3134"/>
      <c r="U42" s="3134"/>
      <c r="V42" s="3134"/>
      <c r="W42" s="3134"/>
      <c r="X42" s="3134"/>
      <c r="Y42" s="3134"/>
      <c r="Z42" s="3134"/>
      <c r="AA42" s="3135"/>
      <c r="AB42" s="624"/>
    </row>
    <row r="43" spans="2:28" x14ac:dyDescent="0.35">
      <c r="B43" s="622"/>
      <c r="C43" s="1510" t="s">
        <v>198</v>
      </c>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2"/>
      <c r="AB43" s="624"/>
    </row>
    <row r="44" spans="2:28" x14ac:dyDescent="0.35">
      <c r="B44" s="622"/>
      <c r="C44" s="1513"/>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5"/>
      <c r="AB44" s="624"/>
    </row>
    <row r="45" spans="2:28" x14ac:dyDescent="0.35">
      <c r="B45" s="622"/>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ht="15" thickBot="1" x14ac:dyDescent="0.4">
      <c r="B55" s="622"/>
      <c r="C55" s="1516"/>
      <c r="D55" s="1517"/>
      <c r="E55" s="1517"/>
      <c r="F55" s="1517"/>
      <c r="G55" s="1517"/>
      <c r="H55" s="1517"/>
      <c r="I55" s="1517"/>
      <c r="J55" s="1517"/>
      <c r="K55" s="1517"/>
      <c r="L55" s="1517"/>
      <c r="M55" s="1517"/>
      <c r="N55" s="1517"/>
      <c r="O55" s="1517"/>
      <c r="P55" s="1517"/>
      <c r="Q55" s="1517"/>
      <c r="R55" s="1517"/>
      <c r="S55" s="1517"/>
      <c r="T55" s="1517"/>
      <c r="U55" s="1517"/>
      <c r="V55" s="1517"/>
      <c r="W55" s="1517"/>
      <c r="X55" s="1517"/>
      <c r="Y55" s="1517"/>
      <c r="Z55" s="1517"/>
      <c r="AA55" s="1518"/>
      <c r="AB55" s="624"/>
    </row>
    <row r="56" spans="2:28" x14ac:dyDescent="0.35">
      <c r="B56" s="628"/>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629"/>
    </row>
    <row r="57" spans="2:28" ht="15" thickBot="1" x14ac:dyDescent="0.4">
      <c r="B57" s="630"/>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631"/>
    </row>
    <row r="58" spans="2:28" x14ac:dyDescent="0.35">
      <c r="B58" s="632"/>
      <c r="C58" s="3157" t="s">
        <v>46</v>
      </c>
      <c r="D58" s="3158"/>
      <c r="E58" s="3158"/>
      <c r="F58" s="3158"/>
      <c r="G58" s="3159"/>
      <c r="H58" s="3345" t="s">
        <v>76</v>
      </c>
      <c r="I58" s="3158"/>
      <c r="J58" s="3158" t="s">
        <v>56</v>
      </c>
      <c r="K58" s="3158"/>
      <c r="L58" s="3158"/>
      <c r="M58" s="3158"/>
      <c r="N58" s="3158" t="s">
        <v>57</v>
      </c>
      <c r="O58" s="3158"/>
      <c r="P58" s="3158"/>
      <c r="Q58" s="3158"/>
      <c r="R58" s="3158"/>
      <c r="S58" s="3158"/>
      <c r="T58" s="3158"/>
      <c r="U58" s="3158"/>
      <c r="V58" s="3158" t="s">
        <v>58</v>
      </c>
      <c r="W58" s="3158"/>
      <c r="X58" s="3158"/>
      <c r="Y58" s="3158"/>
      <c r="Z58" s="3158"/>
      <c r="AA58" s="3159"/>
      <c r="AB58" s="295"/>
    </row>
    <row r="59" spans="2:28" ht="15" thickBot="1" x14ac:dyDescent="0.4">
      <c r="B59" s="296"/>
      <c r="C59" s="3179"/>
      <c r="D59" s="3180"/>
      <c r="E59" s="3180"/>
      <c r="F59" s="3180"/>
      <c r="G59" s="3181"/>
      <c r="H59" s="3346"/>
      <c r="I59" s="3180"/>
      <c r="J59" s="3180"/>
      <c r="K59" s="3180"/>
      <c r="L59" s="3180"/>
      <c r="M59" s="3180"/>
      <c r="N59" s="3180"/>
      <c r="O59" s="3180"/>
      <c r="P59" s="3180"/>
      <c r="Q59" s="3180"/>
      <c r="R59" s="3180"/>
      <c r="S59" s="3180"/>
      <c r="T59" s="3180"/>
      <c r="U59" s="3180"/>
      <c r="V59" s="3180"/>
      <c r="W59" s="3180"/>
      <c r="X59" s="3180"/>
      <c r="Y59" s="3180"/>
      <c r="Z59" s="3180"/>
      <c r="AA59" s="3181"/>
      <c r="AB59" s="295"/>
    </row>
    <row r="60" spans="2:28" ht="140.5" customHeight="1" x14ac:dyDescent="0.35">
      <c r="B60" s="632"/>
      <c r="C60" s="3170" t="s">
        <v>672</v>
      </c>
      <c r="D60" s="3171"/>
      <c r="E60" s="3171"/>
      <c r="F60" s="3171"/>
      <c r="G60" s="3337"/>
      <c r="H60" s="3338">
        <v>0.7097</v>
      </c>
      <c r="I60" s="3339"/>
      <c r="J60" s="3340">
        <f>J37</f>
        <v>0.83333333333333337</v>
      </c>
      <c r="K60" s="3340"/>
      <c r="L60" s="3340"/>
      <c r="M60" s="3340"/>
      <c r="N60" s="3177" t="s">
        <v>1055</v>
      </c>
      <c r="O60" s="3177"/>
      <c r="P60" s="3177"/>
      <c r="Q60" s="3177"/>
      <c r="R60" s="3177"/>
      <c r="S60" s="3177"/>
      <c r="T60" s="3177"/>
      <c r="U60" s="3177"/>
      <c r="V60" s="3177" t="s">
        <v>1056</v>
      </c>
      <c r="W60" s="3177"/>
      <c r="X60" s="3177"/>
      <c r="Y60" s="3177"/>
      <c r="Z60" s="3177"/>
      <c r="AA60" s="3178"/>
      <c r="AB60" s="633"/>
    </row>
    <row r="61" spans="2:28" ht="15" thickBot="1" x14ac:dyDescent="0.4">
      <c r="B61" s="632"/>
      <c r="C61" s="3187" t="s">
        <v>673</v>
      </c>
      <c r="D61" s="3188"/>
      <c r="E61" s="3188"/>
      <c r="F61" s="3188"/>
      <c r="G61" s="3341"/>
      <c r="H61" s="3342">
        <v>0.87949999999999995</v>
      </c>
      <c r="I61" s="3285"/>
      <c r="J61" s="3285"/>
      <c r="K61" s="3285"/>
      <c r="L61" s="3285"/>
      <c r="M61" s="3285"/>
      <c r="N61" s="3343"/>
      <c r="O61" s="3343"/>
      <c r="P61" s="3343"/>
      <c r="Q61" s="3343"/>
      <c r="R61" s="3343"/>
      <c r="S61" s="3343"/>
      <c r="T61" s="3343"/>
      <c r="U61" s="3343"/>
      <c r="V61" s="3285"/>
      <c r="W61" s="3285"/>
      <c r="X61" s="3285"/>
      <c r="Y61" s="3285"/>
      <c r="Z61" s="3285"/>
      <c r="AA61" s="3344"/>
      <c r="AB61" s="633"/>
    </row>
    <row r="62" spans="2:28" x14ac:dyDescent="0.35">
      <c r="B62" s="634"/>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635"/>
    </row>
    <row r="101" ht="6" customHeight="1" x14ac:dyDescent="0.35"/>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C34:AA34"/>
    <mergeCell ref="C35:G36"/>
    <mergeCell ref="H35:H36"/>
    <mergeCell ref="I35:I36"/>
    <mergeCell ref="J35:J36"/>
    <mergeCell ref="K35:AA36"/>
    <mergeCell ref="C37:G37"/>
    <mergeCell ref="K37:AA37"/>
    <mergeCell ref="C38:G38"/>
    <mergeCell ref="K38:AA38"/>
    <mergeCell ref="C39:G39"/>
    <mergeCell ref="K39:AA39"/>
    <mergeCell ref="C42:AA42"/>
    <mergeCell ref="C43:AA55"/>
    <mergeCell ref="C58:G59"/>
    <mergeCell ref="H58:I59"/>
    <mergeCell ref="J58:M59"/>
    <mergeCell ref="N58:U59"/>
    <mergeCell ref="V58:AA59"/>
    <mergeCell ref="C61:G61"/>
    <mergeCell ref="H61:I61"/>
    <mergeCell ref="J61:M61"/>
    <mergeCell ref="N61:U61"/>
    <mergeCell ref="V61:AA61"/>
    <mergeCell ref="C60:G60"/>
    <mergeCell ref="H60:I60"/>
    <mergeCell ref="J60:M60"/>
    <mergeCell ref="N60:U60"/>
    <mergeCell ref="V60:AA60"/>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2"/>
  <sheetViews>
    <sheetView topLeftCell="A25" zoomScale="70" zoomScaleNormal="70" workbookViewId="0">
      <selection activeCell="I11" sqref="I11:Q12"/>
    </sheetView>
  </sheetViews>
  <sheetFormatPr baseColWidth="10" defaultColWidth="3.7265625" defaultRowHeight="14.5" x14ac:dyDescent="0.35"/>
  <cols>
    <col min="1" max="1" width="3.7265625" style="708"/>
    <col min="2" max="6" width="2.7265625" style="350" customWidth="1"/>
    <col min="7" max="7" width="4.26953125" style="350" customWidth="1"/>
    <col min="8" max="8" width="19.7265625" style="350" customWidth="1"/>
    <col min="9" max="9" width="20.26953125" style="350" customWidth="1"/>
    <col min="10" max="10" width="18.26953125" style="350" customWidth="1"/>
    <col min="11" max="12" width="3.453125" style="350" customWidth="1"/>
    <col min="13" max="13" width="2.7265625" style="350" customWidth="1"/>
    <col min="14" max="14" width="6.26953125" style="350" customWidth="1"/>
    <col min="15" max="16" width="4.7265625" style="350" customWidth="1"/>
    <col min="17" max="17" width="3.453125" style="350" customWidth="1"/>
    <col min="18" max="18" width="3.7265625" style="350"/>
    <col min="19" max="20" width="8" style="350" customWidth="1"/>
    <col min="21" max="21" width="3.54296875" style="350" customWidth="1"/>
    <col min="22" max="22" width="3.7265625" style="350"/>
    <col min="23" max="24" width="5" style="350" customWidth="1"/>
    <col min="25" max="25" width="7.26953125" style="350" customWidth="1"/>
    <col min="26" max="27" width="6.7265625" style="350" customWidth="1"/>
    <col min="28" max="28" width="5.26953125" style="708" customWidth="1"/>
    <col min="29" max="31" width="3.7265625" style="708"/>
    <col min="32" max="32" width="5" style="708" customWidth="1"/>
    <col min="33" max="16384" width="3.7265625" style="708"/>
  </cols>
  <sheetData>
    <row r="1" spans="1:28" x14ac:dyDescent="0.35">
      <c r="A1" s="303"/>
    </row>
    <row r="2" spans="1:28" ht="15" thickBot="1" x14ac:dyDescent="0.4">
      <c r="B2" s="297"/>
      <c r="C2" s="297"/>
      <c r="D2" s="297"/>
      <c r="E2" s="297"/>
      <c r="F2" s="297"/>
    </row>
    <row r="3" spans="1:28" ht="45.75" customHeight="1" x14ac:dyDescent="0.35">
      <c r="B3" s="3280"/>
      <c r="C3" s="3281"/>
      <c r="D3" s="3281"/>
      <c r="E3" s="3281"/>
      <c r="F3" s="3281"/>
      <c r="G3" s="3281"/>
      <c r="H3" s="1189" t="s">
        <v>0</v>
      </c>
      <c r="I3" s="1189"/>
      <c r="J3" s="1189"/>
      <c r="K3" s="1189"/>
      <c r="L3" s="1189"/>
      <c r="M3" s="1189"/>
      <c r="N3" s="1189"/>
      <c r="O3" s="1189"/>
      <c r="P3" s="1189"/>
      <c r="Q3" s="1189"/>
      <c r="R3" s="1189"/>
      <c r="S3" s="1189"/>
      <c r="T3" s="1189"/>
      <c r="U3" s="1189"/>
      <c r="V3" s="1189"/>
      <c r="W3" s="1189"/>
      <c r="X3" s="1189"/>
      <c r="Y3" s="1189"/>
      <c r="Z3" s="1189"/>
      <c r="AA3" s="1189"/>
      <c r="AB3" s="1190"/>
    </row>
    <row r="4" spans="1:28" ht="15" customHeight="1" x14ac:dyDescent="0.35">
      <c r="B4" s="3282"/>
      <c r="C4" s="3283"/>
      <c r="D4" s="3283"/>
      <c r="E4" s="3283"/>
      <c r="F4" s="3283"/>
      <c r="G4" s="3283"/>
      <c r="H4" s="1191" t="s">
        <v>1</v>
      </c>
      <c r="I4" s="1191"/>
      <c r="J4" s="1191"/>
      <c r="K4" s="1191"/>
      <c r="L4" s="1191"/>
      <c r="M4" s="1191"/>
      <c r="N4" s="1191"/>
      <c r="O4" s="1191"/>
      <c r="P4" s="1191" t="s">
        <v>2</v>
      </c>
      <c r="Q4" s="1191"/>
      <c r="R4" s="1191"/>
      <c r="S4" s="1191"/>
      <c r="T4" s="1191"/>
      <c r="U4" s="1191"/>
      <c r="V4" s="1191"/>
      <c r="W4" s="1191"/>
      <c r="X4" s="1191"/>
      <c r="Y4" s="1191"/>
      <c r="Z4" s="1191"/>
      <c r="AA4" s="1191"/>
      <c r="AB4" s="1192"/>
    </row>
    <row r="5" spans="1:28" ht="15.75" customHeight="1" thickBot="1" x14ac:dyDescent="0.4">
      <c r="B5" s="3284"/>
      <c r="C5" s="3285"/>
      <c r="D5" s="3285"/>
      <c r="E5" s="3285"/>
      <c r="F5" s="3285"/>
      <c r="G5" s="3285"/>
      <c r="H5" s="1193" t="s">
        <v>3</v>
      </c>
      <c r="I5" s="1193"/>
      <c r="J5" s="1193"/>
      <c r="K5" s="1193"/>
      <c r="L5" s="1193"/>
      <c r="M5" s="1193"/>
      <c r="N5" s="1193"/>
      <c r="O5" s="1193"/>
      <c r="P5" s="1193"/>
      <c r="Q5" s="1193"/>
      <c r="R5" s="1193"/>
      <c r="S5" s="1193"/>
      <c r="T5" s="1193"/>
      <c r="U5" s="1193"/>
      <c r="V5" s="1193"/>
      <c r="W5" s="1193"/>
      <c r="X5" s="1193"/>
      <c r="Y5" s="1193"/>
      <c r="Z5" s="1193"/>
      <c r="AA5" s="1193"/>
      <c r="AB5" s="1194"/>
    </row>
    <row r="6" spans="1:28" x14ac:dyDescent="0.35">
      <c r="H6" s="611"/>
      <c r="I6" s="611"/>
      <c r="J6" s="611"/>
      <c r="K6" s="611"/>
      <c r="L6" s="611"/>
      <c r="M6" s="611"/>
      <c r="N6" s="611"/>
      <c r="O6" s="611"/>
      <c r="P6" s="611"/>
      <c r="Q6" s="611"/>
      <c r="R6" s="611"/>
      <c r="S6" s="611"/>
      <c r="T6" s="611"/>
      <c r="U6" s="611"/>
      <c r="V6" s="611"/>
      <c r="W6" s="611"/>
      <c r="X6" s="611"/>
      <c r="Y6" s="611"/>
      <c r="Z6" s="611"/>
      <c r="AA6" s="611"/>
      <c r="AB6" s="611"/>
    </row>
    <row r="7" spans="1:28" ht="15" thickBot="1" x14ac:dyDescent="0.4">
      <c r="B7" s="306"/>
      <c r="C7" s="615"/>
      <c r="D7" s="615"/>
      <c r="E7" s="615"/>
      <c r="F7" s="615"/>
      <c r="G7" s="615"/>
      <c r="H7" s="615"/>
      <c r="I7" s="614"/>
      <c r="J7" s="614"/>
      <c r="K7" s="614"/>
      <c r="L7" s="614"/>
      <c r="M7" s="614"/>
      <c r="N7" s="614"/>
      <c r="O7" s="614"/>
      <c r="P7" s="614"/>
      <c r="Q7" s="614"/>
      <c r="R7" s="615"/>
      <c r="S7" s="615"/>
      <c r="T7" s="615"/>
      <c r="U7" s="615"/>
      <c r="V7" s="615"/>
      <c r="W7" s="615"/>
      <c r="X7" s="615"/>
      <c r="Y7" s="615"/>
      <c r="Z7" s="615"/>
      <c r="AA7" s="615"/>
      <c r="AB7" s="616"/>
    </row>
    <row r="8" spans="1:28" ht="15" customHeight="1" x14ac:dyDescent="0.35">
      <c r="B8" s="307"/>
      <c r="C8" s="3268" t="s">
        <v>605</v>
      </c>
      <c r="D8" s="3269"/>
      <c r="E8" s="3269"/>
      <c r="F8" s="3269"/>
      <c r="G8" s="3269"/>
      <c r="H8" s="3270"/>
      <c r="I8" s="1760" t="s">
        <v>606</v>
      </c>
      <c r="J8" s="1761"/>
      <c r="K8" s="1761"/>
      <c r="L8" s="1761"/>
      <c r="M8" s="1761"/>
      <c r="N8" s="1761"/>
      <c r="O8" s="1761"/>
      <c r="P8" s="1761"/>
      <c r="Q8" s="1761"/>
      <c r="R8" s="1761"/>
      <c r="S8" s="1761"/>
      <c r="T8" s="1761"/>
      <c r="U8" s="1761"/>
      <c r="V8" s="1761"/>
      <c r="W8" s="1761"/>
      <c r="X8" s="1761"/>
      <c r="Y8" s="1761"/>
      <c r="Z8" s="1761"/>
      <c r="AA8" s="1762"/>
      <c r="AB8" s="618"/>
    </row>
    <row r="9" spans="1:28" ht="15" thickBot="1" x14ac:dyDescent="0.4">
      <c r="B9" s="307"/>
      <c r="C9" s="3271"/>
      <c r="D9" s="3272"/>
      <c r="E9" s="3272"/>
      <c r="F9" s="3272"/>
      <c r="G9" s="3272"/>
      <c r="H9" s="3273"/>
      <c r="I9" s="1763"/>
      <c r="J9" s="1764"/>
      <c r="K9" s="1764"/>
      <c r="L9" s="1764"/>
      <c r="M9" s="1764"/>
      <c r="N9" s="1764"/>
      <c r="O9" s="1764"/>
      <c r="P9" s="1764"/>
      <c r="Q9" s="1764"/>
      <c r="R9" s="1764"/>
      <c r="S9" s="1764"/>
      <c r="T9" s="1764"/>
      <c r="U9" s="1764"/>
      <c r="V9" s="1764"/>
      <c r="W9" s="1764"/>
      <c r="X9" s="1764"/>
      <c r="Y9" s="1764"/>
      <c r="Z9" s="1764"/>
      <c r="AA9" s="1765"/>
      <c r="AB9" s="618"/>
    </row>
    <row r="10" spans="1:28" ht="15" thickBot="1" x14ac:dyDescent="0.4">
      <c r="B10" s="307"/>
      <c r="C10" s="621"/>
      <c r="D10" s="621"/>
      <c r="E10" s="621"/>
      <c r="F10" s="621"/>
      <c r="G10" s="621"/>
      <c r="H10" s="621"/>
      <c r="I10" s="620"/>
      <c r="J10" s="620"/>
      <c r="K10" s="620"/>
      <c r="L10" s="620"/>
      <c r="M10" s="620"/>
      <c r="N10" s="620"/>
      <c r="O10" s="620"/>
      <c r="P10" s="620"/>
      <c r="Q10" s="620"/>
      <c r="R10" s="621"/>
      <c r="S10" s="621"/>
      <c r="T10" s="621"/>
      <c r="U10" s="621"/>
      <c r="V10" s="621"/>
      <c r="W10" s="621"/>
      <c r="X10" s="621"/>
      <c r="Y10" s="621"/>
      <c r="Z10" s="621"/>
      <c r="AA10" s="621"/>
      <c r="AB10" s="618"/>
    </row>
    <row r="11" spans="1:28" ht="15" customHeight="1" thickBot="1" x14ac:dyDescent="0.4">
      <c r="B11" s="307"/>
      <c r="C11" s="3268" t="s">
        <v>607</v>
      </c>
      <c r="D11" s="3269"/>
      <c r="E11" s="3269"/>
      <c r="F11" s="3269"/>
      <c r="G11" s="3269"/>
      <c r="H11" s="3270"/>
      <c r="I11" s="1355" t="s">
        <v>674</v>
      </c>
      <c r="J11" s="1356"/>
      <c r="K11" s="1356"/>
      <c r="L11" s="1356"/>
      <c r="M11" s="1356"/>
      <c r="N11" s="1356"/>
      <c r="O11" s="1356"/>
      <c r="P11" s="1356"/>
      <c r="Q11" s="1357"/>
      <c r="R11" s="3277" t="s">
        <v>8</v>
      </c>
      <c r="S11" s="3278"/>
      <c r="T11" s="3278"/>
      <c r="U11" s="3279"/>
      <c r="V11" s="3262" t="s">
        <v>609</v>
      </c>
      <c r="W11" s="3263"/>
      <c r="X11" s="3263"/>
      <c r="Y11" s="3263"/>
      <c r="Z11" s="3263"/>
      <c r="AA11" s="3264"/>
      <c r="AB11" s="618"/>
    </row>
    <row r="12" spans="1:28" ht="22.5" customHeight="1" thickBot="1" x14ac:dyDescent="0.4">
      <c r="B12" s="307"/>
      <c r="C12" s="3271"/>
      <c r="D12" s="3272"/>
      <c r="E12" s="3272"/>
      <c r="F12" s="3272"/>
      <c r="G12" s="3272"/>
      <c r="H12" s="3273"/>
      <c r="I12" s="1358"/>
      <c r="J12" s="1359"/>
      <c r="K12" s="1359"/>
      <c r="L12" s="1359"/>
      <c r="M12" s="1359"/>
      <c r="N12" s="1359"/>
      <c r="O12" s="1359"/>
      <c r="P12" s="1359"/>
      <c r="Q12" s="1360"/>
      <c r="R12" s="1235" t="s">
        <v>675</v>
      </c>
      <c r="S12" s="1370"/>
      <c r="T12" s="1370"/>
      <c r="U12" s="1371"/>
      <c r="V12" s="3084">
        <v>2</v>
      </c>
      <c r="W12" s="3085"/>
      <c r="X12" s="3085"/>
      <c r="Y12" s="3085"/>
      <c r="Z12" s="3085"/>
      <c r="AA12" s="3086"/>
      <c r="AB12" s="618"/>
    </row>
    <row r="13" spans="1:28" ht="15" thickBot="1" x14ac:dyDescent="0.4">
      <c r="B13" s="30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624"/>
    </row>
    <row r="14" spans="1:28" ht="15" customHeight="1" x14ac:dyDescent="0.35">
      <c r="B14" s="308"/>
      <c r="C14" s="3268" t="s">
        <v>261</v>
      </c>
      <c r="D14" s="3269"/>
      <c r="E14" s="3269"/>
      <c r="F14" s="3269"/>
      <c r="G14" s="3269"/>
      <c r="H14" s="3270"/>
      <c r="I14" s="3099" t="s">
        <v>676</v>
      </c>
      <c r="J14" s="3100"/>
      <c r="K14" s="3100"/>
      <c r="L14" s="3100"/>
      <c r="M14" s="3100"/>
      <c r="N14" s="3100"/>
      <c r="O14" s="3100"/>
      <c r="P14" s="3100"/>
      <c r="Q14" s="3100"/>
      <c r="R14" s="3100"/>
      <c r="S14" s="3101"/>
      <c r="T14" s="3268" t="s">
        <v>612</v>
      </c>
      <c r="U14" s="3269"/>
      <c r="V14" s="3269"/>
      <c r="W14" s="3269"/>
      <c r="X14" s="3269"/>
      <c r="Y14" s="3269"/>
      <c r="Z14" s="3269"/>
      <c r="AA14" s="3270"/>
      <c r="AB14" s="624"/>
    </row>
    <row r="15" spans="1:28" ht="30" customHeight="1" thickBot="1" x14ac:dyDescent="0.4">
      <c r="B15" s="308"/>
      <c r="C15" s="3271"/>
      <c r="D15" s="3272"/>
      <c r="E15" s="3272"/>
      <c r="F15" s="3272"/>
      <c r="G15" s="3272"/>
      <c r="H15" s="3273"/>
      <c r="I15" s="3102"/>
      <c r="J15" s="3103"/>
      <c r="K15" s="3103"/>
      <c r="L15" s="3103"/>
      <c r="M15" s="3103"/>
      <c r="N15" s="3103"/>
      <c r="O15" s="3103"/>
      <c r="P15" s="3103"/>
      <c r="Q15" s="3103"/>
      <c r="R15" s="3103"/>
      <c r="S15" s="3104"/>
      <c r="T15" s="1232" t="s">
        <v>182</v>
      </c>
      <c r="U15" s="1233"/>
      <c r="V15" s="1233"/>
      <c r="W15" s="1233"/>
      <c r="X15" s="1233"/>
      <c r="Y15" s="1233"/>
      <c r="Z15" s="1233"/>
      <c r="AA15" s="1234"/>
      <c r="AB15" s="624"/>
    </row>
    <row r="16" spans="1:28" ht="15" thickBot="1" x14ac:dyDescent="0.4">
      <c r="B16" s="30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624"/>
    </row>
    <row r="17" spans="2:28" ht="57.75" customHeight="1" thickBot="1" x14ac:dyDescent="0.4">
      <c r="B17" s="308"/>
      <c r="C17" s="3256" t="s">
        <v>613</v>
      </c>
      <c r="D17" s="3257"/>
      <c r="E17" s="3257"/>
      <c r="F17" s="3257"/>
      <c r="G17" s="3257"/>
      <c r="H17" s="3258"/>
      <c r="I17" s="3274" t="s">
        <v>677</v>
      </c>
      <c r="J17" s="3275"/>
      <c r="K17" s="3275"/>
      <c r="L17" s="3275"/>
      <c r="M17" s="3275"/>
      <c r="N17" s="3275"/>
      <c r="O17" s="3275"/>
      <c r="P17" s="3275"/>
      <c r="Q17" s="3275"/>
      <c r="R17" s="3275"/>
      <c r="S17" s="3275"/>
      <c r="T17" s="3275"/>
      <c r="U17" s="3275"/>
      <c r="V17" s="3275"/>
      <c r="W17" s="3275"/>
      <c r="X17" s="3275"/>
      <c r="Y17" s="3275"/>
      <c r="Z17" s="3275"/>
      <c r="AA17" s="3276"/>
      <c r="AB17" s="624"/>
    </row>
    <row r="18" spans="2:28" ht="16.5" customHeight="1" thickBot="1" x14ac:dyDescent="0.4">
      <c r="B18" s="308"/>
      <c r="C18" s="621"/>
      <c r="D18" s="621"/>
      <c r="E18" s="621"/>
      <c r="F18" s="621"/>
      <c r="G18" s="621"/>
      <c r="H18" s="621"/>
      <c r="I18" s="625"/>
      <c r="J18" s="625"/>
      <c r="K18" s="625"/>
      <c r="L18" s="625"/>
      <c r="M18" s="625"/>
      <c r="N18" s="625"/>
      <c r="O18" s="625"/>
      <c r="P18" s="625"/>
      <c r="Q18" s="625"/>
      <c r="R18" s="625"/>
      <c r="S18" s="625"/>
      <c r="T18" s="625"/>
      <c r="U18" s="625"/>
      <c r="V18" s="625"/>
      <c r="W18" s="625"/>
      <c r="X18" s="625"/>
      <c r="Y18" s="625"/>
      <c r="Z18" s="625"/>
      <c r="AA18" s="625"/>
      <c r="AB18" s="624"/>
    </row>
    <row r="19" spans="2:28" ht="57" customHeight="1" thickBot="1" x14ac:dyDescent="0.4">
      <c r="B19" s="308"/>
      <c r="C19" s="3256" t="s">
        <v>17</v>
      </c>
      <c r="D19" s="3257"/>
      <c r="E19" s="3257"/>
      <c r="F19" s="3257"/>
      <c r="G19" s="3257"/>
      <c r="H19" s="3258"/>
      <c r="I19" s="1868" t="s">
        <v>678</v>
      </c>
      <c r="J19" s="1869"/>
      <c r="K19" s="1869"/>
      <c r="L19" s="1869"/>
      <c r="M19" s="1869"/>
      <c r="N19" s="1869"/>
      <c r="O19" s="1869"/>
      <c r="P19" s="1869"/>
      <c r="Q19" s="1869"/>
      <c r="R19" s="1869"/>
      <c r="S19" s="1869"/>
      <c r="T19" s="1869"/>
      <c r="U19" s="1869"/>
      <c r="V19" s="1869"/>
      <c r="W19" s="1869"/>
      <c r="X19" s="1869"/>
      <c r="Y19" s="1869"/>
      <c r="Z19" s="1869"/>
      <c r="AA19" s="1870"/>
      <c r="AB19" s="624"/>
    </row>
    <row r="20" spans="2:28" ht="16.5" customHeight="1" thickBot="1" x14ac:dyDescent="0.4">
      <c r="B20" s="308"/>
      <c r="C20" s="621"/>
      <c r="D20" s="621"/>
      <c r="E20" s="621"/>
      <c r="F20" s="621"/>
      <c r="G20" s="621"/>
      <c r="H20" s="621"/>
      <c r="I20" s="625"/>
      <c r="J20" s="625"/>
      <c r="K20" s="625"/>
      <c r="L20" s="625"/>
      <c r="M20" s="625"/>
      <c r="N20" s="625"/>
      <c r="O20" s="625"/>
      <c r="P20" s="625"/>
      <c r="Q20" s="625"/>
      <c r="R20" s="625"/>
      <c r="S20" s="625"/>
      <c r="T20" s="625"/>
      <c r="U20" s="625"/>
      <c r="V20" s="625"/>
      <c r="W20" s="625"/>
      <c r="X20" s="625"/>
      <c r="Y20" s="625"/>
      <c r="Z20" s="625"/>
      <c r="AA20" s="625"/>
      <c r="AB20" s="624"/>
    </row>
    <row r="21" spans="2:28" x14ac:dyDescent="0.35">
      <c r="B21" s="308"/>
      <c r="C21" s="3202" t="s">
        <v>616</v>
      </c>
      <c r="D21" s="3203"/>
      <c r="E21" s="3203"/>
      <c r="F21" s="3203"/>
      <c r="G21" s="3203"/>
      <c r="H21" s="3204"/>
      <c r="I21" s="3111" t="s">
        <v>617</v>
      </c>
      <c r="J21" s="3112"/>
      <c r="K21" s="3112"/>
      <c r="L21" s="3113"/>
      <c r="M21" s="3262" t="s">
        <v>644</v>
      </c>
      <c r="N21" s="3263"/>
      <c r="O21" s="3263"/>
      <c r="P21" s="3263"/>
      <c r="Q21" s="3263"/>
      <c r="R21" s="3263"/>
      <c r="S21" s="3264"/>
      <c r="T21" s="3262" t="s">
        <v>619</v>
      </c>
      <c r="U21" s="3263"/>
      <c r="V21" s="3263"/>
      <c r="W21" s="3263"/>
      <c r="X21" s="3263"/>
      <c r="Y21" s="3263"/>
      <c r="Z21" s="3263"/>
      <c r="AA21" s="3264"/>
      <c r="AB21" s="624"/>
    </row>
    <row r="22" spans="2:28" ht="15" thickBot="1" x14ac:dyDescent="0.4">
      <c r="B22" s="308"/>
      <c r="C22" s="3234"/>
      <c r="D22" s="3235"/>
      <c r="E22" s="3235"/>
      <c r="F22" s="3235"/>
      <c r="G22" s="3235"/>
      <c r="H22" s="3236"/>
      <c r="I22" s="3114"/>
      <c r="J22" s="3115"/>
      <c r="K22" s="3115"/>
      <c r="L22" s="3116"/>
      <c r="M22" s="1219" t="s">
        <v>171</v>
      </c>
      <c r="N22" s="1372"/>
      <c r="O22" s="1372"/>
      <c r="P22" s="1372"/>
      <c r="Q22" s="1372"/>
      <c r="R22" s="1372"/>
      <c r="S22" s="1373"/>
      <c r="T22" s="1608" t="s">
        <v>679</v>
      </c>
      <c r="U22" s="1609"/>
      <c r="V22" s="1609"/>
      <c r="W22" s="1609"/>
      <c r="X22" s="1609"/>
      <c r="Y22" s="1609"/>
      <c r="Z22" s="1609"/>
      <c r="AA22" s="1610"/>
      <c r="AB22" s="624"/>
    </row>
    <row r="23" spans="2:28" ht="15" thickBot="1" x14ac:dyDescent="0.4">
      <c r="B23" s="30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624"/>
    </row>
    <row r="24" spans="2:28" ht="31.5" customHeight="1" x14ac:dyDescent="0.35">
      <c r="B24" s="308"/>
      <c r="C24" s="3262" t="s">
        <v>620</v>
      </c>
      <c r="D24" s="3263"/>
      <c r="E24" s="3263"/>
      <c r="F24" s="3263"/>
      <c r="G24" s="3263"/>
      <c r="H24" s="3263"/>
      <c r="I24" s="3264"/>
      <c r="J24" s="3262" t="s">
        <v>665</v>
      </c>
      <c r="K24" s="3263"/>
      <c r="L24" s="3263"/>
      <c r="M24" s="3263"/>
      <c r="N24" s="3263"/>
      <c r="O24" s="3263"/>
      <c r="P24" s="3264"/>
      <c r="Q24" s="3262" t="s">
        <v>622</v>
      </c>
      <c r="R24" s="3263"/>
      <c r="S24" s="3263"/>
      <c r="T24" s="3263"/>
      <c r="U24" s="3263"/>
      <c r="V24" s="3263"/>
      <c r="W24" s="3263"/>
      <c r="X24" s="3263"/>
      <c r="Y24" s="3263"/>
      <c r="Z24" s="3263"/>
      <c r="AA24" s="3264"/>
      <c r="AB24" s="624"/>
    </row>
    <row r="25" spans="2:28" ht="33.75" customHeight="1" thickBot="1" x14ac:dyDescent="0.4">
      <c r="B25" s="308"/>
      <c r="C25" s="3117" t="s">
        <v>680</v>
      </c>
      <c r="D25" s="3118"/>
      <c r="E25" s="3118"/>
      <c r="F25" s="3118"/>
      <c r="G25" s="3118"/>
      <c r="H25" s="3118"/>
      <c r="I25" s="3119"/>
      <c r="J25" s="3265" t="s">
        <v>624</v>
      </c>
      <c r="K25" s="3266"/>
      <c r="L25" s="3266"/>
      <c r="M25" s="3266"/>
      <c r="N25" s="3266"/>
      <c r="O25" s="3266"/>
      <c r="P25" s="3267"/>
      <c r="Q25" s="3120" t="s">
        <v>135</v>
      </c>
      <c r="R25" s="3121"/>
      <c r="S25" s="3121"/>
      <c r="T25" s="3121"/>
      <c r="U25" s="3121"/>
      <c r="V25" s="3121"/>
      <c r="W25" s="3121"/>
      <c r="X25" s="3121"/>
      <c r="Y25" s="3121"/>
      <c r="Z25" s="3121"/>
      <c r="AA25" s="3122"/>
      <c r="AB25" s="624"/>
    </row>
    <row r="26" spans="2:28" ht="15" thickBot="1" x14ac:dyDescent="0.4">
      <c r="B26" s="30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624"/>
    </row>
    <row r="27" spans="2:28" ht="33" customHeight="1" thickBot="1" x14ac:dyDescent="0.4">
      <c r="B27" s="308"/>
      <c r="C27" s="3256" t="s">
        <v>625</v>
      </c>
      <c r="D27" s="3257"/>
      <c r="E27" s="3257"/>
      <c r="F27" s="3257"/>
      <c r="G27" s="3257"/>
      <c r="H27" s="3258"/>
      <c r="I27" s="1508" t="s">
        <v>1057</v>
      </c>
      <c r="J27" s="2636"/>
      <c r="K27" s="2636"/>
      <c r="L27" s="2636"/>
      <c r="M27" s="2636"/>
      <c r="N27" s="2636"/>
      <c r="O27" s="2636"/>
      <c r="P27" s="2636"/>
      <c r="Q27" s="2636"/>
      <c r="R27" s="2636"/>
      <c r="S27" s="2636"/>
      <c r="T27" s="2636"/>
      <c r="U27" s="2636"/>
      <c r="V27" s="2636"/>
      <c r="W27" s="2636"/>
      <c r="X27" s="2636"/>
      <c r="Y27" s="2636"/>
      <c r="Z27" s="2636"/>
      <c r="AA27" s="2637"/>
      <c r="AB27" s="624"/>
    </row>
    <row r="28" spans="2:28" ht="15" thickBot="1" x14ac:dyDescent="0.4">
      <c r="B28" s="308"/>
      <c r="C28" s="621"/>
      <c r="D28" s="621"/>
      <c r="E28" s="621"/>
      <c r="F28" s="621"/>
      <c r="G28" s="621"/>
      <c r="H28" s="621"/>
      <c r="I28" s="625"/>
      <c r="J28" s="625"/>
      <c r="K28" s="625"/>
      <c r="L28" s="625"/>
      <c r="M28" s="625"/>
      <c r="N28" s="625"/>
      <c r="O28" s="625"/>
      <c r="P28" s="625"/>
      <c r="Q28" s="625"/>
      <c r="R28" s="625"/>
      <c r="S28" s="625"/>
      <c r="T28" s="625"/>
      <c r="U28" s="625"/>
      <c r="V28" s="625"/>
      <c r="W28" s="625"/>
      <c r="X28" s="625"/>
      <c r="Y28" s="625"/>
      <c r="Z28" s="625"/>
      <c r="AA28" s="625"/>
      <c r="AB28" s="624"/>
    </row>
    <row r="29" spans="2:28" ht="39" customHeight="1" thickBot="1" x14ac:dyDescent="0.4">
      <c r="B29" s="308"/>
      <c r="C29" s="3256" t="s">
        <v>33</v>
      </c>
      <c r="D29" s="3257"/>
      <c r="E29" s="3257"/>
      <c r="F29" s="3257"/>
      <c r="G29" s="3257"/>
      <c r="H29" s="3258"/>
      <c r="I29" s="2670" t="s">
        <v>681</v>
      </c>
      <c r="J29" s="1508"/>
      <c r="K29" s="3259" t="s">
        <v>34</v>
      </c>
      <c r="L29" s="3260"/>
      <c r="M29" s="3260"/>
      <c r="N29" s="3261"/>
      <c r="O29" s="1611" t="s">
        <v>35</v>
      </c>
      <c r="P29" s="1915"/>
      <c r="Q29" s="1916"/>
      <c r="R29" s="154"/>
      <c r="S29" s="1611" t="s">
        <v>36</v>
      </c>
      <c r="T29" s="1915"/>
      <c r="U29" s="154"/>
      <c r="V29" s="2670" t="s">
        <v>38</v>
      </c>
      <c r="W29" s="3123"/>
      <c r="X29" s="3123"/>
      <c r="Y29" s="3123"/>
      <c r="Z29" s="3124"/>
      <c r="AA29" s="154" t="s">
        <v>37</v>
      </c>
      <c r="AB29" s="624"/>
    </row>
    <row r="30" spans="2:28" ht="15" thickBot="1" x14ac:dyDescent="0.4">
      <c r="B30" s="30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624"/>
    </row>
    <row r="31" spans="2:28" ht="15" customHeight="1" x14ac:dyDescent="0.35">
      <c r="B31" s="308"/>
      <c r="C31" s="3202" t="s">
        <v>628</v>
      </c>
      <c r="D31" s="3203"/>
      <c r="E31" s="3203"/>
      <c r="F31" s="3203"/>
      <c r="G31" s="3203"/>
      <c r="H31" s="3203"/>
      <c r="I31" s="3203"/>
      <c r="J31" s="3204"/>
      <c r="K31" s="3237" t="s">
        <v>42</v>
      </c>
      <c r="L31" s="3238"/>
      <c r="M31" s="3238"/>
      <c r="N31" s="3238"/>
      <c r="O31" s="3238"/>
      <c r="P31" s="3238"/>
      <c r="Q31" s="3238"/>
      <c r="R31" s="3239"/>
      <c r="S31" s="3240" t="s">
        <v>41</v>
      </c>
      <c r="T31" s="3240"/>
      <c r="U31" s="3240"/>
      <c r="V31" s="3240"/>
      <c r="W31" s="3240"/>
      <c r="X31" s="3241" t="s">
        <v>40</v>
      </c>
      <c r="Y31" s="3241"/>
      <c r="Z31" s="3241"/>
      <c r="AA31" s="3242"/>
      <c r="AB31" s="624"/>
    </row>
    <row r="32" spans="2:28" ht="15" customHeight="1" x14ac:dyDescent="0.35">
      <c r="B32" s="308"/>
      <c r="C32" s="3231"/>
      <c r="D32" s="3232"/>
      <c r="E32" s="3232"/>
      <c r="F32" s="3232"/>
      <c r="G32" s="3232"/>
      <c r="H32" s="3232"/>
      <c r="I32" s="3232"/>
      <c r="J32" s="3233"/>
      <c r="K32" s="3243" t="s">
        <v>43</v>
      </c>
      <c r="L32" s="3244"/>
      <c r="M32" s="3244"/>
      <c r="N32" s="3245"/>
      <c r="O32" s="3246" t="s">
        <v>44</v>
      </c>
      <c r="P32" s="3244"/>
      <c r="Q32" s="3244"/>
      <c r="R32" s="3245"/>
      <c r="S32" s="3247" t="s">
        <v>43</v>
      </c>
      <c r="T32" s="3247"/>
      <c r="U32" s="3247" t="s">
        <v>44</v>
      </c>
      <c r="V32" s="3247"/>
      <c r="W32" s="3247"/>
      <c r="X32" s="3248" t="s">
        <v>43</v>
      </c>
      <c r="Y32" s="3248"/>
      <c r="Z32" s="3248" t="s">
        <v>44</v>
      </c>
      <c r="AA32" s="3249"/>
      <c r="AB32" s="624"/>
    </row>
    <row r="33" spans="2:28" ht="24.75" customHeight="1" thickBot="1" x14ac:dyDescent="0.4">
      <c r="B33" s="308"/>
      <c r="C33" s="3234"/>
      <c r="D33" s="3235"/>
      <c r="E33" s="3235"/>
      <c r="F33" s="3235"/>
      <c r="G33" s="3235"/>
      <c r="H33" s="3235"/>
      <c r="I33" s="3235"/>
      <c r="J33" s="3236"/>
      <c r="K33" s="3250">
        <v>0</v>
      </c>
      <c r="L33" s="3251"/>
      <c r="M33" s="3251"/>
      <c r="N33" s="3252"/>
      <c r="O33" s="3253">
        <v>1.8</v>
      </c>
      <c r="P33" s="3254"/>
      <c r="Q33" s="3254"/>
      <c r="R33" s="3255"/>
      <c r="S33" s="3230">
        <v>1.9</v>
      </c>
      <c r="T33" s="3230"/>
      <c r="U33" s="3230">
        <v>2.1</v>
      </c>
      <c r="V33" s="3230"/>
      <c r="W33" s="3230"/>
      <c r="X33" s="3230">
        <v>2.2000000000000002</v>
      </c>
      <c r="Y33" s="3230"/>
      <c r="Z33" s="3230">
        <v>2.23</v>
      </c>
      <c r="AA33" s="3230"/>
      <c r="AB33" s="624"/>
    </row>
    <row r="34" spans="2:28" ht="15" thickBot="1" x14ac:dyDescent="0.4">
      <c r="B34" s="30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624"/>
    </row>
    <row r="35" spans="2:28" s="626" customFormat="1" ht="15" thickBot="1" x14ac:dyDescent="0.4">
      <c r="B35" s="309"/>
      <c r="C35" s="3205" t="s">
        <v>45</v>
      </c>
      <c r="D35" s="3206"/>
      <c r="E35" s="3206"/>
      <c r="F35" s="3206"/>
      <c r="G35" s="3206"/>
      <c r="H35" s="3206"/>
      <c r="I35" s="3206"/>
      <c r="J35" s="3206"/>
      <c r="K35" s="3206"/>
      <c r="L35" s="3206"/>
      <c r="M35" s="3206"/>
      <c r="N35" s="3206"/>
      <c r="O35" s="3206"/>
      <c r="P35" s="3206"/>
      <c r="Q35" s="3206"/>
      <c r="R35" s="3206"/>
      <c r="S35" s="3206"/>
      <c r="T35" s="3206"/>
      <c r="U35" s="3206"/>
      <c r="V35" s="3206"/>
      <c r="W35" s="3206"/>
      <c r="X35" s="3206"/>
      <c r="Y35" s="3206"/>
      <c r="Z35" s="3206"/>
      <c r="AA35" s="3207"/>
      <c r="AB35" s="624"/>
    </row>
    <row r="36" spans="2:28" s="626" customFormat="1" ht="15" customHeight="1" x14ac:dyDescent="0.35">
      <c r="B36" s="309"/>
      <c r="C36" s="3205" t="s">
        <v>46</v>
      </c>
      <c r="D36" s="3206"/>
      <c r="E36" s="3206"/>
      <c r="F36" s="3206"/>
      <c r="G36" s="3207"/>
      <c r="H36" s="3222" t="s">
        <v>682</v>
      </c>
      <c r="I36" s="3222" t="s">
        <v>683</v>
      </c>
      <c r="J36" s="3222" t="s">
        <v>49</v>
      </c>
      <c r="K36" s="3224" t="s">
        <v>50</v>
      </c>
      <c r="L36" s="3225"/>
      <c r="M36" s="3225"/>
      <c r="N36" s="3225"/>
      <c r="O36" s="3225"/>
      <c r="P36" s="3225"/>
      <c r="Q36" s="3225"/>
      <c r="R36" s="3225"/>
      <c r="S36" s="3225"/>
      <c r="T36" s="3225"/>
      <c r="U36" s="3225"/>
      <c r="V36" s="3225"/>
      <c r="W36" s="3225"/>
      <c r="X36" s="3225"/>
      <c r="Y36" s="3225"/>
      <c r="Z36" s="3225"/>
      <c r="AA36" s="3226"/>
      <c r="AB36" s="624"/>
    </row>
    <row r="37" spans="2:28" s="626" customFormat="1" ht="15" thickBot="1" x14ac:dyDescent="0.4">
      <c r="B37" s="309"/>
      <c r="C37" s="3219"/>
      <c r="D37" s="3220"/>
      <c r="E37" s="3220"/>
      <c r="F37" s="3220"/>
      <c r="G37" s="3221"/>
      <c r="H37" s="3223"/>
      <c r="I37" s="3223"/>
      <c r="J37" s="3223"/>
      <c r="K37" s="3227"/>
      <c r="L37" s="3228"/>
      <c r="M37" s="3228"/>
      <c r="N37" s="3228"/>
      <c r="O37" s="3228"/>
      <c r="P37" s="3228"/>
      <c r="Q37" s="3228"/>
      <c r="R37" s="3228"/>
      <c r="S37" s="3228"/>
      <c r="T37" s="3228"/>
      <c r="U37" s="3228"/>
      <c r="V37" s="3228"/>
      <c r="W37" s="3228"/>
      <c r="X37" s="3228"/>
      <c r="Y37" s="3228"/>
      <c r="Z37" s="3228"/>
      <c r="AA37" s="3229"/>
      <c r="AB37" s="624"/>
    </row>
    <row r="38" spans="2:28" s="626" customFormat="1" ht="31.9" customHeight="1" x14ac:dyDescent="0.35">
      <c r="B38" s="309"/>
      <c r="C38" s="3193" t="s">
        <v>672</v>
      </c>
      <c r="D38" s="3194"/>
      <c r="E38" s="3194"/>
      <c r="F38" s="3194"/>
      <c r="G38" s="3195"/>
      <c r="H38" s="155">
        <v>27</v>
      </c>
      <c r="I38" s="155">
        <v>2139</v>
      </c>
      <c r="J38" s="315">
        <f>H38/I38</f>
        <v>1.2622720897615708E-2</v>
      </c>
      <c r="K38" s="1878" t="s">
        <v>1050</v>
      </c>
      <c r="L38" s="1879"/>
      <c r="M38" s="1879"/>
      <c r="N38" s="1879"/>
      <c r="O38" s="1879"/>
      <c r="P38" s="1879"/>
      <c r="Q38" s="1879"/>
      <c r="R38" s="1879"/>
      <c r="S38" s="1879"/>
      <c r="T38" s="1879"/>
      <c r="U38" s="1879"/>
      <c r="V38" s="1879"/>
      <c r="W38" s="1879"/>
      <c r="X38" s="1879"/>
      <c r="Y38" s="1879"/>
      <c r="Z38" s="1879"/>
      <c r="AA38" s="1880"/>
      <c r="AB38" s="624"/>
    </row>
    <row r="39" spans="2:28" s="626" customFormat="1" ht="15" thickBot="1" x14ac:dyDescent="0.4">
      <c r="B39" s="309"/>
      <c r="C39" s="3193" t="s">
        <v>673</v>
      </c>
      <c r="D39" s="3194"/>
      <c r="E39" s="3194"/>
      <c r="F39" s="3194"/>
      <c r="G39" s="3195"/>
      <c r="H39" s="305"/>
      <c r="I39" s="316"/>
      <c r="J39" s="315"/>
      <c r="K39" s="1878"/>
      <c r="L39" s="1879"/>
      <c r="M39" s="1879"/>
      <c r="N39" s="1879"/>
      <c r="O39" s="1879"/>
      <c r="P39" s="1879"/>
      <c r="Q39" s="1879"/>
      <c r="R39" s="1879"/>
      <c r="S39" s="1879"/>
      <c r="T39" s="1879"/>
      <c r="U39" s="1879"/>
      <c r="V39" s="1879"/>
      <c r="W39" s="1879"/>
      <c r="X39" s="1879"/>
      <c r="Y39" s="1879"/>
      <c r="Z39" s="1879"/>
      <c r="AA39" s="1880"/>
      <c r="AB39" s="624"/>
    </row>
    <row r="40" spans="2:28" s="626" customFormat="1" ht="15.75" customHeight="1" thickBot="1" x14ac:dyDescent="0.4">
      <c r="B40" s="309"/>
      <c r="C40" s="3213" t="s">
        <v>54</v>
      </c>
      <c r="D40" s="3214"/>
      <c r="E40" s="3214"/>
      <c r="F40" s="3214"/>
      <c r="G40" s="3215"/>
      <c r="H40" s="314">
        <f>SUM(H38:H39)</f>
        <v>27</v>
      </c>
      <c r="I40" s="314">
        <f>SUM(I38:I39)</f>
        <v>2139</v>
      </c>
      <c r="J40" s="317">
        <f>H40/I40</f>
        <v>1.2622720897615708E-2</v>
      </c>
      <c r="K40" s="3216"/>
      <c r="L40" s="3217"/>
      <c r="M40" s="3217"/>
      <c r="N40" s="3217"/>
      <c r="O40" s="3217"/>
      <c r="P40" s="3217"/>
      <c r="Q40" s="3217"/>
      <c r="R40" s="3217"/>
      <c r="S40" s="3217"/>
      <c r="T40" s="3217"/>
      <c r="U40" s="3217"/>
      <c r="V40" s="3217"/>
      <c r="W40" s="3217"/>
      <c r="X40" s="3217"/>
      <c r="Y40" s="3217"/>
      <c r="Z40" s="3217"/>
      <c r="AA40" s="3218"/>
      <c r="AB40" s="624"/>
    </row>
    <row r="41" spans="2:28" s="626" customFormat="1" ht="5.25" customHeight="1" x14ac:dyDescent="0.35">
      <c r="B41" s="309"/>
      <c r="C41" s="298"/>
      <c r="D41" s="298"/>
      <c r="E41" s="298"/>
      <c r="F41" s="298"/>
      <c r="G41" s="298"/>
      <c r="H41" s="299"/>
      <c r="I41" s="299"/>
      <c r="J41" s="435"/>
      <c r="K41" s="298"/>
      <c r="L41" s="298"/>
      <c r="M41" s="298"/>
      <c r="N41" s="298"/>
      <c r="O41" s="298"/>
      <c r="P41" s="298"/>
      <c r="Q41" s="298"/>
      <c r="R41" s="298"/>
      <c r="S41" s="298"/>
      <c r="T41" s="298"/>
      <c r="U41" s="298"/>
      <c r="V41" s="298"/>
      <c r="W41" s="298"/>
      <c r="X41" s="298"/>
      <c r="Y41" s="298"/>
      <c r="Z41" s="298"/>
      <c r="AA41" s="298"/>
      <c r="AB41" s="624"/>
    </row>
    <row r="42" spans="2:28" s="626" customFormat="1" ht="15" thickBot="1" x14ac:dyDescent="0.4">
      <c r="B42" s="309"/>
      <c r="C42" s="298"/>
      <c r="D42" s="298"/>
      <c r="E42" s="298"/>
      <c r="F42" s="298"/>
      <c r="G42" s="298"/>
      <c r="H42" s="299"/>
      <c r="I42" s="299"/>
      <c r="J42" s="435"/>
      <c r="K42" s="298"/>
      <c r="L42" s="298"/>
      <c r="M42" s="298"/>
      <c r="N42" s="298"/>
      <c r="O42" s="298"/>
      <c r="P42" s="298"/>
      <c r="Q42" s="298"/>
      <c r="R42" s="298"/>
      <c r="S42" s="298"/>
      <c r="T42" s="298"/>
      <c r="U42" s="298"/>
      <c r="V42" s="298"/>
      <c r="W42" s="298"/>
      <c r="X42" s="298"/>
      <c r="Y42" s="298"/>
      <c r="Z42" s="298"/>
      <c r="AA42" s="298"/>
      <c r="AB42" s="624"/>
    </row>
    <row r="43" spans="2:28" s="626" customFormat="1" ht="15" thickBot="1" x14ac:dyDescent="0.4">
      <c r="B43" s="309"/>
      <c r="C43" s="3202" t="s">
        <v>55</v>
      </c>
      <c r="D43" s="3203"/>
      <c r="E43" s="3203"/>
      <c r="F43" s="3203"/>
      <c r="G43" s="3203"/>
      <c r="H43" s="3203"/>
      <c r="I43" s="3203"/>
      <c r="J43" s="3203"/>
      <c r="K43" s="3203"/>
      <c r="L43" s="3203"/>
      <c r="M43" s="3203"/>
      <c r="N43" s="3203"/>
      <c r="O43" s="3203"/>
      <c r="P43" s="3203"/>
      <c r="Q43" s="3203"/>
      <c r="R43" s="3203"/>
      <c r="S43" s="3203"/>
      <c r="T43" s="3203"/>
      <c r="U43" s="3203"/>
      <c r="V43" s="3203"/>
      <c r="W43" s="3203"/>
      <c r="X43" s="3203"/>
      <c r="Y43" s="3203"/>
      <c r="Z43" s="3203"/>
      <c r="AA43" s="3204"/>
      <c r="AB43" s="624"/>
    </row>
    <row r="44" spans="2:28" x14ac:dyDescent="0.35">
      <c r="B44" s="308"/>
      <c r="C44" s="1510" t="s">
        <v>198</v>
      </c>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624"/>
    </row>
    <row r="45" spans="2:28" x14ac:dyDescent="0.35">
      <c r="B45" s="308"/>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308"/>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308"/>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308"/>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308"/>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308"/>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308"/>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308"/>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308"/>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308"/>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x14ac:dyDescent="0.35">
      <c r="B55" s="308"/>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624"/>
    </row>
    <row r="56" spans="2:28" ht="15" thickBot="1" x14ac:dyDescent="0.4">
      <c r="B56" s="308"/>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624"/>
    </row>
    <row r="57" spans="2:28" x14ac:dyDescent="0.35">
      <c r="B57" s="31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629"/>
    </row>
    <row r="58" spans="2:28" ht="15" thickBot="1" x14ac:dyDescent="0.4">
      <c r="B58" s="31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631"/>
    </row>
    <row r="59" spans="2:28" ht="15.5" x14ac:dyDescent="0.35">
      <c r="B59" s="312"/>
      <c r="C59" s="3205" t="s">
        <v>46</v>
      </c>
      <c r="D59" s="3206"/>
      <c r="E59" s="3206"/>
      <c r="F59" s="3206"/>
      <c r="G59" s="3207"/>
      <c r="H59" s="3211" t="s">
        <v>76</v>
      </c>
      <c r="I59" s="3206"/>
      <c r="J59" s="3206" t="s">
        <v>56</v>
      </c>
      <c r="K59" s="3206"/>
      <c r="L59" s="3206"/>
      <c r="M59" s="3206"/>
      <c r="N59" s="3206" t="s">
        <v>57</v>
      </c>
      <c r="O59" s="3206"/>
      <c r="P59" s="3206"/>
      <c r="Q59" s="3206"/>
      <c r="R59" s="3206"/>
      <c r="S59" s="3206"/>
      <c r="T59" s="3206"/>
      <c r="U59" s="3206"/>
      <c r="V59" s="3206" t="s">
        <v>58</v>
      </c>
      <c r="W59" s="3206"/>
      <c r="X59" s="3206"/>
      <c r="Y59" s="3206"/>
      <c r="Z59" s="3206"/>
      <c r="AA59" s="3207"/>
      <c r="AB59" s="149"/>
    </row>
    <row r="60" spans="2:28" ht="15.5" x14ac:dyDescent="0.35">
      <c r="B60" s="296"/>
      <c r="C60" s="3208"/>
      <c r="D60" s="3209"/>
      <c r="E60" s="3209"/>
      <c r="F60" s="3209"/>
      <c r="G60" s="3210"/>
      <c r="H60" s="3212"/>
      <c r="I60" s="3209"/>
      <c r="J60" s="3209"/>
      <c r="K60" s="3209"/>
      <c r="L60" s="3209"/>
      <c r="M60" s="3209"/>
      <c r="N60" s="3209"/>
      <c r="O60" s="3209"/>
      <c r="P60" s="3209"/>
      <c r="Q60" s="3209"/>
      <c r="R60" s="3209"/>
      <c r="S60" s="3209"/>
      <c r="T60" s="3209"/>
      <c r="U60" s="3209"/>
      <c r="V60" s="3209"/>
      <c r="W60" s="3209"/>
      <c r="X60" s="3209"/>
      <c r="Y60" s="3209"/>
      <c r="Z60" s="3209"/>
      <c r="AA60" s="3210"/>
      <c r="AB60" s="149"/>
    </row>
    <row r="61" spans="2:28" ht="102" customHeight="1" x14ac:dyDescent="0.35">
      <c r="B61" s="312"/>
      <c r="C61" s="3193" t="s">
        <v>672</v>
      </c>
      <c r="D61" s="3194"/>
      <c r="E61" s="3194"/>
      <c r="F61" s="3194"/>
      <c r="G61" s="3195"/>
      <c r="H61" s="1728" t="s">
        <v>59</v>
      </c>
      <c r="I61" s="1729"/>
      <c r="J61" s="3348">
        <v>1.2999999999999999E-2</v>
      </c>
      <c r="K61" s="3348"/>
      <c r="L61" s="3348"/>
      <c r="M61" s="3348"/>
      <c r="N61" s="1951" t="s">
        <v>1050</v>
      </c>
      <c r="O61" s="1951"/>
      <c r="P61" s="1951"/>
      <c r="Q61" s="1951"/>
      <c r="R61" s="1951"/>
      <c r="S61" s="1951"/>
      <c r="T61" s="1951"/>
      <c r="U61" s="1951"/>
      <c r="V61" s="1951" t="s">
        <v>1058</v>
      </c>
      <c r="W61" s="1951"/>
      <c r="X61" s="1951"/>
      <c r="Y61" s="1951"/>
      <c r="Z61" s="1951"/>
      <c r="AA61" s="1951"/>
      <c r="AB61" s="633"/>
    </row>
    <row r="62" spans="2:28" ht="15" thickBot="1" x14ac:dyDescent="0.4">
      <c r="B62" s="312"/>
      <c r="C62" s="3196" t="s">
        <v>673</v>
      </c>
      <c r="D62" s="3197"/>
      <c r="E62" s="3197"/>
      <c r="F62" s="3197"/>
      <c r="G62" s="3198"/>
      <c r="H62" s="1734" t="s">
        <v>59</v>
      </c>
      <c r="I62" s="1735"/>
      <c r="J62" s="3349"/>
      <c r="K62" s="3349"/>
      <c r="L62" s="3349"/>
      <c r="M62" s="3349"/>
      <c r="N62" s="3350"/>
      <c r="O62" s="3350"/>
      <c r="P62" s="3350"/>
      <c r="Q62" s="3350"/>
      <c r="R62" s="3350"/>
      <c r="S62" s="3350"/>
      <c r="T62" s="3350"/>
      <c r="U62" s="3350"/>
      <c r="V62" s="3350"/>
      <c r="W62" s="3350"/>
      <c r="X62" s="3350"/>
      <c r="Y62" s="3350"/>
      <c r="Z62" s="3350"/>
      <c r="AA62" s="3351"/>
      <c r="AB62" s="633"/>
    </row>
    <row r="63" spans="2:28" x14ac:dyDescent="0.35">
      <c r="B63" s="313"/>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635"/>
    </row>
    <row r="102" ht="6" customHeight="1" x14ac:dyDescent="0.35"/>
  </sheetData>
  <mergeCells count="86">
    <mergeCell ref="C8:H9"/>
    <mergeCell ref="I8:AA9"/>
    <mergeCell ref="B3:G5"/>
    <mergeCell ref="H3:AB3"/>
    <mergeCell ref="H4:O4"/>
    <mergeCell ref="P4:AB4"/>
    <mergeCell ref="H5:AB5"/>
    <mergeCell ref="C11:H12"/>
    <mergeCell ref="I11:Q12"/>
    <mergeCell ref="R11:U11"/>
    <mergeCell ref="V11:AA11"/>
    <mergeCell ref="R12:U12"/>
    <mergeCell ref="V12:AA12"/>
    <mergeCell ref="C14:H15"/>
    <mergeCell ref="I14:S15"/>
    <mergeCell ref="T14:AA14"/>
    <mergeCell ref="T15:AA15"/>
    <mergeCell ref="C17:H17"/>
    <mergeCell ref="I17:AA17"/>
    <mergeCell ref="C19:H19"/>
    <mergeCell ref="I19:AA19"/>
    <mergeCell ref="C21:H22"/>
    <mergeCell ref="I21:L22"/>
    <mergeCell ref="M21:S21"/>
    <mergeCell ref="T21:AA21"/>
    <mergeCell ref="M22:S22"/>
    <mergeCell ref="T22:AA22"/>
    <mergeCell ref="C24:I24"/>
    <mergeCell ref="J24:P24"/>
    <mergeCell ref="Q24:AA24"/>
    <mergeCell ref="C25:I25"/>
    <mergeCell ref="J25:P25"/>
    <mergeCell ref="Q25:AA25"/>
    <mergeCell ref="C27:H27"/>
    <mergeCell ref="I27:AA27"/>
    <mergeCell ref="C29:H29"/>
    <mergeCell ref="I29:J29"/>
    <mergeCell ref="K29:N29"/>
    <mergeCell ref="O29:Q29"/>
    <mergeCell ref="S29:T29"/>
    <mergeCell ref="V29:Z29"/>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35:AA35"/>
    <mergeCell ref="C36:G37"/>
    <mergeCell ref="H36:H37"/>
    <mergeCell ref="I36:I37"/>
    <mergeCell ref="J36:J37"/>
    <mergeCell ref="K36:AA37"/>
    <mergeCell ref="C38:G38"/>
    <mergeCell ref="K38:AA38"/>
    <mergeCell ref="C39:G39"/>
    <mergeCell ref="K39:AA39"/>
    <mergeCell ref="C40:G40"/>
    <mergeCell ref="K40:AA40"/>
    <mergeCell ref="C43:AA43"/>
    <mergeCell ref="C44:AA56"/>
    <mergeCell ref="C59:G60"/>
    <mergeCell ref="H59:I60"/>
    <mergeCell ref="J59:M60"/>
    <mergeCell ref="N59:U60"/>
    <mergeCell ref="V59:AA60"/>
    <mergeCell ref="C62:G62"/>
    <mergeCell ref="H62:I62"/>
    <mergeCell ref="J62:M62"/>
    <mergeCell ref="N62:U62"/>
    <mergeCell ref="V62:AA62"/>
    <mergeCell ref="C61:G61"/>
    <mergeCell ref="H61:I61"/>
    <mergeCell ref="J61:M61"/>
    <mergeCell ref="N61:U61"/>
    <mergeCell ref="V61:AA61"/>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4"/>
  <sheetViews>
    <sheetView topLeftCell="B28" workbookViewId="0">
      <selection activeCell="J39" sqref="J39"/>
    </sheetView>
  </sheetViews>
  <sheetFormatPr baseColWidth="10" defaultColWidth="3.7265625" defaultRowHeight="14.5" x14ac:dyDescent="0.35"/>
  <cols>
    <col min="1" max="1" width="3.7265625" style="708"/>
    <col min="2" max="2" width="2.7265625" style="708" customWidth="1"/>
    <col min="3" max="6" width="2.7265625" style="350" customWidth="1"/>
    <col min="7" max="7" width="8.26953125" style="350" customWidth="1"/>
    <col min="8" max="8" width="18.7265625" style="350" customWidth="1"/>
    <col min="9" max="9" width="19.81640625" style="350" customWidth="1"/>
    <col min="10" max="10" width="15" style="350" customWidth="1"/>
    <col min="11" max="12" width="3.453125" style="350" customWidth="1"/>
    <col min="13" max="13" width="2.7265625" style="350" customWidth="1"/>
    <col min="14" max="14" width="5.54296875" style="350" customWidth="1"/>
    <col min="15" max="15" width="7" style="350" customWidth="1"/>
    <col min="16" max="16" width="3.453125" style="350" customWidth="1"/>
    <col min="17" max="17" width="3.54296875" style="350" customWidth="1"/>
    <col min="18" max="18" width="3.7265625" style="350"/>
    <col min="19" max="19" width="9.7265625" style="350" customWidth="1"/>
    <col min="20" max="20" width="7.453125" style="350" customWidth="1"/>
    <col min="21" max="21" width="3.54296875" style="350" customWidth="1"/>
    <col min="22" max="22" width="3.7265625" style="350"/>
    <col min="23" max="24" width="5" style="350" customWidth="1"/>
    <col min="25" max="25" width="9.453125" style="350" customWidth="1"/>
    <col min="26" max="26" width="10.54296875" style="350" customWidth="1"/>
    <col min="27" max="27" width="4.26953125" style="350" customWidth="1"/>
    <col min="28" max="28" width="2" style="708" customWidth="1"/>
    <col min="29" max="16384" width="3.7265625" style="708"/>
  </cols>
  <sheetData>
    <row r="1" spans="2:28" ht="15" thickBot="1" x14ac:dyDescent="0.4">
      <c r="B1" s="610"/>
      <c r="C1" s="297"/>
      <c r="D1" s="297"/>
      <c r="E1" s="297"/>
      <c r="F1" s="297"/>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ht="15" customHeight="1"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75" customHeight="1"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15" thickBot="1" x14ac:dyDescent="0.4">
      <c r="B6" s="612"/>
      <c r="C6" s="615"/>
      <c r="D6" s="615"/>
      <c r="E6" s="615"/>
      <c r="F6" s="615"/>
      <c r="G6" s="615"/>
      <c r="H6" s="615"/>
      <c r="I6" s="614"/>
      <c r="J6" s="614"/>
      <c r="K6" s="614"/>
      <c r="L6" s="614"/>
      <c r="M6" s="614"/>
      <c r="N6" s="614"/>
      <c r="O6" s="614"/>
      <c r="P6" s="614"/>
      <c r="Q6" s="614"/>
      <c r="R6" s="615"/>
      <c r="S6" s="615"/>
      <c r="T6" s="615"/>
      <c r="U6" s="615"/>
      <c r="V6" s="615"/>
      <c r="W6" s="615"/>
      <c r="X6" s="615"/>
      <c r="Y6" s="615"/>
      <c r="Z6" s="615"/>
      <c r="AA6" s="615"/>
      <c r="AB6" s="616"/>
    </row>
    <row r="7" spans="2:28" ht="15" customHeight="1" x14ac:dyDescent="0.35">
      <c r="B7" s="617"/>
      <c r="C7" s="3268" t="s">
        <v>605</v>
      </c>
      <c r="D7" s="3269"/>
      <c r="E7" s="3269"/>
      <c r="F7" s="3269"/>
      <c r="G7" s="3269"/>
      <c r="H7" s="3270"/>
      <c r="I7" s="1760" t="s">
        <v>606</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3271"/>
      <c r="D8" s="3272"/>
      <c r="E8" s="3272"/>
      <c r="F8" s="3272"/>
      <c r="G8" s="3272"/>
      <c r="H8" s="3273"/>
      <c r="I8" s="1763"/>
      <c r="J8" s="1764"/>
      <c r="K8" s="1764"/>
      <c r="L8" s="1764"/>
      <c r="M8" s="1764"/>
      <c r="N8" s="1764"/>
      <c r="O8" s="1764"/>
      <c r="P8" s="1764"/>
      <c r="Q8" s="1764"/>
      <c r="R8" s="1764"/>
      <c r="S8" s="1764"/>
      <c r="T8" s="1764"/>
      <c r="U8" s="1764"/>
      <c r="V8" s="1764"/>
      <c r="W8" s="1764"/>
      <c r="X8" s="1764"/>
      <c r="Y8" s="1764"/>
      <c r="Z8" s="1764"/>
      <c r="AA8" s="1765"/>
      <c r="AB8" s="618"/>
    </row>
    <row r="9" spans="2:28" ht="15" thickBot="1" x14ac:dyDescent="0.4">
      <c r="B9" s="617"/>
      <c r="C9" s="621"/>
      <c r="D9" s="621"/>
      <c r="E9" s="621"/>
      <c r="F9" s="621"/>
      <c r="G9" s="621"/>
      <c r="H9" s="621"/>
      <c r="I9" s="620"/>
      <c r="J9" s="620"/>
      <c r="K9" s="620"/>
      <c r="L9" s="620"/>
      <c r="M9" s="620"/>
      <c r="N9" s="620"/>
      <c r="O9" s="620"/>
      <c r="P9" s="620"/>
      <c r="Q9" s="620"/>
      <c r="R9" s="621"/>
      <c r="S9" s="621"/>
      <c r="T9" s="621"/>
      <c r="U9" s="621"/>
      <c r="V9" s="621"/>
      <c r="W9" s="621"/>
      <c r="X9" s="621"/>
      <c r="Y9" s="621"/>
      <c r="Z9" s="621"/>
      <c r="AA9" s="621"/>
      <c r="AB9" s="618"/>
    </row>
    <row r="10" spans="2:28" ht="15" customHeight="1" thickBot="1" x14ac:dyDescent="0.4">
      <c r="B10" s="617"/>
      <c r="C10" s="3268" t="s">
        <v>607</v>
      </c>
      <c r="D10" s="3269"/>
      <c r="E10" s="3269"/>
      <c r="F10" s="3269"/>
      <c r="G10" s="3269"/>
      <c r="H10" s="3270"/>
      <c r="I10" s="1355" t="s">
        <v>684</v>
      </c>
      <c r="J10" s="1356"/>
      <c r="K10" s="1356"/>
      <c r="L10" s="1356"/>
      <c r="M10" s="1356"/>
      <c r="N10" s="1356"/>
      <c r="O10" s="1356"/>
      <c r="P10" s="1356"/>
      <c r="Q10" s="1357"/>
      <c r="R10" s="3277" t="s">
        <v>8</v>
      </c>
      <c r="S10" s="3278"/>
      <c r="T10" s="3278"/>
      <c r="U10" s="3279"/>
      <c r="V10" s="3262" t="s">
        <v>609</v>
      </c>
      <c r="W10" s="3263"/>
      <c r="X10" s="3263"/>
      <c r="Y10" s="3263"/>
      <c r="Z10" s="3263"/>
      <c r="AA10" s="3264"/>
      <c r="AB10" s="618"/>
    </row>
    <row r="11" spans="2:28" ht="18" customHeight="1" thickBot="1" x14ac:dyDescent="0.4">
      <c r="B11" s="617"/>
      <c r="C11" s="3271"/>
      <c r="D11" s="3272"/>
      <c r="E11" s="3272"/>
      <c r="F11" s="3272"/>
      <c r="G11" s="3272"/>
      <c r="H11" s="3273"/>
      <c r="I11" s="1358"/>
      <c r="J11" s="1359"/>
      <c r="K11" s="1359"/>
      <c r="L11" s="1359"/>
      <c r="M11" s="1359"/>
      <c r="N11" s="1359"/>
      <c r="O11" s="1359"/>
      <c r="P11" s="1359"/>
      <c r="Q11" s="1360"/>
      <c r="R11" s="1235" t="s">
        <v>685</v>
      </c>
      <c r="S11" s="1370"/>
      <c r="T11" s="1370"/>
      <c r="U11" s="1371"/>
      <c r="V11" s="3084">
        <v>2</v>
      </c>
      <c r="W11" s="3085"/>
      <c r="X11" s="3085"/>
      <c r="Y11" s="3085"/>
      <c r="Z11" s="3085"/>
      <c r="AA11" s="3086"/>
      <c r="AB11" s="618"/>
    </row>
    <row r="12" spans="2:28" ht="15" thickBot="1" x14ac:dyDescent="0.4">
      <c r="B12" s="622"/>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624"/>
    </row>
    <row r="13" spans="2:28" ht="15" customHeight="1" x14ac:dyDescent="0.35">
      <c r="B13" s="622"/>
      <c r="C13" s="3268" t="s">
        <v>261</v>
      </c>
      <c r="D13" s="3269"/>
      <c r="E13" s="3269"/>
      <c r="F13" s="3269"/>
      <c r="G13" s="3269"/>
      <c r="H13" s="3270"/>
      <c r="I13" s="3099" t="s">
        <v>640</v>
      </c>
      <c r="J13" s="3100"/>
      <c r="K13" s="3100"/>
      <c r="L13" s="3100"/>
      <c r="M13" s="3100"/>
      <c r="N13" s="3100"/>
      <c r="O13" s="3100"/>
      <c r="P13" s="3100"/>
      <c r="Q13" s="3100"/>
      <c r="R13" s="3100"/>
      <c r="S13" s="3101"/>
      <c r="T13" s="3268" t="s">
        <v>612</v>
      </c>
      <c r="U13" s="3269"/>
      <c r="V13" s="3269"/>
      <c r="W13" s="3269"/>
      <c r="X13" s="3269"/>
      <c r="Y13" s="3269"/>
      <c r="Z13" s="3269"/>
      <c r="AA13" s="3270"/>
      <c r="AB13" s="624"/>
    </row>
    <row r="14" spans="2:28" ht="30" customHeight="1" thickBot="1" x14ac:dyDescent="0.4">
      <c r="B14" s="622"/>
      <c r="C14" s="3271"/>
      <c r="D14" s="3272"/>
      <c r="E14" s="3272"/>
      <c r="F14" s="3272"/>
      <c r="G14" s="3272"/>
      <c r="H14" s="3273"/>
      <c r="I14" s="3102"/>
      <c r="J14" s="3103"/>
      <c r="K14" s="3103"/>
      <c r="L14" s="3103"/>
      <c r="M14" s="3103"/>
      <c r="N14" s="3103"/>
      <c r="O14" s="3103"/>
      <c r="P14" s="3103"/>
      <c r="Q14" s="3103"/>
      <c r="R14" s="3103"/>
      <c r="S14" s="3104"/>
      <c r="T14" s="1232" t="s">
        <v>182</v>
      </c>
      <c r="U14" s="1233"/>
      <c r="V14" s="1233"/>
      <c r="W14" s="1233"/>
      <c r="X14" s="1233"/>
      <c r="Y14" s="1233"/>
      <c r="Z14" s="1233"/>
      <c r="AA14" s="1234"/>
      <c r="AB14" s="624"/>
    </row>
    <row r="15" spans="2:28" ht="15" thickBot="1" x14ac:dyDescent="0.4">
      <c r="B15" s="622"/>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624"/>
    </row>
    <row r="16" spans="2:28" ht="37.5" customHeight="1" thickBot="1" x14ac:dyDescent="0.4">
      <c r="B16" s="622"/>
      <c r="C16" s="3256" t="s">
        <v>613</v>
      </c>
      <c r="D16" s="3257"/>
      <c r="E16" s="3257"/>
      <c r="F16" s="3257"/>
      <c r="G16" s="3257"/>
      <c r="H16" s="3258"/>
      <c r="I16" s="1868" t="s">
        <v>641</v>
      </c>
      <c r="J16" s="1869"/>
      <c r="K16" s="1869"/>
      <c r="L16" s="1869"/>
      <c r="M16" s="1869"/>
      <c r="N16" s="1869"/>
      <c r="O16" s="1869"/>
      <c r="P16" s="1869"/>
      <c r="Q16" s="1869"/>
      <c r="R16" s="1869"/>
      <c r="S16" s="1869"/>
      <c r="T16" s="1869"/>
      <c r="U16" s="1869"/>
      <c r="V16" s="1869"/>
      <c r="W16" s="1869"/>
      <c r="X16" s="1869"/>
      <c r="Y16" s="1869"/>
      <c r="Z16" s="1869"/>
      <c r="AA16" s="1870"/>
      <c r="AB16" s="624"/>
    </row>
    <row r="17" spans="2:28" ht="16.5" customHeight="1" thickBot="1" x14ac:dyDescent="0.4">
      <c r="B17" s="622"/>
      <c r="C17" s="621"/>
      <c r="D17" s="621"/>
      <c r="E17" s="621"/>
      <c r="F17" s="621"/>
      <c r="G17" s="621"/>
      <c r="H17" s="621"/>
      <c r="I17" s="292"/>
      <c r="J17" s="292"/>
      <c r="K17" s="292"/>
      <c r="L17" s="292"/>
      <c r="M17" s="292"/>
      <c r="N17" s="292"/>
      <c r="O17" s="292"/>
      <c r="P17" s="292"/>
      <c r="Q17" s="292"/>
      <c r="R17" s="292"/>
      <c r="S17" s="292"/>
      <c r="T17" s="292"/>
      <c r="U17" s="292"/>
      <c r="V17" s="292"/>
      <c r="W17" s="292"/>
      <c r="X17" s="292"/>
      <c r="Y17" s="292"/>
      <c r="Z17" s="292"/>
      <c r="AA17" s="292"/>
      <c r="AB17" s="624"/>
    </row>
    <row r="18" spans="2:28" ht="63.75" customHeight="1" thickBot="1" x14ac:dyDescent="0.4">
      <c r="B18" s="622"/>
      <c r="C18" s="3256" t="s">
        <v>84</v>
      </c>
      <c r="D18" s="3257"/>
      <c r="E18" s="3257"/>
      <c r="F18" s="3257"/>
      <c r="G18" s="3257"/>
      <c r="H18" s="3258"/>
      <c r="I18" s="1868" t="s">
        <v>642</v>
      </c>
      <c r="J18" s="1869"/>
      <c r="K18" s="1869"/>
      <c r="L18" s="1869"/>
      <c r="M18" s="1869"/>
      <c r="N18" s="1869"/>
      <c r="O18" s="1869"/>
      <c r="P18" s="1869"/>
      <c r="Q18" s="1869"/>
      <c r="R18" s="1869"/>
      <c r="S18" s="1869"/>
      <c r="T18" s="1869"/>
      <c r="U18" s="1869"/>
      <c r="V18" s="1869"/>
      <c r="W18" s="1869"/>
      <c r="X18" s="1869"/>
      <c r="Y18" s="1869"/>
      <c r="Z18" s="1869"/>
      <c r="AA18" s="1870"/>
      <c r="AB18" s="624"/>
    </row>
    <row r="19" spans="2:28" ht="16.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x14ac:dyDescent="0.35">
      <c r="B20" s="622"/>
      <c r="C20" s="3202" t="s">
        <v>616</v>
      </c>
      <c r="D20" s="3304"/>
      <c r="E20" s="3304"/>
      <c r="F20" s="3304"/>
      <c r="G20" s="3304"/>
      <c r="H20" s="3305"/>
      <c r="I20" s="3111" t="s">
        <v>617</v>
      </c>
      <c r="J20" s="3112"/>
      <c r="K20" s="3112"/>
      <c r="L20" s="3113"/>
      <c r="M20" s="3262" t="s">
        <v>644</v>
      </c>
      <c r="N20" s="3263"/>
      <c r="O20" s="3263"/>
      <c r="P20" s="3263"/>
      <c r="Q20" s="3263"/>
      <c r="R20" s="3263"/>
      <c r="S20" s="3264"/>
      <c r="T20" s="3262" t="s">
        <v>619</v>
      </c>
      <c r="U20" s="3263"/>
      <c r="V20" s="3263"/>
      <c r="W20" s="3263"/>
      <c r="X20" s="3263"/>
      <c r="Y20" s="3263"/>
      <c r="Z20" s="3263"/>
      <c r="AA20" s="3264"/>
      <c r="AB20" s="624"/>
    </row>
    <row r="21" spans="2:28" ht="15" thickBot="1" x14ac:dyDescent="0.4">
      <c r="B21" s="622"/>
      <c r="C21" s="3306"/>
      <c r="D21" s="3307"/>
      <c r="E21" s="3307"/>
      <c r="F21" s="3307"/>
      <c r="G21" s="3307"/>
      <c r="H21" s="3308"/>
      <c r="I21" s="3114"/>
      <c r="J21" s="3115"/>
      <c r="K21" s="3115"/>
      <c r="L21" s="3116"/>
      <c r="M21" s="1219" t="s">
        <v>23</v>
      </c>
      <c r="N21" s="1372"/>
      <c r="O21" s="1372"/>
      <c r="P21" s="1372"/>
      <c r="Q21" s="1372"/>
      <c r="R21" s="1372"/>
      <c r="S21" s="1373"/>
      <c r="T21" s="1608" t="s">
        <v>686</v>
      </c>
      <c r="U21" s="1609"/>
      <c r="V21" s="1609"/>
      <c r="W21" s="1609"/>
      <c r="X21" s="1609"/>
      <c r="Y21" s="1609"/>
      <c r="Z21" s="1609"/>
      <c r="AA21" s="1610"/>
      <c r="AB21" s="624"/>
    </row>
    <row r="22" spans="2:28" ht="15" thickBot="1" x14ac:dyDescent="0.4">
      <c r="B22" s="622"/>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624"/>
    </row>
    <row r="23" spans="2:28" ht="29.25" customHeight="1" x14ac:dyDescent="0.35">
      <c r="B23" s="622"/>
      <c r="C23" s="3262" t="s">
        <v>620</v>
      </c>
      <c r="D23" s="3263"/>
      <c r="E23" s="3263"/>
      <c r="F23" s="3263"/>
      <c r="G23" s="3263"/>
      <c r="H23" s="3263"/>
      <c r="I23" s="3264"/>
      <c r="J23" s="3262" t="s">
        <v>26</v>
      </c>
      <c r="K23" s="3263"/>
      <c r="L23" s="3263"/>
      <c r="M23" s="3263"/>
      <c r="N23" s="3263"/>
      <c r="O23" s="3263"/>
      <c r="P23" s="3264"/>
      <c r="Q23" s="3262" t="s">
        <v>622</v>
      </c>
      <c r="R23" s="3263"/>
      <c r="S23" s="3263"/>
      <c r="T23" s="3263"/>
      <c r="U23" s="3263"/>
      <c r="V23" s="3263"/>
      <c r="W23" s="3263"/>
      <c r="X23" s="3263"/>
      <c r="Y23" s="3263"/>
      <c r="Z23" s="3263"/>
      <c r="AA23" s="3264"/>
      <c r="AB23" s="624"/>
    </row>
    <row r="24" spans="2:28" ht="20.25" customHeight="1" thickBot="1" x14ac:dyDescent="0.4">
      <c r="B24" s="622"/>
      <c r="C24" s="3265" t="s">
        <v>687</v>
      </c>
      <c r="D24" s="3266"/>
      <c r="E24" s="3266"/>
      <c r="F24" s="3266"/>
      <c r="G24" s="3266"/>
      <c r="H24" s="3266"/>
      <c r="I24" s="3267"/>
      <c r="J24" s="3265" t="s">
        <v>624</v>
      </c>
      <c r="K24" s="3266"/>
      <c r="L24" s="3266"/>
      <c r="M24" s="3266"/>
      <c r="N24" s="3266"/>
      <c r="O24" s="3266"/>
      <c r="P24" s="3267"/>
      <c r="Q24" s="3120" t="s">
        <v>135</v>
      </c>
      <c r="R24" s="3121"/>
      <c r="S24" s="3121"/>
      <c r="T24" s="3121"/>
      <c r="U24" s="3121"/>
      <c r="V24" s="3121"/>
      <c r="W24" s="3121"/>
      <c r="X24" s="3121"/>
      <c r="Y24" s="3121"/>
      <c r="Z24" s="3121"/>
      <c r="AA24" s="3122"/>
      <c r="AB24" s="624"/>
    </row>
    <row r="25" spans="2:28" ht="15" thickBot="1" x14ac:dyDescent="0.4">
      <c r="B25" s="622"/>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624"/>
    </row>
    <row r="26" spans="2:28" ht="15" thickBot="1" x14ac:dyDescent="0.4">
      <c r="B26" s="622"/>
      <c r="C26" s="3256" t="s">
        <v>625</v>
      </c>
      <c r="D26" s="3257"/>
      <c r="E26" s="3257"/>
      <c r="F26" s="3257"/>
      <c r="G26" s="3257"/>
      <c r="H26" s="3258"/>
      <c r="I26" s="1508" t="s">
        <v>688</v>
      </c>
      <c r="J26" s="2636"/>
      <c r="K26" s="2636"/>
      <c r="L26" s="2636"/>
      <c r="M26" s="2636"/>
      <c r="N26" s="2636"/>
      <c r="O26" s="2636"/>
      <c r="P26" s="2636"/>
      <c r="Q26" s="2636"/>
      <c r="R26" s="2636"/>
      <c r="S26" s="2636"/>
      <c r="T26" s="2636"/>
      <c r="U26" s="2636"/>
      <c r="V26" s="2636"/>
      <c r="W26" s="2636"/>
      <c r="X26" s="2636"/>
      <c r="Y26" s="2636"/>
      <c r="Z26" s="2636"/>
      <c r="AA26" s="2637"/>
      <c r="AB26" s="624"/>
    </row>
    <row r="27" spans="2:28" ht="15"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40.5" customHeight="1" thickBot="1" x14ac:dyDescent="0.4">
      <c r="B28" s="622"/>
      <c r="C28" s="3256" t="s">
        <v>33</v>
      </c>
      <c r="D28" s="3257"/>
      <c r="E28" s="3257"/>
      <c r="F28" s="3257"/>
      <c r="G28" s="3257"/>
      <c r="H28" s="3258"/>
      <c r="I28" s="2670" t="s">
        <v>689</v>
      </c>
      <c r="J28" s="1508"/>
      <c r="K28" s="3259" t="s">
        <v>34</v>
      </c>
      <c r="L28" s="3260"/>
      <c r="M28" s="3260"/>
      <c r="N28" s="3261"/>
      <c r="O28" s="1611" t="s">
        <v>35</v>
      </c>
      <c r="P28" s="1915"/>
      <c r="Q28" s="1916"/>
      <c r="R28" s="154"/>
      <c r="S28" s="1611" t="s">
        <v>36</v>
      </c>
      <c r="T28" s="1915"/>
      <c r="U28" s="154"/>
      <c r="V28" s="2670" t="s">
        <v>38</v>
      </c>
      <c r="W28" s="3123"/>
      <c r="X28" s="3123"/>
      <c r="Y28" s="3123"/>
      <c r="Z28" s="3124"/>
      <c r="AA28" s="636" t="s">
        <v>37</v>
      </c>
      <c r="AB28" s="624"/>
    </row>
    <row r="29" spans="2:28" ht="15" thickBot="1" x14ac:dyDescent="0.4">
      <c r="B29" s="622"/>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624"/>
    </row>
    <row r="30" spans="2:28" ht="15.75" customHeight="1" x14ac:dyDescent="0.35">
      <c r="B30" s="622"/>
      <c r="C30" s="3202" t="s">
        <v>628</v>
      </c>
      <c r="D30" s="3203"/>
      <c r="E30" s="3203"/>
      <c r="F30" s="3203"/>
      <c r="G30" s="3203"/>
      <c r="H30" s="3203"/>
      <c r="I30" s="3203"/>
      <c r="J30" s="3204"/>
      <c r="K30" s="3237" t="s">
        <v>42</v>
      </c>
      <c r="L30" s="3238"/>
      <c r="M30" s="3238"/>
      <c r="N30" s="3238"/>
      <c r="O30" s="3238"/>
      <c r="P30" s="3238"/>
      <c r="Q30" s="3238"/>
      <c r="R30" s="3239"/>
      <c r="S30" s="3145" t="s">
        <v>41</v>
      </c>
      <c r="T30" s="3146"/>
      <c r="U30" s="3146"/>
      <c r="V30" s="3146"/>
      <c r="W30" s="3147"/>
      <c r="X30" s="3309" t="s">
        <v>40</v>
      </c>
      <c r="Y30" s="3143"/>
      <c r="Z30" s="3143"/>
      <c r="AA30" s="3310"/>
      <c r="AB30" s="624"/>
    </row>
    <row r="31" spans="2:28" x14ac:dyDescent="0.35">
      <c r="B31" s="622"/>
      <c r="C31" s="3231"/>
      <c r="D31" s="3232"/>
      <c r="E31" s="3232"/>
      <c r="F31" s="3232"/>
      <c r="G31" s="3232"/>
      <c r="H31" s="3232"/>
      <c r="I31" s="3232"/>
      <c r="J31" s="3233"/>
      <c r="K31" s="3243" t="s">
        <v>43</v>
      </c>
      <c r="L31" s="3244"/>
      <c r="M31" s="3244"/>
      <c r="N31" s="3245"/>
      <c r="O31" s="3246" t="s">
        <v>44</v>
      </c>
      <c r="P31" s="3244"/>
      <c r="Q31" s="3244"/>
      <c r="R31" s="3245"/>
      <c r="S31" s="3154" t="s">
        <v>43</v>
      </c>
      <c r="T31" s="3155"/>
      <c r="U31" s="3154" t="s">
        <v>44</v>
      </c>
      <c r="V31" s="3156"/>
      <c r="W31" s="3155"/>
      <c r="X31" s="3153" t="s">
        <v>43</v>
      </c>
      <c r="Y31" s="3151"/>
      <c r="Z31" s="3153" t="s">
        <v>44</v>
      </c>
      <c r="AA31" s="3311"/>
      <c r="AB31" s="624"/>
    </row>
    <row r="32" spans="2:28" ht="15" thickBot="1" x14ac:dyDescent="0.4">
      <c r="B32" s="622"/>
      <c r="C32" s="3234"/>
      <c r="D32" s="3235"/>
      <c r="E32" s="3235"/>
      <c r="F32" s="3235"/>
      <c r="G32" s="3235"/>
      <c r="H32" s="3235"/>
      <c r="I32" s="3235"/>
      <c r="J32" s="3236"/>
      <c r="K32" s="3301">
        <v>0</v>
      </c>
      <c r="L32" s="3302"/>
      <c r="M32" s="3302"/>
      <c r="N32" s="3303"/>
      <c r="O32" s="3299">
        <v>104.01</v>
      </c>
      <c r="P32" s="3302"/>
      <c r="Q32" s="3302"/>
      <c r="R32" s="3303"/>
      <c r="S32" s="3299">
        <v>104.02</v>
      </c>
      <c r="T32" s="3303"/>
      <c r="U32" s="3299">
        <v>114.85</v>
      </c>
      <c r="V32" s="3302"/>
      <c r="W32" s="3303"/>
      <c r="X32" s="3299">
        <v>114.86</v>
      </c>
      <c r="Y32" s="3303"/>
      <c r="Z32" s="3299">
        <v>136.53</v>
      </c>
      <c r="AA32" s="3300"/>
      <c r="AB32" s="624"/>
    </row>
    <row r="33" spans="2:28" ht="15" thickBot="1" x14ac:dyDescent="0.4">
      <c r="B33" s="622"/>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624"/>
    </row>
    <row r="34" spans="2:28" s="626" customFormat="1" ht="15" thickBot="1" x14ac:dyDescent="0.4">
      <c r="B34" s="706"/>
      <c r="C34" s="3205" t="s">
        <v>45</v>
      </c>
      <c r="D34" s="3206"/>
      <c r="E34" s="3206"/>
      <c r="F34" s="3206"/>
      <c r="G34" s="3206"/>
      <c r="H34" s="3206"/>
      <c r="I34" s="3206"/>
      <c r="J34" s="3206"/>
      <c r="K34" s="3206"/>
      <c r="L34" s="3206"/>
      <c r="M34" s="3206"/>
      <c r="N34" s="3206"/>
      <c r="O34" s="3206"/>
      <c r="P34" s="3206"/>
      <c r="Q34" s="3206"/>
      <c r="R34" s="3206"/>
      <c r="S34" s="3206"/>
      <c r="T34" s="3206"/>
      <c r="U34" s="3206"/>
      <c r="V34" s="3206"/>
      <c r="W34" s="3206"/>
      <c r="X34" s="3206"/>
      <c r="Y34" s="3206"/>
      <c r="Z34" s="3206"/>
      <c r="AA34" s="3207"/>
      <c r="AB34" s="624"/>
    </row>
    <row r="35" spans="2:28" s="626" customFormat="1" ht="15" customHeight="1" x14ac:dyDescent="0.35">
      <c r="B35" s="706"/>
      <c r="C35" s="3205" t="s">
        <v>46</v>
      </c>
      <c r="D35" s="3206"/>
      <c r="E35" s="3206"/>
      <c r="F35" s="3206"/>
      <c r="G35" s="3207"/>
      <c r="H35" s="3222" t="s">
        <v>654</v>
      </c>
      <c r="I35" s="3222" t="s">
        <v>683</v>
      </c>
      <c r="J35" s="3222" t="s">
        <v>49</v>
      </c>
      <c r="K35" s="3224" t="s">
        <v>50</v>
      </c>
      <c r="L35" s="3225"/>
      <c r="M35" s="3225"/>
      <c r="N35" s="3225"/>
      <c r="O35" s="3225"/>
      <c r="P35" s="3225"/>
      <c r="Q35" s="3225"/>
      <c r="R35" s="3225"/>
      <c r="S35" s="3225"/>
      <c r="T35" s="3225"/>
      <c r="U35" s="3225"/>
      <c r="V35" s="3225"/>
      <c r="W35" s="3225"/>
      <c r="X35" s="3225"/>
      <c r="Y35" s="3225"/>
      <c r="Z35" s="3225"/>
      <c r="AA35" s="3226"/>
      <c r="AB35" s="624"/>
    </row>
    <row r="36" spans="2:28" s="626" customFormat="1" ht="20.25" customHeight="1" thickBot="1" x14ac:dyDescent="0.4">
      <c r="B36" s="706"/>
      <c r="C36" s="3219"/>
      <c r="D36" s="3220"/>
      <c r="E36" s="3220"/>
      <c r="F36" s="3220"/>
      <c r="G36" s="3221"/>
      <c r="H36" s="3223"/>
      <c r="I36" s="3223"/>
      <c r="J36" s="3223"/>
      <c r="K36" s="3227"/>
      <c r="L36" s="3228"/>
      <c r="M36" s="3228"/>
      <c r="N36" s="3228"/>
      <c r="O36" s="3228"/>
      <c r="P36" s="3228"/>
      <c r="Q36" s="3228"/>
      <c r="R36" s="3228"/>
      <c r="S36" s="3228"/>
      <c r="T36" s="3228"/>
      <c r="U36" s="3228"/>
      <c r="V36" s="3228"/>
      <c r="W36" s="3228"/>
      <c r="X36" s="3228"/>
      <c r="Y36" s="3228"/>
      <c r="Z36" s="3228"/>
      <c r="AA36" s="3229"/>
      <c r="AB36" s="624"/>
    </row>
    <row r="37" spans="2:28" s="626" customFormat="1" ht="38.5" customHeight="1" thickBot="1" x14ac:dyDescent="0.4">
      <c r="B37" s="706"/>
      <c r="C37" s="3295" t="s">
        <v>631</v>
      </c>
      <c r="D37" s="3296"/>
      <c r="E37" s="3296"/>
      <c r="F37" s="3296"/>
      <c r="G37" s="3297"/>
      <c r="H37" s="437">
        <v>22523</v>
      </c>
      <c r="I37" s="437">
        <v>971</v>
      </c>
      <c r="J37" s="166">
        <f>H37/I37</f>
        <v>23.195674562306902</v>
      </c>
      <c r="K37" s="3355" t="s">
        <v>690</v>
      </c>
      <c r="L37" s="3356"/>
      <c r="M37" s="3356"/>
      <c r="N37" s="3356"/>
      <c r="O37" s="3356"/>
      <c r="P37" s="3356"/>
      <c r="Q37" s="3356"/>
      <c r="R37" s="3356"/>
      <c r="S37" s="3356"/>
      <c r="T37" s="3356"/>
      <c r="U37" s="3356"/>
      <c r="V37" s="3356"/>
      <c r="W37" s="3356"/>
      <c r="X37" s="3356"/>
      <c r="Y37" s="3356"/>
      <c r="Z37" s="3356"/>
      <c r="AA37" s="3357"/>
      <c r="AB37" s="624"/>
    </row>
    <row r="38" spans="2:28" s="626" customFormat="1" ht="32.5" customHeight="1" x14ac:dyDescent="0.35">
      <c r="B38" s="706"/>
      <c r="C38" s="3289" t="s">
        <v>633</v>
      </c>
      <c r="D38" s="3290"/>
      <c r="E38" s="3290"/>
      <c r="F38" s="3290"/>
      <c r="G38" s="3291"/>
      <c r="H38" s="437">
        <v>22590</v>
      </c>
      <c r="I38" s="166">
        <v>1170</v>
      </c>
      <c r="J38" s="166">
        <f>H38/I38</f>
        <v>19.307692307692307</v>
      </c>
      <c r="K38" s="3355" t="s">
        <v>1059</v>
      </c>
      <c r="L38" s="3356"/>
      <c r="M38" s="3356"/>
      <c r="N38" s="3356"/>
      <c r="O38" s="3356"/>
      <c r="P38" s="3356"/>
      <c r="Q38" s="3356"/>
      <c r="R38" s="3356"/>
      <c r="S38" s="3356"/>
      <c r="T38" s="3356"/>
      <c r="U38" s="3356"/>
      <c r="V38" s="3356"/>
      <c r="W38" s="3356"/>
      <c r="X38" s="3356"/>
      <c r="Y38" s="3356"/>
      <c r="Z38" s="3356"/>
      <c r="AA38" s="3357"/>
      <c r="AB38" s="624"/>
    </row>
    <row r="39" spans="2:28" s="626" customFormat="1" x14ac:dyDescent="0.35">
      <c r="B39" s="706"/>
      <c r="C39" s="3289" t="s">
        <v>634</v>
      </c>
      <c r="D39" s="3290"/>
      <c r="E39" s="3290"/>
      <c r="F39" s="3290"/>
      <c r="G39" s="3291"/>
      <c r="H39" s="166"/>
      <c r="I39" s="166"/>
      <c r="J39" s="166"/>
      <c r="K39" s="3358"/>
      <c r="L39" s="3359"/>
      <c r="M39" s="3359"/>
      <c r="N39" s="3359"/>
      <c r="O39" s="3359"/>
      <c r="P39" s="3359"/>
      <c r="Q39" s="3359"/>
      <c r="R39" s="3359"/>
      <c r="S39" s="3359"/>
      <c r="T39" s="3359"/>
      <c r="U39" s="3359"/>
      <c r="V39" s="3359"/>
      <c r="W39" s="3359"/>
      <c r="X39" s="3359"/>
      <c r="Y39" s="3359"/>
      <c r="Z39" s="3359"/>
      <c r="AA39" s="3360"/>
      <c r="AB39" s="624"/>
    </row>
    <row r="40" spans="2:28" s="626" customFormat="1" ht="15" thickBot="1" x14ac:dyDescent="0.4">
      <c r="B40" s="706"/>
      <c r="C40" s="3286" t="s">
        <v>635</v>
      </c>
      <c r="D40" s="3287"/>
      <c r="E40" s="3287"/>
      <c r="F40" s="3287"/>
      <c r="G40" s="3288"/>
      <c r="H40" s="318"/>
      <c r="I40" s="318"/>
      <c r="J40" s="166"/>
      <c r="K40" s="3361"/>
      <c r="L40" s="3362"/>
      <c r="M40" s="3362"/>
      <c r="N40" s="3362"/>
      <c r="O40" s="3362"/>
      <c r="P40" s="3362"/>
      <c r="Q40" s="3362"/>
      <c r="R40" s="3362"/>
      <c r="S40" s="3362"/>
      <c r="T40" s="3362"/>
      <c r="U40" s="3362"/>
      <c r="V40" s="3362"/>
      <c r="W40" s="3362"/>
      <c r="X40" s="3362"/>
      <c r="Y40" s="3362"/>
      <c r="Z40" s="3362"/>
      <c r="AA40" s="3363"/>
      <c r="AB40" s="624"/>
    </row>
    <row r="41" spans="2:28" s="626" customFormat="1" ht="15" thickBot="1" x14ac:dyDescent="0.4">
      <c r="B41" s="706"/>
      <c r="C41" s="3256" t="s">
        <v>54</v>
      </c>
      <c r="D41" s="3257"/>
      <c r="E41" s="3257"/>
      <c r="F41" s="3257"/>
      <c r="G41" s="3258"/>
      <c r="H41" s="314">
        <f>SUM(H37:H40)</f>
        <v>45113</v>
      </c>
      <c r="I41" s="314">
        <f>SUM(I37:I40)</f>
        <v>2141</v>
      </c>
      <c r="J41" s="436">
        <f>H41/I41</f>
        <v>21.070994862213919</v>
      </c>
      <c r="K41" s="3312"/>
      <c r="L41" s="3313"/>
      <c r="M41" s="3313"/>
      <c r="N41" s="3313"/>
      <c r="O41" s="3313"/>
      <c r="P41" s="3313"/>
      <c r="Q41" s="3313"/>
      <c r="R41" s="3313"/>
      <c r="S41" s="3313"/>
      <c r="T41" s="3313"/>
      <c r="U41" s="3313"/>
      <c r="V41" s="3313"/>
      <c r="W41" s="3313"/>
      <c r="X41" s="3313"/>
      <c r="Y41" s="3313"/>
      <c r="Z41" s="3313"/>
      <c r="AA41" s="3314"/>
      <c r="AB41" s="624"/>
    </row>
    <row r="42" spans="2:28" s="626" customFormat="1" ht="15" thickBot="1" x14ac:dyDescent="0.4">
      <c r="B42" s="706"/>
      <c r="C42" s="298"/>
      <c r="D42" s="298"/>
      <c r="E42" s="298"/>
      <c r="F42" s="298"/>
      <c r="G42" s="298"/>
      <c r="H42" s="299"/>
      <c r="I42" s="299"/>
      <c r="J42" s="435"/>
      <c r="K42" s="298"/>
      <c r="L42" s="298"/>
      <c r="M42" s="298"/>
      <c r="N42" s="298"/>
      <c r="O42" s="298"/>
      <c r="P42" s="298"/>
      <c r="Q42" s="298"/>
      <c r="R42" s="298"/>
      <c r="S42" s="298"/>
      <c r="T42" s="298"/>
      <c r="U42" s="298"/>
      <c r="V42" s="298"/>
      <c r="W42" s="298"/>
      <c r="X42" s="298"/>
      <c r="Y42" s="298"/>
      <c r="Z42" s="298"/>
      <c r="AA42" s="298"/>
      <c r="AB42" s="624"/>
    </row>
    <row r="43" spans="2:28" s="626" customFormat="1" ht="15" thickBot="1" x14ac:dyDescent="0.4">
      <c r="B43" s="706"/>
      <c r="C43" s="3202" t="s">
        <v>55</v>
      </c>
      <c r="D43" s="3203"/>
      <c r="E43" s="3203"/>
      <c r="F43" s="3203"/>
      <c r="G43" s="3203"/>
      <c r="H43" s="3203"/>
      <c r="I43" s="3203"/>
      <c r="J43" s="3203"/>
      <c r="K43" s="3203"/>
      <c r="L43" s="3203"/>
      <c r="M43" s="3203"/>
      <c r="N43" s="3203"/>
      <c r="O43" s="3203"/>
      <c r="P43" s="3203"/>
      <c r="Q43" s="3203"/>
      <c r="R43" s="3203"/>
      <c r="S43" s="3203"/>
      <c r="T43" s="3203"/>
      <c r="U43" s="3203"/>
      <c r="V43" s="3203"/>
      <c r="W43" s="3203"/>
      <c r="X43" s="3203"/>
      <c r="Y43" s="3203"/>
      <c r="Z43" s="3203"/>
      <c r="AA43" s="3204"/>
      <c r="AB43" s="624"/>
    </row>
    <row r="44" spans="2:28" x14ac:dyDescent="0.35">
      <c r="B44" s="622"/>
      <c r="C44" s="1510" t="s">
        <v>198</v>
      </c>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624"/>
    </row>
    <row r="45" spans="2:28" x14ac:dyDescent="0.35">
      <c r="B45" s="622"/>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x14ac:dyDescent="0.35">
      <c r="B55" s="622"/>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624"/>
    </row>
    <row r="56" spans="2:28" ht="15" thickBot="1" x14ac:dyDescent="0.4">
      <c r="B56" s="622"/>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624"/>
    </row>
    <row r="57" spans="2:28" x14ac:dyDescent="0.35">
      <c r="B57" s="628"/>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629"/>
    </row>
    <row r="58" spans="2:28" ht="15" thickBot="1" x14ac:dyDescent="0.4">
      <c r="B58" s="630"/>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631"/>
    </row>
    <row r="59" spans="2:28" ht="15.5" x14ac:dyDescent="0.35">
      <c r="B59" s="632"/>
      <c r="C59" s="3205" t="s">
        <v>46</v>
      </c>
      <c r="D59" s="3206"/>
      <c r="E59" s="3206"/>
      <c r="F59" s="3206"/>
      <c r="G59" s="3206"/>
      <c r="H59" s="3206" t="s">
        <v>76</v>
      </c>
      <c r="I59" s="3206"/>
      <c r="J59" s="3206" t="s">
        <v>56</v>
      </c>
      <c r="K59" s="3206"/>
      <c r="L59" s="3206"/>
      <c r="M59" s="3206"/>
      <c r="N59" s="3206" t="s">
        <v>57</v>
      </c>
      <c r="O59" s="3206"/>
      <c r="P59" s="3206"/>
      <c r="Q59" s="3206"/>
      <c r="R59" s="3206"/>
      <c r="S59" s="3206"/>
      <c r="T59" s="3206"/>
      <c r="U59" s="3206"/>
      <c r="V59" s="3206" t="s">
        <v>58</v>
      </c>
      <c r="W59" s="3206"/>
      <c r="X59" s="3206"/>
      <c r="Y59" s="3206"/>
      <c r="Z59" s="3206"/>
      <c r="AA59" s="3207"/>
      <c r="AB59" s="149"/>
    </row>
    <row r="60" spans="2:28" ht="16" thickBot="1" x14ac:dyDescent="0.4">
      <c r="B60" s="150"/>
      <c r="C60" s="3317"/>
      <c r="D60" s="3318"/>
      <c r="E60" s="3318"/>
      <c r="F60" s="3318"/>
      <c r="G60" s="3318"/>
      <c r="H60" s="3318"/>
      <c r="I60" s="3318"/>
      <c r="J60" s="3318"/>
      <c r="K60" s="3318"/>
      <c r="L60" s="3318"/>
      <c r="M60" s="3318"/>
      <c r="N60" s="3318"/>
      <c r="O60" s="3318"/>
      <c r="P60" s="3318"/>
      <c r="Q60" s="3318"/>
      <c r="R60" s="3318"/>
      <c r="S60" s="3318"/>
      <c r="T60" s="3318"/>
      <c r="U60" s="3318"/>
      <c r="V60" s="3318"/>
      <c r="W60" s="3318"/>
      <c r="X60" s="3318"/>
      <c r="Y60" s="3318"/>
      <c r="Z60" s="3318"/>
      <c r="AA60" s="3319"/>
      <c r="AB60" s="149"/>
    </row>
    <row r="61" spans="2:28" ht="88.15" customHeight="1" thickBot="1" x14ac:dyDescent="0.4">
      <c r="B61" s="632"/>
      <c r="C61" s="3295" t="s">
        <v>631</v>
      </c>
      <c r="D61" s="3296"/>
      <c r="E61" s="3296"/>
      <c r="F61" s="3296"/>
      <c r="G61" s="3297"/>
      <c r="H61" s="1738" t="s">
        <v>59</v>
      </c>
      <c r="I61" s="1738"/>
      <c r="J61" s="3298">
        <v>23.2</v>
      </c>
      <c r="K61" s="3298"/>
      <c r="L61" s="3298"/>
      <c r="M61" s="3298"/>
      <c r="N61" s="3293" t="s">
        <v>690</v>
      </c>
      <c r="O61" s="3293"/>
      <c r="P61" s="3293"/>
      <c r="Q61" s="3293"/>
      <c r="R61" s="3293"/>
      <c r="S61" s="3293"/>
      <c r="T61" s="3293"/>
      <c r="U61" s="3293"/>
      <c r="V61" s="3293" t="s">
        <v>691</v>
      </c>
      <c r="W61" s="3293"/>
      <c r="X61" s="3293"/>
      <c r="Y61" s="3293"/>
      <c r="Z61" s="3293"/>
      <c r="AA61" s="3294"/>
      <c r="AB61" s="633"/>
    </row>
    <row r="62" spans="2:28" ht="107.5" customHeight="1" x14ac:dyDescent="0.35">
      <c r="B62" s="632"/>
      <c r="C62" s="3289" t="s">
        <v>633</v>
      </c>
      <c r="D62" s="3290"/>
      <c r="E62" s="3290"/>
      <c r="F62" s="3290"/>
      <c r="G62" s="3291"/>
      <c r="H62" s="1726" t="s">
        <v>59</v>
      </c>
      <c r="I62" s="1726"/>
      <c r="J62" s="3292">
        <v>19.309999999999999</v>
      </c>
      <c r="K62" s="3292"/>
      <c r="L62" s="3292"/>
      <c r="M62" s="3292"/>
      <c r="N62" s="3177" t="s">
        <v>1059</v>
      </c>
      <c r="O62" s="3177"/>
      <c r="P62" s="3177"/>
      <c r="Q62" s="3177"/>
      <c r="R62" s="3177"/>
      <c r="S62" s="3177"/>
      <c r="T62" s="3177"/>
      <c r="U62" s="3177"/>
      <c r="V62" s="3293" t="s">
        <v>1060</v>
      </c>
      <c r="W62" s="3293"/>
      <c r="X62" s="3293"/>
      <c r="Y62" s="3293"/>
      <c r="Z62" s="3293"/>
      <c r="AA62" s="3294"/>
      <c r="AB62" s="633"/>
    </row>
    <row r="63" spans="2:28" x14ac:dyDescent="0.35">
      <c r="B63" s="632"/>
      <c r="C63" s="3289" t="s">
        <v>634</v>
      </c>
      <c r="D63" s="3290"/>
      <c r="E63" s="3290"/>
      <c r="F63" s="3290"/>
      <c r="G63" s="3291"/>
      <c r="H63" s="3292" t="s">
        <v>59</v>
      </c>
      <c r="I63" s="3292"/>
      <c r="J63" s="3292"/>
      <c r="K63" s="3292"/>
      <c r="L63" s="3292"/>
      <c r="M63" s="3292"/>
      <c r="N63" s="3315"/>
      <c r="O63" s="3315"/>
      <c r="P63" s="3315"/>
      <c r="Q63" s="3315"/>
      <c r="R63" s="3315"/>
      <c r="S63" s="3315"/>
      <c r="T63" s="3315"/>
      <c r="U63" s="3315"/>
      <c r="V63" s="3315"/>
      <c r="W63" s="3315"/>
      <c r="X63" s="3315"/>
      <c r="Y63" s="3315"/>
      <c r="Z63" s="3315"/>
      <c r="AA63" s="3316"/>
      <c r="AB63" s="633"/>
    </row>
    <row r="64" spans="2:28" ht="15" thickBot="1" x14ac:dyDescent="0.4">
      <c r="B64" s="632"/>
      <c r="C64" s="3286" t="s">
        <v>635</v>
      </c>
      <c r="D64" s="3287"/>
      <c r="E64" s="3287"/>
      <c r="F64" s="3287"/>
      <c r="G64" s="3288"/>
      <c r="H64" s="3320" t="s">
        <v>59</v>
      </c>
      <c r="I64" s="3320"/>
      <c r="J64" s="3352"/>
      <c r="K64" s="1233"/>
      <c r="L64" s="1233"/>
      <c r="M64" s="1233"/>
      <c r="N64" s="3353"/>
      <c r="O64" s="3353"/>
      <c r="P64" s="3353"/>
      <c r="Q64" s="3353"/>
      <c r="R64" s="3353"/>
      <c r="S64" s="3353"/>
      <c r="T64" s="3353"/>
      <c r="U64" s="3353"/>
      <c r="V64" s="3353"/>
      <c r="W64" s="3353"/>
      <c r="X64" s="3353"/>
      <c r="Y64" s="3353"/>
      <c r="Z64" s="3353"/>
      <c r="AA64" s="3354"/>
      <c r="AB64" s="633"/>
    </row>
    <row r="65" spans="2:28" x14ac:dyDescent="0.35">
      <c r="B65" s="634"/>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635"/>
    </row>
    <row r="104" ht="6" customHeight="1" x14ac:dyDescent="0.35"/>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6"/>
    <mergeCell ref="H35:H36"/>
    <mergeCell ref="I35:I36"/>
    <mergeCell ref="J35:J36"/>
    <mergeCell ref="K35:AA36"/>
    <mergeCell ref="C44:AA56"/>
    <mergeCell ref="C37:G37"/>
    <mergeCell ref="K37:AA37"/>
    <mergeCell ref="C38:G38"/>
    <mergeCell ref="K38:AA38"/>
    <mergeCell ref="C39:G39"/>
    <mergeCell ref="K39:AA39"/>
    <mergeCell ref="C40:G40"/>
    <mergeCell ref="K40:AA40"/>
    <mergeCell ref="C41:G41"/>
    <mergeCell ref="K41:AA41"/>
    <mergeCell ref="C43:AA43"/>
    <mergeCell ref="C61:G61"/>
    <mergeCell ref="H61:I61"/>
    <mergeCell ref="J61:M61"/>
    <mergeCell ref="N61:U61"/>
    <mergeCell ref="V61:AA61"/>
    <mergeCell ref="C59:G60"/>
    <mergeCell ref="H59:I60"/>
    <mergeCell ref="J59:M60"/>
    <mergeCell ref="N59:U60"/>
    <mergeCell ref="V59: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D93"/>
  <sheetViews>
    <sheetView topLeftCell="A34" zoomScale="70" zoomScaleNormal="70" workbookViewId="0">
      <selection activeCell="H36" sqref="H36"/>
    </sheetView>
  </sheetViews>
  <sheetFormatPr baseColWidth="10" defaultColWidth="3.7265625" defaultRowHeight="14.5" x14ac:dyDescent="0.35"/>
  <cols>
    <col min="1" max="1" width="3.7265625" style="708"/>
    <col min="2" max="2" width="2.81640625" style="708" customWidth="1"/>
    <col min="3" max="6" width="2.7265625" style="708" customWidth="1"/>
    <col min="7" max="7" width="4.26953125" style="708" customWidth="1"/>
    <col min="8" max="8" width="15.81640625" style="708" customWidth="1"/>
    <col min="9" max="9" width="13.453125" style="708" customWidth="1"/>
    <col min="10" max="10" width="15" style="708" customWidth="1"/>
    <col min="11" max="12" width="3.453125" style="708" customWidth="1"/>
    <col min="13" max="15" width="2.7265625" style="708" customWidth="1"/>
    <col min="16" max="16" width="3.453125" style="708" customWidth="1"/>
    <col min="17" max="17" width="3.54296875" style="708" customWidth="1"/>
    <col min="18" max="18" width="3.7265625" style="708"/>
    <col min="19" max="19" width="3.26953125" style="708" customWidth="1"/>
    <col min="20" max="20" width="7.453125" style="708" customWidth="1"/>
    <col min="21" max="21" width="3.54296875" style="708" customWidth="1"/>
    <col min="22" max="22" width="3.7265625" style="708"/>
    <col min="23" max="25" width="5" style="708" customWidth="1"/>
    <col min="26" max="26" width="6.7265625" style="708" customWidth="1"/>
    <col min="27" max="27" width="4.1796875" style="708" customWidth="1"/>
    <col min="28" max="28" width="1.26953125" style="708" customWidth="1"/>
    <col min="29" max="29" width="21.7265625" style="708" customWidth="1"/>
    <col min="30" max="30" width="18.453125" style="708" customWidth="1"/>
    <col min="31" max="16384" width="3.7265625" style="708"/>
  </cols>
  <sheetData>
    <row r="1" spans="2:30" ht="15" thickBot="1" x14ac:dyDescent="0.4">
      <c r="B1" s="610"/>
      <c r="C1" s="610"/>
      <c r="D1" s="610"/>
      <c r="E1" s="610"/>
      <c r="F1" s="610"/>
    </row>
    <row r="2" spans="2:30"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30"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30"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30" x14ac:dyDescent="0.35">
      <c r="H5" s="611"/>
      <c r="I5" s="611"/>
      <c r="J5" s="611"/>
      <c r="K5" s="611"/>
      <c r="L5" s="611"/>
      <c r="M5" s="611"/>
      <c r="N5" s="611"/>
      <c r="O5" s="611"/>
      <c r="P5" s="611"/>
      <c r="Q5" s="611"/>
      <c r="R5" s="611"/>
      <c r="S5" s="611"/>
      <c r="T5" s="611"/>
      <c r="U5" s="611"/>
      <c r="V5" s="611"/>
      <c r="W5" s="611"/>
      <c r="X5" s="611"/>
      <c r="Y5" s="611"/>
      <c r="Z5" s="611"/>
      <c r="AA5" s="611"/>
      <c r="AB5" s="611"/>
    </row>
    <row r="6" spans="2:30" ht="8.25" customHeight="1"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30" ht="9" customHeight="1" x14ac:dyDescent="0.35">
      <c r="B7" s="617"/>
      <c r="C7" s="1220" t="s">
        <v>4</v>
      </c>
      <c r="D7" s="1221"/>
      <c r="E7" s="1221"/>
      <c r="F7" s="1221"/>
      <c r="G7" s="1221"/>
      <c r="H7" s="1222"/>
      <c r="I7" s="1178" t="s">
        <v>700</v>
      </c>
      <c r="J7" s="1179"/>
      <c r="K7" s="1179"/>
      <c r="L7" s="1179"/>
      <c r="M7" s="1179"/>
      <c r="N7" s="1179"/>
      <c r="O7" s="1179"/>
      <c r="P7" s="1179"/>
      <c r="Q7" s="1179"/>
      <c r="R7" s="1179"/>
      <c r="S7" s="1179"/>
      <c r="T7" s="1179"/>
      <c r="U7" s="1179"/>
      <c r="V7" s="1179"/>
      <c r="W7" s="1179"/>
      <c r="X7" s="1179"/>
      <c r="Y7" s="1179"/>
      <c r="Z7" s="1179"/>
      <c r="AA7" s="3364"/>
      <c r="AB7" s="618"/>
    </row>
    <row r="8" spans="2:30" ht="11.25" customHeight="1" thickBot="1" x14ac:dyDescent="0.4">
      <c r="B8" s="617"/>
      <c r="C8" s="1223"/>
      <c r="D8" s="1224"/>
      <c r="E8" s="1224"/>
      <c r="F8" s="1224"/>
      <c r="G8" s="1224"/>
      <c r="H8" s="1225"/>
      <c r="I8" s="3365"/>
      <c r="J8" s="3366"/>
      <c r="K8" s="3366"/>
      <c r="L8" s="3366"/>
      <c r="M8" s="3366"/>
      <c r="N8" s="3366"/>
      <c r="O8" s="3366"/>
      <c r="P8" s="3366"/>
      <c r="Q8" s="3366"/>
      <c r="R8" s="3366"/>
      <c r="S8" s="3366"/>
      <c r="T8" s="3366"/>
      <c r="U8" s="3366"/>
      <c r="V8" s="3366"/>
      <c r="W8" s="3366"/>
      <c r="X8" s="3366"/>
      <c r="Y8" s="3366"/>
      <c r="Z8" s="3366"/>
      <c r="AA8" s="3367"/>
      <c r="AB8" s="618"/>
    </row>
    <row r="9" spans="2:30" ht="7.5" customHeight="1"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30" ht="15" customHeight="1" thickBot="1" x14ac:dyDescent="0.4">
      <c r="B10" s="617"/>
      <c r="C10" s="1220" t="s">
        <v>6</v>
      </c>
      <c r="D10" s="1221"/>
      <c r="E10" s="1221"/>
      <c r="F10" s="1221"/>
      <c r="G10" s="1221"/>
      <c r="H10" s="1222"/>
      <c r="I10" s="1147" t="s">
        <v>1061</v>
      </c>
      <c r="J10" s="1148"/>
      <c r="K10" s="1148"/>
      <c r="L10" s="1148"/>
      <c r="M10" s="1148"/>
      <c r="N10" s="1148"/>
      <c r="O10" s="1148"/>
      <c r="P10" s="1148"/>
      <c r="Q10" s="3368"/>
      <c r="R10" s="1367" t="s">
        <v>8</v>
      </c>
      <c r="S10" s="1368"/>
      <c r="T10" s="1368"/>
      <c r="U10" s="1369"/>
      <c r="V10" s="1213" t="s">
        <v>9</v>
      </c>
      <c r="W10" s="1214"/>
      <c r="X10" s="1214"/>
      <c r="Y10" s="1214"/>
      <c r="Z10" s="1214"/>
      <c r="AA10" s="1215"/>
      <c r="AB10" s="618"/>
    </row>
    <row r="11" spans="2:30" ht="19.5" customHeight="1" thickBot="1" x14ac:dyDescent="0.4">
      <c r="B11" s="617"/>
      <c r="C11" s="1223"/>
      <c r="D11" s="1224"/>
      <c r="E11" s="1224"/>
      <c r="F11" s="1224"/>
      <c r="G11" s="1224"/>
      <c r="H11" s="1225"/>
      <c r="I11" s="3369"/>
      <c r="J11" s="3370"/>
      <c r="K11" s="3370"/>
      <c r="L11" s="3370"/>
      <c r="M11" s="3370"/>
      <c r="N11" s="3370"/>
      <c r="O11" s="3370"/>
      <c r="P11" s="3370"/>
      <c r="Q11" s="3371"/>
      <c r="R11" s="1157" t="s">
        <v>1062</v>
      </c>
      <c r="S11" s="1100"/>
      <c r="T11" s="1100"/>
      <c r="U11" s="1158"/>
      <c r="V11" s="1219">
        <v>2</v>
      </c>
      <c r="W11" s="1372"/>
      <c r="X11" s="1372"/>
      <c r="Y11" s="1372"/>
      <c r="Z11" s="1372"/>
      <c r="AA11" s="1373"/>
      <c r="AB11" s="618"/>
    </row>
    <row r="12" spans="2:30" ht="9"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30" ht="15" customHeight="1" x14ac:dyDescent="0.35">
      <c r="B13" s="622"/>
      <c r="C13" s="1220" t="s">
        <v>11</v>
      </c>
      <c r="D13" s="1221"/>
      <c r="E13" s="1221"/>
      <c r="F13" s="1221"/>
      <c r="G13" s="1221"/>
      <c r="H13" s="1222"/>
      <c r="I13" s="1141" t="s">
        <v>1063</v>
      </c>
      <c r="J13" s="1130"/>
      <c r="K13" s="1130"/>
      <c r="L13" s="1130"/>
      <c r="M13" s="1130"/>
      <c r="N13" s="1130"/>
      <c r="O13" s="1130"/>
      <c r="P13" s="1130"/>
      <c r="Q13" s="1130"/>
      <c r="R13" s="1130"/>
      <c r="S13" s="1131"/>
      <c r="T13" s="1220" t="s">
        <v>13</v>
      </c>
      <c r="U13" s="1221"/>
      <c r="V13" s="1221"/>
      <c r="W13" s="1221"/>
      <c r="X13" s="1221"/>
      <c r="Y13" s="1221"/>
      <c r="Z13" s="1221"/>
      <c r="AA13" s="1222"/>
      <c r="AB13" s="624"/>
    </row>
    <row r="14" spans="2:30" ht="42.65" customHeight="1" thickBot="1" x14ac:dyDescent="0.4">
      <c r="B14" s="622"/>
      <c r="C14" s="1223"/>
      <c r="D14" s="1224"/>
      <c r="E14" s="1224"/>
      <c r="F14" s="1224"/>
      <c r="G14" s="1224"/>
      <c r="H14" s="1225"/>
      <c r="I14" s="1142"/>
      <c r="J14" s="1143"/>
      <c r="K14" s="1143"/>
      <c r="L14" s="1143"/>
      <c r="M14" s="1143"/>
      <c r="N14" s="1143"/>
      <c r="O14" s="1143"/>
      <c r="P14" s="1143"/>
      <c r="Q14" s="1143"/>
      <c r="R14" s="1143"/>
      <c r="S14" s="1144"/>
      <c r="T14" s="1116" t="s">
        <v>182</v>
      </c>
      <c r="U14" s="1117"/>
      <c r="V14" s="1117"/>
      <c r="W14" s="1117"/>
      <c r="X14" s="1117"/>
      <c r="Y14" s="1117"/>
      <c r="Z14" s="1117"/>
      <c r="AA14" s="1119"/>
      <c r="AB14" s="624"/>
      <c r="AC14" s="758"/>
      <c r="AD14" s="759"/>
    </row>
    <row r="15" spans="2:30" ht="7.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c r="AC15" s="282"/>
      <c r="AD15" s="282"/>
    </row>
    <row r="16" spans="2:30" ht="34.5" customHeight="1" thickBot="1" x14ac:dyDescent="0.4">
      <c r="B16" s="622"/>
      <c r="C16" s="1195" t="s">
        <v>15</v>
      </c>
      <c r="D16" s="1196"/>
      <c r="E16" s="1196"/>
      <c r="F16" s="1196"/>
      <c r="G16" s="1196"/>
      <c r="H16" s="1197"/>
      <c r="I16" s="1099" t="s">
        <v>1064</v>
      </c>
      <c r="J16" s="1100"/>
      <c r="K16" s="1100"/>
      <c r="L16" s="1100"/>
      <c r="M16" s="1100"/>
      <c r="N16" s="1100"/>
      <c r="O16" s="1100"/>
      <c r="P16" s="1100"/>
      <c r="Q16" s="1100"/>
      <c r="R16" s="1100"/>
      <c r="S16" s="1100"/>
      <c r="T16" s="1100"/>
      <c r="U16" s="1100"/>
      <c r="V16" s="1100"/>
      <c r="W16" s="1100"/>
      <c r="X16" s="1100"/>
      <c r="Y16" s="1100"/>
      <c r="Z16" s="1100"/>
      <c r="AA16" s="1101"/>
      <c r="AB16" s="624"/>
      <c r="AC16" s="3372"/>
      <c r="AD16" s="760"/>
    </row>
    <row r="17" spans="2:30" ht="8.2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c r="AC17" s="3372"/>
      <c r="AD17" s="282"/>
    </row>
    <row r="18" spans="2:30" ht="63.75" customHeight="1" thickBot="1" x14ac:dyDescent="0.4">
      <c r="B18" s="622"/>
      <c r="C18" s="1195" t="s">
        <v>84</v>
      </c>
      <c r="D18" s="1196"/>
      <c r="E18" s="1196"/>
      <c r="F18" s="1196"/>
      <c r="G18" s="1196"/>
      <c r="H18" s="1197"/>
      <c r="I18" s="1099" t="s">
        <v>1065</v>
      </c>
      <c r="J18" s="1100"/>
      <c r="K18" s="1100"/>
      <c r="L18" s="1100"/>
      <c r="M18" s="1100"/>
      <c r="N18" s="1100"/>
      <c r="O18" s="1100"/>
      <c r="P18" s="1100"/>
      <c r="Q18" s="1100"/>
      <c r="R18" s="1100"/>
      <c r="S18" s="1100"/>
      <c r="T18" s="1100"/>
      <c r="U18" s="1100"/>
      <c r="V18" s="1100"/>
      <c r="W18" s="1100"/>
      <c r="X18" s="1100"/>
      <c r="Y18" s="1100"/>
      <c r="Z18" s="1100"/>
      <c r="AA18" s="1101"/>
      <c r="AB18" s="624"/>
      <c r="AC18" s="3372"/>
      <c r="AD18" s="282"/>
    </row>
    <row r="19" spans="2:30" ht="9.7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30" ht="18" customHeight="1" thickBot="1" x14ac:dyDescent="0.4">
      <c r="B20" s="622"/>
      <c r="C20" s="1201" t="s">
        <v>19</v>
      </c>
      <c r="D20" s="1202"/>
      <c r="E20" s="1202"/>
      <c r="F20" s="1202"/>
      <c r="G20" s="1202"/>
      <c r="H20" s="1203"/>
      <c r="I20" s="3373" t="s">
        <v>350</v>
      </c>
      <c r="J20" s="3374"/>
      <c r="K20" s="3374"/>
      <c r="L20" s="3375"/>
      <c r="M20" s="1213" t="s">
        <v>21</v>
      </c>
      <c r="N20" s="1214"/>
      <c r="O20" s="1214"/>
      <c r="P20" s="1214"/>
      <c r="Q20" s="1214"/>
      <c r="R20" s="1214"/>
      <c r="S20" s="1215"/>
      <c r="T20" s="1213" t="s">
        <v>22</v>
      </c>
      <c r="U20" s="1214"/>
      <c r="V20" s="1214"/>
      <c r="W20" s="1214"/>
      <c r="X20" s="1214"/>
      <c r="Y20" s="1214"/>
      <c r="Z20" s="1214"/>
      <c r="AA20" s="1215"/>
      <c r="AB20" s="624"/>
    </row>
    <row r="21" spans="2:30" ht="18.75" customHeight="1" thickBot="1" x14ac:dyDescent="0.4">
      <c r="B21" s="622"/>
      <c r="C21" s="1204"/>
      <c r="D21" s="1205"/>
      <c r="E21" s="1205"/>
      <c r="F21" s="1205"/>
      <c r="G21" s="1205"/>
      <c r="H21" s="1206"/>
      <c r="I21" s="3376"/>
      <c r="J21" s="3377"/>
      <c r="K21" s="3377"/>
      <c r="L21" s="3378"/>
      <c r="M21" s="1135" t="s">
        <v>171</v>
      </c>
      <c r="N21" s="1121"/>
      <c r="O21" s="1121"/>
      <c r="P21" s="1121"/>
      <c r="Q21" s="1121"/>
      <c r="R21" s="1121"/>
      <c r="S21" s="1136"/>
      <c r="T21" s="3379" t="s">
        <v>24</v>
      </c>
      <c r="U21" s="3380"/>
      <c r="V21" s="3380"/>
      <c r="W21" s="3380"/>
      <c r="X21" s="3380"/>
      <c r="Y21" s="3380"/>
      <c r="Z21" s="3380"/>
      <c r="AA21" s="3381"/>
      <c r="AB21" s="624"/>
    </row>
    <row r="22" spans="2:30" ht="9"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30" ht="3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row>
    <row r="24" spans="2:30" ht="21.75" customHeight="1" thickBot="1" x14ac:dyDescent="0.4">
      <c r="B24" s="622"/>
      <c r="C24" s="1116" t="s">
        <v>1066</v>
      </c>
      <c r="D24" s="1117"/>
      <c r="E24" s="1117"/>
      <c r="F24" s="1117"/>
      <c r="G24" s="1117"/>
      <c r="H24" s="1117"/>
      <c r="I24" s="1118"/>
      <c r="J24" s="1116" t="s">
        <v>700</v>
      </c>
      <c r="K24" s="1117"/>
      <c r="L24" s="1117"/>
      <c r="M24" s="1117"/>
      <c r="N24" s="1117"/>
      <c r="O24" s="1117"/>
      <c r="P24" s="1119"/>
      <c r="Q24" s="3382" t="s">
        <v>701</v>
      </c>
      <c r="R24" s="3383"/>
      <c r="S24" s="3383"/>
      <c r="T24" s="3383"/>
      <c r="U24" s="3383"/>
      <c r="V24" s="3383"/>
      <c r="W24" s="3383"/>
      <c r="X24" s="3383"/>
      <c r="Y24" s="3383"/>
      <c r="Z24" s="3383"/>
      <c r="AA24" s="1094"/>
      <c r="AB24" s="624"/>
    </row>
    <row r="25" spans="2:30" ht="8.25"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30" ht="27.75" customHeight="1" thickBot="1" x14ac:dyDescent="0.4">
      <c r="B26" s="622"/>
      <c r="C26" s="1195" t="s">
        <v>31</v>
      </c>
      <c r="D26" s="1196"/>
      <c r="E26" s="1196"/>
      <c r="F26" s="1196"/>
      <c r="G26" s="1196"/>
      <c r="H26" s="1197"/>
      <c r="I26" s="3384" t="s">
        <v>1067</v>
      </c>
      <c r="J26" s="3385"/>
      <c r="K26" s="3385"/>
      <c r="L26" s="3385"/>
      <c r="M26" s="3385"/>
      <c r="N26" s="3385"/>
      <c r="O26" s="3385"/>
      <c r="P26" s="3385"/>
      <c r="Q26" s="3385"/>
      <c r="R26" s="3385"/>
      <c r="S26" s="3385"/>
      <c r="T26" s="3385"/>
      <c r="U26" s="3385"/>
      <c r="V26" s="3385"/>
      <c r="W26" s="3385"/>
      <c r="X26" s="3385"/>
      <c r="Y26" s="3385"/>
      <c r="Z26" s="3385"/>
      <c r="AA26" s="3386"/>
      <c r="AB26" s="624"/>
      <c r="AC26" s="761"/>
    </row>
    <row r="27" spans="2:30" ht="9"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30" ht="37.5" customHeight="1" thickBot="1" x14ac:dyDescent="0.4">
      <c r="B28" s="622"/>
      <c r="C28" s="1195" t="s">
        <v>33</v>
      </c>
      <c r="D28" s="1196"/>
      <c r="E28" s="1196"/>
      <c r="F28" s="1196"/>
      <c r="G28" s="1196"/>
      <c r="H28" s="1197"/>
      <c r="I28" s="1103">
        <v>0.7</v>
      </c>
      <c r="J28" s="1158"/>
      <c r="K28" s="2037" t="s">
        <v>34</v>
      </c>
      <c r="L28" s="2038"/>
      <c r="M28" s="2038"/>
      <c r="N28" s="2039"/>
      <c r="O28" s="1343" t="s">
        <v>35</v>
      </c>
      <c r="P28" s="1344"/>
      <c r="Q28" s="1344"/>
      <c r="R28" s="1345"/>
      <c r="S28" s="137" t="s">
        <v>37</v>
      </c>
      <c r="T28" s="1344" t="s">
        <v>36</v>
      </c>
      <c r="U28" s="1344"/>
      <c r="V28" s="1345"/>
      <c r="W28" s="637"/>
      <c r="X28" s="1346" t="s">
        <v>38</v>
      </c>
      <c r="Y28" s="1347"/>
      <c r="Z28" s="1348"/>
      <c r="AA28" s="636"/>
      <c r="AB28" s="624"/>
    </row>
    <row r="29" spans="2:30" ht="9" customHeight="1"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30"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30"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30" ht="15" customHeight="1" thickBot="1" x14ac:dyDescent="0.4">
      <c r="B32" s="622"/>
      <c r="C32" s="1273"/>
      <c r="D32" s="1274"/>
      <c r="E32" s="1274"/>
      <c r="F32" s="1274"/>
      <c r="G32" s="1274"/>
      <c r="H32" s="1274"/>
      <c r="I32" s="1274"/>
      <c r="J32" s="1275"/>
      <c r="K32" s="1263">
        <v>0</v>
      </c>
      <c r="L32" s="1264"/>
      <c r="M32" s="1264"/>
      <c r="N32" s="1264"/>
      <c r="O32" s="1264">
        <v>59</v>
      </c>
      <c r="P32" s="1264"/>
      <c r="Q32" s="1264"/>
      <c r="R32" s="1264"/>
      <c r="S32" s="1264">
        <v>60</v>
      </c>
      <c r="T32" s="1264"/>
      <c r="U32" s="1264">
        <v>79</v>
      </c>
      <c r="V32" s="1264"/>
      <c r="W32" s="1264"/>
      <c r="X32" s="1264">
        <v>80</v>
      </c>
      <c r="Y32" s="1264"/>
      <c r="Z32" s="1264">
        <v>100</v>
      </c>
      <c r="AA32" s="1266"/>
      <c r="AB32" s="624"/>
    </row>
    <row r="33" spans="2:29" ht="6.75"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29" s="626" customFormat="1" ht="15" thickBot="1" x14ac:dyDescent="0.4">
      <c r="B34" s="706"/>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624"/>
    </row>
    <row r="35" spans="2:29" s="626" customFormat="1" ht="75" customHeight="1" thickBot="1" x14ac:dyDescent="0.4">
      <c r="B35" s="706"/>
      <c r="C35" s="1843" t="s">
        <v>46</v>
      </c>
      <c r="D35" s="1844"/>
      <c r="E35" s="1844"/>
      <c r="F35" s="1844"/>
      <c r="G35" s="1845"/>
      <c r="H35" s="762" t="s">
        <v>1068</v>
      </c>
      <c r="I35" s="450" t="s">
        <v>1069</v>
      </c>
      <c r="J35" s="355" t="s">
        <v>49</v>
      </c>
      <c r="K35" s="1636" t="s">
        <v>50</v>
      </c>
      <c r="L35" s="1637"/>
      <c r="M35" s="1637"/>
      <c r="N35" s="1637"/>
      <c r="O35" s="1637"/>
      <c r="P35" s="1637"/>
      <c r="Q35" s="1637"/>
      <c r="R35" s="1637"/>
      <c r="S35" s="1637"/>
      <c r="T35" s="1637"/>
      <c r="U35" s="1637"/>
      <c r="V35" s="1637"/>
      <c r="W35" s="1637"/>
      <c r="X35" s="1637"/>
      <c r="Y35" s="1637"/>
      <c r="Z35" s="1637"/>
      <c r="AA35" s="1638"/>
      <c r="AB35" s="624"/>
    </row>
    <row r="36" spans="2:29" s="626" customFormat="1" ht="249" customHeight="1" x14ac:dyDescent="0.35">
      <c r="B36" s="706"/>
      <c r="C36" s="3387" t="s">
        <v>795</v>
      </c>
      <c r="D36" s="1143"/>
      <c r="E36" s="1143"/>
      <c r="F36" s="1143"/>
      <c r="G36" s="1144"/>
      <c r="H36" s="155">
        <v>20</v>
      </c>
      <c r="I36" s="155">
        <v>25</v>
      </c>
      <c r="J36" s="156">
        <f>+H36/I36</f>
        <v>0.8</v>
      </c>
      <c r="K36" s="3361" t="s">
        <v>1070</v>
      </c>
      <c r="L36" s="3362"/>
      <c r="M36" s="3362"/>
      <c r="N36" s="3362"/>
      <c r="O36" s="3362"/>
      <c r="P36" s="3362"/>
      <c r="Q36" s="3362"/>
      <c r="R36" s="3362"/>
      <c r="S36" s="3362"/>
      <c r="T36" s="3362"/>
      <c r="U36" s="3362"/>
      <c r="V36" s="3362"/>
      <c r="W36" s="3362"/>
      <c r="X36" s="3362"/>
      <c r="Y36" s="3362"/>
      <c r="Z36" s="3362"/>
      <c r="AA36" s="3363"/>
      <c r="AB36" s="624"/>
    </row>
    <row r="37" spans="2:29" s="626" customFormat="1" ht="65.25" customHeight="1" thickBot="1" x14ac:dyDescent="0.4">
      <c r="B37" s="706"/>
      <c r="C37" s="3387" t="s">
        <v>796</v>
      </c>
      <c r="D37" s="1143"/>
      <c r="E37" s="1143"/>
      <c r="F37" s="1143"/>
      <c r="G37" s="1144"/>
      <c r="H37" s="280">
        <v>0</v>
      </c>
      <c r="I37" s="280">
        <v>0</v>
      </c>
      <c r="J37" s="156" t="e">
        <f>+H37/I37</f>
        <v>#DIV/0!</v>
      </c>
      <c r="K37" s="1642"/>
      <c r="L37" s="1643"/>
      <c r="M37" s="1643"/>
      <c r="N37" s="1643"/>
      <c r="O37" s="1643"/>
      <c r="P37" s="1643"/>
      <c r="Q37" s="1643"/>
      <c r="R37" s="1643"/>
      <c r="S37" s="1643"/>
      <c r="T37" s="1643"/>
      <c r="U37" s="1643"/>
      <c r="V37" s="1643"/>
      <c r="W37" s="1643"/>
      <c r="X37" s="1643"/>
      <c r="Y37" s="1643"/>
      <c r="Z37" s="1643"/>
      <c r="AA37" s="1644"/>
      <c r="AB37" s="624"/>
      <c r="AC37" s="763"/>
    </row>
    <row r="38" spans="2:29" s="626" customFormat="1" ht="15.75" customHeight="1" thickBot="1" x14ac:dyDescent="0.4">
      <c r="B38" s="706"/>
      <c r="C38" s="1528" t="s">
        <v>54</v>
      </c>
      <c r="D38" s="1529"/>
      <c r="E38" s="1529"/>
      <c r="F38" s="1529"/>
      <c r="G38" s="1530"/>
      <c r="H38" s="337">
        <f>SUM(H34:H37)</f>
        <v>20</v>
      </c>
      <c r="I38" s="337">
        <f>SUM(I34:I37)</f>
        <v>25</v>
      </c>
      <c r="J38" s="764">
        <f>+H38/I38</f>
        <v>0.8</v>
      </c>
      <c r="K38" s="1531"/>
      <c r="L38" s="1532"/>
      <c r="M38" s="1532"/>
      <c r="N38" s="1532"/>
      <c r="O38" s="1532"/>
      <c r="P38" s="1532"/>
      <c r="Q38" s="1532"/>
      <c r="R38" s="1532"/>
      <c r="S38" s="1532"/>
      <c r="T38" s="1532"/>
      <c r="U38" s="1532"/>
      <c r="V38" s="1532"/>
      <c r="W38" s="1532"/>
      <c r="X38" s="1532"/>
      <c r="Y38" s="1532"/>
      <c r="Z38" s="1532"/>
      <c r="AA38" s="1533"/>
      <c r="AB38" s="624"/>
    </row>
    <row r="39" spans="2:29" s="626" customFormat="1" ht="10.5" customHeight="1" thickBot="1" x14ac:dyDescent="0.4">
      <c r="B39" s="706"/>
      <c r="C39" s="623"/>
      <c r="D39" s="623"/>
      <c r="E39" s="623"/>
      <c r="F39" s="623"/>
      <c r="G39" s="623"/>
      <c r="H39" s="159"/>
      <c r="I39" s="159"/>
      <c r="J39" s="160"/>
      <c r="K39" s="623"/>
      <c r="L39" s="623"/>
      <c r="M39" s="623"/>
      <c r="N39" s="623"/>
      <c r="O39" s="623"/>
      <c r="P39" s="623"/>
      <c r="Q39" s="623"/>
      <c r="R39" s="623"/>
      <c r="S39" s="623"/>
      <c r="T39" s="623"/>
      <c r="U39" s="623"/>
      <c r="V39" s="623"/>
      <c r="W39" s="623"/>
      <c r="X39" s="623"/>
      <c r="Y39" s="623"/>
      <c r="Z39" s="623"/>
      <c r="AA39" s="623"/>
      <c r="AB39" s="624"/>
    </row>
    <row r="40" spans="2:29" s="626" customFormat="1" ht="14.25" customHeight="1" thickBot="1" x14ac:dyDescent="0.4">
      <c r="B40" s="706"/>
      <c r="C40" s="1349" t="s">
        <v>55</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1"/>
      <c r="AB40" s="624"/>
    </row>
    <row r="41" spans="2:29" ht="187.5" customHeight="1" x14ac:dyDescent="0.35">
      <c r="B41" s="622"/>
      <c r="C41" s="1510"/>
      <c r="D41" s="1511"/>
      <c r="E41" s="1511"/>
      <c r="F41" s="1511"/>
      <c r="G41" s="1511"/>
      <c r="H41" s="1511"/>
      <c r="I41" s="1511"/>
      <c r="J41" s="1511"/>
      <c r="K41" s="1511"/>
      <c r="L41" s="1511"/>
      <c r="M41" s="1511"/>
      <c r="N41" s="1511"/>
      <c r="O41" s="1511"/>
      <c r="P41" s="1511"/>
      <c r="Q41" s="1511"/>
      <c r="R41" s="1511"/>
      <c r="S41" s="1511"/>
      <c r="T41" s="1511"/>
      <c r="U41" s="1511"/>
      <c r="V41" s="1511"/>
      <c r="W41" s="1511"/>
      <c r="X41" s="1511"/>
      <c r="Y41" s="1511"/>
      <c r="Z41" s="1511"/>
      <c r="AA41" s="1512"/>
      <c r="AB41" s="624"/>
    </row>
    <row r="42" spans="2:29" x14ac:dyDescent="0.35">
      <c r="B42" s="622"/>
      <c r="C42" s="765"/>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7"/>
      <c r="AB42" s="624"/>
    </row>
    <row r="43" spans="2:29" ht="9" customHeight="1" x14ac:dyDescent="0.35">
      <c r="B43" s="622"/>
      <c r="C43" s="765"/>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7"/>
      <c r="AB43" s="624"/>
    </row>
    <row r="44" spans="2:29" x14ac:dyDescent="0.35">
      <c r="B44" s="622"/>
      <c r="C44" s="765"/>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7"/>
      <c r="AB44" s="624"/>
    </row>
    <row r="45" spans="2:29" ht="7.5" customHeight="1" thickBot="1" x14ac:dyDescent="0.4">
      <c r="B45" s="622"/>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624"/>
    </row>
    <row r="46" spans="2:29" ht="15" hidden="1" customHeight="1" x14ac:dyDescent="0.35">
      <c r="B46" s="622"/>
      <c r="C46" s="768"/>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70"/>
      <c r="AB46" s="624"/>
    </row>
    <row r="47" spans="2:29" ht="6.75" customHeight="1" x14ac:dyDescent="0.35">
      <c r="B47" s="628"/>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629"/>
    </row>
    <row r="48" spans="2:29" ht="7.5" customHeight="1" thickBot="1" x14ac:dyDescent="0.4">
      <c r="B48" s="630"/>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631"/>
    </row>
    <row r="49" spans="2:28" ht="15.75" customHeight="1" x14ac:dyDescent="0.35">
      <c r="B49" s="632"/>
      <c r="C49" s="1519" t="s">
        <v>46</v>
      </c>
      <c r="D49" s="1520"/>
      <c r="E49" s="1520"/>
      <c r="F49" s="1520"/>
      <c r="G49" s="1521"/>
      <c r="H49" s="1519" t="s">
        <v>76</v>
      </c>
      <c r="I49" s="1521"/>
      <c r="J49" s="1519" t="s">
        <v>56</v>
      </c>
      <c r="K49" s="1520"/>
      <c r="L49" s="1520"/>
      <c r="M49" s="1521"/>
      <c r="N49" s="1519" t="s">
        <v>57</v>
      </c>
      <c r="O49" s="1520"/>
      <c r="P49" s="1520"/>
      <c r="Q49" s="1520"/>
      <c r="R49" s="1520"/>
      <c r="S49" s="1520"/>
      <c r="T49" s="1520"/>
      <c r="U49" s="1521"/>
      <c r="V49" s="1651" t="s">
        <v>58</v>
      </c>
      <c r="W49" s="1651"/>
      <c r="X49" s="1651"/>
      <c r="Y49" s="1651"/>
      <c r="Z49" s="1651"/>
      <c r="AA49" s="1652"/>
      <c r="AB49" s="149"/>
    </row>
    <row r="50" spans="2:28" ht="15.5" x14ac:dyDescent="0.35">
      <c r="B50" s="150"/>
      <c r="C50" s="1522"/>
      <c r="D50" s="1752"/>
      <c r="E50" s="1752"/>
      <c r="F50" s="1752"/>
      <c r="G50" s="1524"/>
      <c r="H50" s="1522"/>
      <c r="I50" s="1524"/>
      <c r="J50" s="1522"/>
      <c r="K50" s="1752"/>
      <c r="L50" s="1752"/>
      <c r="M50" s="1524"/>
      <c r="N50" s="1522"/>
      <c r="O50" s="1752"/>
      <c r="P50" s="1752"/>
      <c r="Q50" s="1752"/>
      <c r="R50" s="1752"/>
      <c r="S50" s="1752"/>
      <c r="T50" s="1752"/>
      <c r="U50" s="1524"/>
      <c r="V50" s="1753"/>
      <c r="W50" s="1753"/>
      <c r="X50" s="1753"/>
      <c r="Y50" s="1753"/>
      <c r="Z50" s="1753"/>
      <c r="AA50" s="1654"/>
      <c r="AB50" s="149"/>
    </row>
    <row r="51" spans="2:28" ht="2.25" customHeight="1" thickBot="1" x14ac:dyDescent="0.4">
      <c r="B51" s="150"/>
      <c r="C51" s="1525"/>
      <c r="D51" s="1526"/>
      <c r="E51" s="1526"/>
      <c r="F51" s="1526"/>
      <c r="G51" s="1527"/>
      <c r="H51" s="1522"/>
      <c r="I51" s="1524"/>
      <c r="J51" s="1522"/>
      <c r="K51" s="1752"/>
      <c r="L51" s="1752"/>
      <c r="M51" s="1524"/>
      <c r="N51" s="1525"/>
      <c r="O51" s="1526"/>
      <c r="P51" s="1526"/>
      <c r="Q51" s="1526"/>
      <c r="R51" s="1526"/>
      <c r="S51" s="1526"/>
      <c r="T51" s="1526"/>
      <c r="U51" s="1527"/>
      <c r="V51" s="1655"/>
      <c r="W51" s="1655"/>
      <c r="X51" s="1655"/>
      <c r="Y51" s="1655"/>
      <c r="Z51" s="1655"/>
      <c r="AA51" s="1656"/>
      <c r="AB51" s="149"/>
    </row>
    <row r="52" spans="2:28" ht="145.5" customHeight="1" thickBot="1" x14ac:dyDescent="0.4">
      <c r="B52" s="632"/>
      <c r="C52" s="3388" t="s">
        <v>795</v>
      </c>
      <c r="D52" s="3389"/>
      <c r="E52" s="3389"/>
      <c r="F52" s="3389"/>
      <c r="G52" s="3390"/>
      <c r="H52" s="3391">
        <v>1</v>
      </c>
      <c r="I52" s="3392"/>
      <c r="J52" s="3391">
        <v>0.8</v>
      </c>
      <c r="K52" s="3392"/>
      <c r="L52" s="3392"/>
      <c r="M52" s="3392"/>
      <c r="N52" s="3397" t="s">
        <v>1071</v>
      </c>
      <c r="O52" s="3398"/>
      <c r="P52" s="3398"/>
      <c r="Q52" s="3398"/>
      <c r="R52" s="3398"/>
      <c r="S52" s="3398"/>
      <c r="T52" s="3398"/>
      <c r="U52" s="3399"/>
      <c r="V52" s="3397" t="s">
        <v>1072</v>
      </c>
      <c r="W52" s="3398"/>
      <c r="X52" s="3398"/>
      <c r="Y52" s="3398"/>
      <c r="Z52" s="3398"/>
      <c r="AA52" s="3400"/>
      <c r="AB52" s="633"/>
    </row>
    <row r="53" spans="2:28" ht="93" customHeight="1" thickBot="1" x14ac:dyDescent="0.4">
      <c r="B53" s="632"/>
      <c r="C53" s="3388" t="s">
        <v>796</v>
      </c>
      <c r="D53" s="3389"/>
      <c r="E53" s="3389"/>
      <c r="F53" s="3389"/>
      <c r="G53" s="3390"/>
      <c r="H53" s="3391"/>
      <c r="I53" s="3392"/>
      <c r="J53" s="3391"/>
      <c r="K53" s="3392"/>
      <c r="L53" s="3392"/>
      <c r="M53" s="3392"/>
      <c r="N53" s="3393"/>
      <c r="O53" s="3394"/>
      <c r="P53" s="3394"/>
      <c r="Q53" s="3394"/>
      <c r="R53" s="3394"/>
      <c r="S53" s="3394"/>
      <c r="T53" s="3394"/>
      <c r="U53" s="3395"/>
      <c r="V53" s="3393"/>
      <c r="W53" s="3394"/>
      <c r="X53" s="3394"/>
      <c r="Y53" s="3394"/>
      <c r="Z53" s="3394"/>
      <c r="AA53" s="3396"/>
      <c r="AB53" s="633"/>
    </row>
    <row r="54" spans="2:28" x14ac:dyDescent="0.35">
      <c r="B54" s="634"/>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635"/>
    </row>
    <row r="93" ht="6" customHeight="1" x14ac:dyDescent="0.35"/>
  </sheetData>
  <mergeCells count="84">
    <mergeCell ref="C52:G52"/>
    <mergeCell ref="H52:I52"/>
    <mergeCell ref="J52:M52"/>
    <mergeCell ref="N52:U52"/>
    <mergeCell ref="V52:AA52"/>
    <mergeCell ref="C53:G53"/>
    <mergeCell ref="H53:I53"/>
    <mergeCell ref="J53:M53"/>
    <mergeCell ref="N53:U53"/>
    <mergeCell ref="V53:AA53"/>
    <mergeCell ref="C38:G38"/>
    <mergeCell ref="K38:AA38"/>
    <mergeCell ref="C40:AA40"/>
    <mergeCell ref="C41:AA41"/>
    <mergeCell ref="C49:G51"/>
    <mergeCell ref="H49:I51"/>
    <mergeCell ref="J49:M51"/>
    <mergeCell ref="N49:U51"/>
    <mergeCell ref="V49:AA51"/>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AC16:AC1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C103"/>
  <sheetViews>
    <sheetView topLeftCell="A34" workbookViewId="0">
      <selection activeCell="H36" sqref="H36"/>
    </sheetView>
  </sheetViews>
  <sheetFormatPr baseColWidth="10" defaultColWidth="3.6328125" defaultRowHeight="14.5" x14ac:dyDescent="0.35"/>
  <cols>
    <col min="1" max="1" width="3.6328125" style="817"/>
    <col min="2" max="2" width="2.90625" style="817" customWidth="1"/>
    <col min="3" max="5" width="2.6328125" style="817" customWidth="1"/>
    <col min="6" max="6" width="8.453125" style="817" customWidth="1"/>
    <col min="7" max="7" width="7.54296875" style="817" customWidth="1"/>
    <col min="8" max="8" width="23.54296875" style="817" customWidth="1"/>
    <col min="9" max="9" width="18.90625" style="817" customWidth="1"/>
    <col min="10" max="10" width="15" style="817" customWidth="1"/>
    <col min="11" max="12" width="3.453125" style="817" customWidth="1"/>
    <col min="13" max="15" width="2.6328125" style="817" customWidth="1"/>
    <col min="16" max="16" width="3.453125" style="817" customWidth="1"/>
    <col min="17" max="17" width="3.54296875" style="817" customWidth="1"/>
    <col min="18" max="18" width="5.54296875" style="817" customWidth="1"/>
    <col min="19" max="19" width="3.36328125" style="817" customWidth="1"/>
    <col min="20" max="20" width="9.6328125" style="817" customWidth="1"/>
    <col min="21" max="21" width="3.54296875" style="817" customWidth="1"/>
    <col min="22" max="22" width="3.6328125" style="817"/>
    <col min="23" max="24" width="5" style="817" customWidth="1"/>
    <col min="25" max="26" width="6.6328125" style="817" customWidth="1"/>
    <col min="27" max="27" width="4.08984375" style="817" customWidth="1"/>
    <col min="28" max="28" width="2" style="817" customWidth="1"/>
    <col min="29" max="16384" width="3.6328125" style="817"/>
  </cols>
  <sheetData>
    <row r="1" spans="2:29" ht="15" thickBot="1" x14ac:dyDescent="0.4">
      <c r="B1" s="868"/>
      <c r="C1" s="868"/>
      <c r="D1" s="868"/>
      <c r="E1" s="868"/>
      <c r="F1" s="868"/>
    </row>
    <row r="2" spans="2:29" ht="45.75" customHeight="1" x14ac:dyDescent="0.35">
      <c r="B2" s="1395"/>
      <c r="C2" s="1396"/>
      <c r="D2" s="1396"/>
      <c r="E2" s="1396"/>
      <c r="F2" s="1396"/>
      <c r="G2" s="1396"/>
      <c r="H2" s="1397"/>
      <c r="I2" s="1189" t="s">
        <v>0</v>
      </c>
      <c r="J2" s="1189"/>
      <c r="K2" s="1189"/>
      <c r="L2" s="1189"/>
      <c r="M2" s="1189"/>
      <c r="N2" s="1189"/>
      <c r="O2" s="1189"/>
      <c r="P2" s="1189"/>
      <c r="Q2" s="1189"/>
      <c r="R2" s="1189"/>
      <c r="S2" s="1189"/>
      <c r="T2" s="1189"/>
      <c r="U2" s="1189"/>
      <c r="V2" s="1189"/>
      <c r="W2" s="1189"/>
      <c r="X2" s="1189"/>
      <c r="Y2" s="1189"/>
      <c r="Z2" s="1189"/>
      <c r="AA2" s="1189"/>
      <c r="AB2" s="1189"/>
      <c r="AC2" s="1190"/>
    </row>
    <row r="3" spans="2:29" ht="15" customHeight="1" x14ac:dyDescent="0.35">
      <c r="B3" s="1398"/>
      <c r="C3" s="1399"/>
      <c r="D3" s="1399"/>
      <c r="E3" s="1399"/>
      <c r="F3" s="1399"/>
      <c r="G3" s="1399"/>
      <c r="H3" s="1400"/>
      <c r="I3" s="1191" t="s">
        <v>1</v>
      </c>
      <c r="J3" s="1191"/>
      <c r="K3" s="1191"/>
      <c r="L3" s="1191"/>
      <c r="M3" s="1191"/>
      <c r="N3" s="1191"/>
      <c r="O3" s="1191"/>
      <c r="P3" s="1191"/>
      <c r="Q3" s="1191" t="s">
        <v>2</v>
      </c>
      <c r="R3" s="1191"/>
      <c r="S3" s="1191"/>
      <c r="T3" s="1191"/>
      <c r="U3" s="1191"/>
      <c r="V3" s="1191"/>
      <c r="W3" s="1191"/>
      <c r="X3" s="1191"/>
      <c r="Y3" s="1191"/>
      <c r="Z3" s="1191"/>
      <c r="AA3" s="1191"/>
      <c r="AB3" s="1191"/>
      <c r="AC3" s="1192"/>
    </row>
    <row r="4" spans="2:29" ht="15" thickBot="1" x14ac:dyDescent="0.4">
      <c r="B4" s="1401"/>
      <c r="C4" s="1402"/>
      <c r="D4" s="1402"/>
      <c r="E4" s="1402"/>
      <c r="F4" s="1402"/>
      <c r="G4" s="1402"/>
      <c r="H4" s="1403"/>
      <c r="I4" s="1193" t="s">
        <v>3</v>
      </c>
      <c r="J4" s="1193"/>
      <c r="K4" s="1193"/>
      <c r="L4" s="1193"/>
      <c r="M4" s="1193"/>
      <c r="N4" s="1193"/>
      <c r="O4" s="1193"/>
      <c r="P4" s="1193"/>
      <c r="Q4" s="1193"/>
      <c r="R4" s="1193"/>
      <c r="S4" s="1193"/>
      <c r="T4" s="1193"/>
      <c r="U4" s="1193"/>
      <c r="V4" s="1193"/>
      <c r="W4" s="1193"/>
      <c r="X4" s="1193"/>
      <c r="Y4" s="1193"/>
      <c r="Z4" s="1193"/>
      <c r="AA4" s="1193"/>
      <c r="AB4" s="1193"/>
      <c r="AC4" s="1194"/>
    </row>
    <row r="5" spans="2:29" x14ac:dyDescent="0.35">
      <c r="I5" s="869"/>
      <c r="J5" s="869"/>
      <c r="K5" s="869"/>
      <c r="L5" s="869"/>
      <c r="M5" s="869"/>
      <c r="N5" s="869"/>
      <c r="O5" s="869"/>
      <c r="P5" s="869"/>
      <c r="Q5" s="869"/>
      <c r="R5" s="869"/>
      <c r="S5" s="869"/>
      <c r="T5" s="869"/>
      <c r="U5" s="869"/>
      <c r="V5" s="869"/>
      <c r="W5" s="869"/>
      <c r="X5" s="869"/>
      <c r="Y5" s="869"/>
      <c r="Z5" s="869"/>
      <c r="AA5" s="869"/>
      <c r="AB5" s="869"/>
    </row>
    <row r="6" spans="2:29" ht="4.25" customHeight="1" thickBot="1" x14ac:dyDescent="0.4">
      <c r="B6" s="870"/>
      <c r="C6" s="871"/>
      <c r="D6" s="871"/>
      <c r="E6" s="871"/>
      <c r="F6" s="871"/>
      <c r="G6" s="871"/>
      <c r="H6" s="871"/>
      <c r="I6" s="872"/>
      <c r="J6" s="872"/>
      <c r="K6" s="872"/>
      <c r="L6" s="872"/>
      <c r="M6" s="872"/>
      <c r="N6" s="872"/>
      <c r="O6" s="872"/>
      <c r="P6" s="872"/>
      <c r="Q6" s="872"/>
      <c r="R6" s="873"/>
      <c r="S6" s="873"/>
      <c r="T6" s="873"/>
      <c r="U6" s="873"/>
      <c r="V6" s="873"/>
      <c r="W6" s="871"/>
      <c r="X6" s="871"/>
      <c r="Y6" s="871"/>
      <c r="Z6" s="871"/>
      <c r="AA6" s="871"/>
      <c r="AB6" s="874"/>
    </row>
    <row r="7" spans="2:29" ht="15" customHeight="1" x14ac:dyDescent="0.35">
      <c r="B7" s="875"/>
      <c r="C7" s="1349" t="s">
        <v>4</v>
      </c>
      <c r="D7" s="1350"/>
      <c r="E7" s="1350"/>
      <c r="F7" s="1350"/>
      <c r="G7" s="1350"/>
      <c r="H7" s="1351"/>
      <c r="I7" s="1355" t="s">
        <v>77</v>
      </c>
      <c r="J7" s="1356"/>
      <c r="K7" s="1356"/>
      <c r="L7" s="1356"/>
      <c r="M7" s="1356"/>
      <c r="N7" s="1356"/>
      <c r="O7" s="1356"/>
      <c r="P7" s="1356"/>
      <c r="Q7" s="1356"/>
      <c r="R7" s="1356"/>
      <c r="S7" s="1356"/>
      <c r="T7" s="1356"/>
      <c r="U7" s="1356"/>
      <c r="V7" s="1356"/>
      <c r="W7" s="1356"/>
      <c r="X7" s="1356"/>
      <c r="Y7" s="1356"/>
      <c r="Z7" s="1356"/>
      <c r="AA7" s="1357"/>
      <c r="AB7" s="876"/>
    </row>
    <row r="8" spans="2:29" ht="8.4" customHeight="1" thickBot="1" x14ac:dyDescent="0.4">
      <c r="B8" s="875"/>
      <c r="C8" s="1414"/>
      <c r="D8" s="1415"/>
      <c r="E8" s="1415"/>
      <c r="F8" s="1415"/>
      <c r="G8" s="1415"/>
      <c r="H8" s="1416"/>
      <c r="I8" s="1358"/>
      <c r="J8" s="1359"/>
      <c r="K8" s="1359"/>
      <c r="L8" s="1359"/>
      <c r="M8" s="1359"/>
      <c r="N8" s="1359"/>
      <c r="O8" s="1359"/>
      <c r="P8" s="1359"/>
      <c r="Q8" s="1359"/>
      <c r="R8" s="1359"/>
      <c r="S8" s="1359"/>
      <c r="T8" s="1359"/>
      <c r="U8" s="1359"/>
      <c r="V8" s="1359"/>
      <c r="W8" s="1359"/>
      <c r="X8" s="1359"/>
      <c r="Y8" s="1359"/>
      <c r="Z8" s="1359"/>
      <c r="AA8" s="1360"/>
      <c r="AB8" s="876"/>
    </row>
    <row r="9" spans="2:29" ht="9.65" customHeight="1" thickBot="1" x14ac:dyDescent="0.4">
      <c r="B9" s="875"/>
      <c r="C9" s="877"/>
      <c r="D9" s="877"/>
      <c r="E9" s="877"/>
      <c r="F9" s="877"/>
      <c r="G9" s="877"/>
      <c r="H9" s="877"/>
      <c r="I9" s="878"/>
      <c r="J9" s="878"/>
      <c r="K9" s="878"/>
      <c r="L9" s="878"/>
      <c r="M9" s="878"/>
      <c r="N9" s="878"/>
      <c r="O9" s="878"/>
      <c r="P9" s="878"/>
      <c r="Q9" s="878"/>
      <c r="R9" s="879"/>
      <c r="S9" s="879"/>
      <c r="T9" s="879"/>
      <c r="U9" s="879"/>
      <c r="V9" s="879"/>
      <c r="W9" s="877"/>
      <c r="X9" s="877"/>
      <c r="Y9" s="877"/>
      <c r="Z9" s="877"/>
      <c r="AA9" s="877"/>
      <c r="AB9" s="876"/>
    </row>
    <row r="10" spans="2:29" ht="15" customHeight="1" thickBot="1" x14ac:dyDescent="0.4">
      <c r="B10" s="875"/>
      <c r="C10" s="1349" t="s">
        <v>6</v>
      </c>
      <c r="D10" s="1350"/>
      <c r="E10" s="1350"/>
      <c r="F10" s="1350"/>
      <c r="G10" s="1350"/>
      <c r="H10" s="1351"/>
      <c r="I10" s="1361" t="s">
        <v>97</v>
      </c>
      <c r="J10" s="1362"/>
      <c r="K10" s="1362"/>
      <c r="L10" s="1362"/>
      <c r="M10" s="1362"/>
      <c r="N10" s="1362"/>
      <c r="O10" s="1362"/>
      <c r="P10" s="1362"/>
      <c r="Q10" s="1363"/>
      <c r="R10" s="1367" t="s">
        <v>8</v>
      </c>
      <c r="S10" s="1368"/>
      <c r="T10" s="1368"/>
      <c r="U10" s="1369"/>
      <c r="V10" s="1213" t="s">
        <v>9</v>
      </c>
      <c r="W10" s="1214"/>
      <c r="X10" s="1214"/>
      <c r="Y10" s="1214"/>
      <c r="Z10" s="1214"/>
      <c r="AA10" s="1215"/>
      <c r="AB10" s="876"/>
    </row>
    <row r="11" spans="2:29" ht="19.25" customHeight="1" thickBot="1" x14ac:dyDescent="0.4">
      <c r="B11" s="875"/>
      <c r="C11" s="1414"/>
      <c r="D11" s="1415"/>
      <c r="E11" s="1415"/>
      <c r="F11" s="1415"/>
      <c r="G11" s="1415"/>
      <c r="H11" s="1416"/>
      <c r="I11" s="1364"/>
      <c r="J11" s="1365"/>
      <c r="K11" s="1365"/>
      <c r="L11" s="1365"/>
      <c r="M11" s="1365"/>
      <c r="N11" s="1365"/>
      <c r="O11" s="1365"/>
      <c r="P11" s="1365"/>
      <c r="Q11" s="1366"/>
      <c r="R11" s="1235" t="s">
        <v>98</v>
      </c>
      <c r="S11" s="1370"/>
      <c r="T11" s="1370"/>
      <c r="U11" s="1371"/>
      <c r="V11" s="1219" t="s">
        <v>80</v>
      </c>
      <c r="W11" s="1372"/>
      <c r="X11" s="1372"/>
      <c r="Y11" s="1372"/>
      <c r="Z11" s="1372"/>
      <c r="AA11" s="1373"/>
      <c r="AB11" s="876"/>
    </row>
    <row r="12" spans="2:29" ht="7.25" customHeight="1" thickBot="1" x14ac:dyDescent="0.4">
      <c r="B12" s="880"/>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2"/>
    </row>
    <row r="13" spans="2:29" ht="15" customHeight="1" x14ac:dyDescent="0.35">
      <c r="B13" s="880"/>
      <c r="C13" s="1349" t="s">
        <v>11</v>
      </c>
      <c r="D13" s="1350"/>
      <c r="E13" s="1350"/>
      <c r="F13" s="1350"/>
      <c r="G13" s="1350"/>
      <c r="H13" s="1417"/>
      <c r="I13" s="1226" t="s">
        <v>1098</v>
      </c>
      <c r="J13" s="1227"/>
      <c r="K13" s="1227"/>
      <c r="L13" s="1227"/>
      <c r="M13" s="1227"/>
      <c r="N13" s="1227"/>
      <c r="O13" s="1227"/>
      <c r="P13" s="1227"/>
      <c r="Q13" s="1227"/>
      <c r="R13" s="1227"/>
      <c r="S13" s="1228"/>
      <c r="T13" s="1220" t="s">
        <v>13</v>
      </c>
      <c r="U13" s="1221"/>
      <c r="V13" s="1221"/>
      <c r="W13" s="1221"/>
      <c r="X13" s="1221"/>
      <c r="Y13" s="1221"/>
      <c r="Z13" s="1221"/>
      <c r="AA13" s="1222"/>
      <c r="AB13" s="882"/>
    </row>
    <row r="14" spans="2:29" ht="26.4" customHeight="1" thickBot="1" x14ac:dyDescent="0.4">
      <c r="B14" s="880"/>
      <c r="C14" s="1414"/>
      <c r="D14" s="1415"/>
      <c r="E14" s="1415"/>
      <c r="F14" s="1415"/>
      <c r="G14" s="1415"/>
      <c r="H14" s="1418"/>
      <c r="I14" s="1229"/>
      <c r="J14" s="1230"/>
      <c r="K14" s="1230"/>
      <c r="L14" s="1230"/>
      <c r="M14" s="1230"/>
      <c r="N14" s="1230"/>
      <c r="O14" s="1230"/>
      <c r="P14" s="1230"/>
      <c r="Q14" s="1230"/>
      <c r="R14" s="1230"/>
      <c r="S14" s="1231"/>
      <c r="T14" s="1232" t="s">
        <v>82</v>
      </c>
      <c r="U14" s="1233"/>
      <c r="V14" s="1233"/>
      <c r="W14" s="1233"/>
      <c r="X14" s="1233"/>
      <c r="Y14" s="1233"/>
      <c r="Z14" s="1233"/>
      <c r="AA14" s="1234"/>
      <c r="AB14" s="882"/>
    </row>
    <row r="15" spans="2:29" ht="8.4" customHeight="1" thickBot="1" x14ac:dyDescent="0.4">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2"/>
    </row>
    <row r="16" spans="2:29" ht="30.75" customHeight="1" thickBot="1" x14ac:dyDescent="0.4">
      <c r="B16" s="880"/>
      <c r="C16" s="1411" t="s">
        <v>15</v>
      </c>
      <c r="D16" s="1412"/>
      <c r="E16" s="1412"/>
      <c r="F16" s="1412"/>
      <c r="G16" s="1412"/>
      <c r="H16" s="1413"/>
      <c r="I16" s="1198" t="s">
        <v>1099</v>
      </c>
      <c r="J16" s="1199"/>
      <c r="K16" s="1199"/>
      <c r="L16" s="1199"/>
      <c r="M16" s="1199"/>
      <c r="N16" s="1199"/>
      <c r="O16" s="1199"/>
      <c r="P16" s="1199"/>
      <c r="Q16" s="1199"/>
      <c r="R16" s="1199"/>
      <c r="S16" s="1199"/>
      <c r="T16" s="1199"/>
      <c r="U16" s="1199"/>
      <c r="V16" s="1199"/>
      <c r="W16" s="1199"/>
      <c r="X16" s="1199"/>
      <c r="Y16" s="1199"/>
      <c r="Z16" s="1199"/>
      <c r="AA16" s="1200"/>
      <c r="AB16" s="882"/>
    </row>
    <row r="17" spans="2:28" ht="10.25" customHeight="1" thickBot="1" x14ac:dyDescent="0.4">
      <c r="B17" s="880"/>
      <c r="C17" s="879"/>
      <c r="D17" s="879"/>
      <c r="E17" s="879"/>
      <c r="F17" s="879"/>
      <c r="G17" s="879"/>
      <c r="H17" s="879"/>
      <c r="I17" s="883"/>
      <c r="J17" s="883"/>
      <c r="K17" s="883"/>
      <c r="L17" s="883"/>
      <c r="M17" s="883"/>
      <c r="N17" s="883"/>
      <c r="O17" s="883"/>
      <c r="P17" s="883"/>
      <c r="Q17" s="883"/>
      <c r="R17" s="883"/>
      <c r="S17" s="883"/>
      <c r="T17" s="883"/>
      <c r="U17" s="883"/>
      <c r="V17" s="883"/>
      <c r="W17" s="883"/>
      <c r="X17" s="883"/>
      <c r="Y17" s="883"/>
      <c r="Z17" s="883"/>
      <c r="AA17" s="883"/>
      <c r="AB17" s="882"/>
    </row>
    <row r="18" spans="2:28" ht="72.75" customHeight="1" thickBot="1" x14ac:dyDescent="0.4">
      <c r="B18" s="880"/>
      <c r="C18" s="1411" t="s">
        <v>84</v>
      </c>
      <c r="D18" s="1412"/>
      <c r="E18" s="1412"/>
      <c r="F18" s="1412"/>
      <c r="G18" s="1412"/>
      <c r="H18" s="1413"/>
      <c r="I18" s="1198" t="s">
        <v>1100</v>
      </c>
      <c r="J18" s="1199"/>
      <c r="K18" s="1199"/>
      <c r="L18" s="1199"/>
      <c r="M18" s="1199"/>
      <c r="N18" s="1199"/>
      <c r="O18" s="1199"/>
      <c r="P18" s="1199"/>
      <c r="Q18" s="1199"/>
      <c r="R18" s="1199"/>
      <c r="S18" s="1199"/>
      <c r="T18" s="1199"/>
      <c r="U18" s="1199"/>
      <c r="V18" s="1199"/>
      <c r="W18" s="1199"/>
      <c r="X18" s="1199"/>
      <c r="Y18" s="1199"/>
      <c r="Z18" s="1199"/>
      <c r="AA18" s="1200"/>
      <c r="AB18" s="882"/>
    </row>
    <row r="19" spans="2:28" ht="11" customHeight="1" thickBot="1" x14ac:dyDescent="0.4">
      <c r="B19" s="880"/>
      <c r="C19" s="879"/>
      <c r="D19" s="879"/>
      <c r="E19" s="879"/>
      <c r="F19" s="879"/>
      <c r="G19" s="879"/>
      <c r="H19" s="879"/>
      <c r="I19" s="883"/>
      <c r="J19" s="883"/>
      <c r="K19" s="883"/>
      <c r="L19" s="883"/>
      <c r="M19" s="883"/>
      <c r="N19" s="883"/>
      <c r="O19" s="883"/>
      <c r="P19" s="883"/>
      <c r="Q19" s="883"/>
      <c r="R19" s="883"/>
      <c r="S19" s="883"/>
      <c r="T19" s="883"/>
      <c r="U19" s="883"/>
      <c r="V19" s="883"/>
      <c r="W19" s="883"/>
      <c r="X19" s="883"/>
      <c r="Y19" s="883"/>
      <c r="Z19" s="883"/>
      <c r="AA19" s="883"/>
      <c r="AB19" s="882"/>
    </row>
    <row r="20" spans="2:28" ht="17.399999999999999" customHeight="1" thickBot="1" x14ac:dyDescent="0.4">
      <c r="B20" s="880"/>
      <c r="C20" s="1201" t="s">
        <v>19</v>
      </c>
      <c r="D20" s="1202"/>
      <c r="E20" s="1202"/>
      <c r="F20" s="1202"/>
      <c r="G20" s="1202"/>
      <c r="H20" s="1203"/>
      <c r="I20" s="1207" t="s">
        <v>86</v>
      </c>
      <c r="J20" s="1208"/>
      <c r="K20" s="1208"/>
      <c r="L20" s="1209"/>
      <c r="M20" s="1213" t="s">
        <v>21</v>
      </c>
      <c r="N20" s="1214"/>
      <c r="O20" s="1214"/>
      <c r="P20" s="1214"/>
      <c r="Q20" s="1214"/>
      <c r="R20" s="1214"/>
      <c r="S20" s="1215"/>
      <c r="T20" s="1349" t="s">
        <v>22</v>
      </c>
      <c r="U20" s="1350"/>
      <c r="V20" s="1350"/>
      <c r="W20" s="1350"/>
      <c r="X20" s="1350"/>
      <c r="Y20" s="1350"/>
      <c r="Z20" s="1350"/>
      <c r="AA20" s="1351"/>
      <c r="AB20" s="882"/>
    </row>
    <row r="21" spans="2:28" ht="19.25" customHeight="1" thickBot="1" x14ac:dyDescent="0.4">
      <c r="B21" s="880"/>
      <c r="C21" s="1204"/>
      <c r="D21" s="1205"/>
      <c r="E21" s="1205"/>
      <c r="F21" s="1205"/>
      <c r="G21" s="1205"/>
      <c r="H21" s="1206"/>
      <c r="I21" s="1210"/>
      <c r="J21" s="1211"/>
      <c r="K21" s="1211"/>
      <c r="L21" s="1212"/>
      <c r="M21" s="1216" t="s">
        <v>23</v>
      </c>
      <c r="N21" s="1217"/>
      <c r="O21" s="1217"/>
      <c r="P21" s="1217"/>
      <c r="Q21" s="1217"/>
      <c r="R21" s="1217"/>
      <c r="S21" s="1218"/>
      <c r="T21" s="1352" t="s">
        <v>99</v>
      </c>
      <c r="U21" s="1353"/>
      <c r="V21" s="1353"/>
      <c r="W21" s="1353"/>
      <c r="X21" s="1353"/>
      <c r="Y21" s="1353"/>
      <c r="Z21" s="1353"/>
      <c r="AA21" s="1354"/>
      <c r="AB21" s="882"/>
    </row>
    <row r="22" spans="2:28" ht="11" customHeight="1" thickBot="1" x14ac:dyDescent="0.4">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2"/>
    </row>
    <row r="23" spans="2:28" ht="37.5" customHeight="1" x14ac:dyDescent="0.35">
      <c r="B23" s="88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82"/>
    </row>
    <row r="24" spans="2:28" ht="43.25" customHeight="1" thickBot="1" x14ac:dyDescent="0.4">
      <c r="B24" s="880"/>
      <c r="C24" s="1245" t="s">
        <v>100</v>
      </c>
      <c r="D24" s="1246"/>
      <c r="E24" s="1246"/>
      <c r="F24" s="1246"/>
      <c r="G24" s="1246"/>
      <c r="H24" s="1425"/>
      <c r="I24" s="1247"/>
      <c r="J24" s="1245" t="s">
        <v>88</v>
      </c>
      <c r="K24" s="1246"/>
      <c r="L24" s="1246"/>
      <c r="M24" s="1246"/>
      <c r="N24" s="1246"/>
      <c r="O24" s="1246"/>
      <c r="P24" s="1247"/>
      <c r="Q24" s="1248" t="s">
        <v>89</v>
      </c>
      <c r="R24" s="1249"/>
      <c r="S24" s="1249"/>
      <c r="T24" s="1249"/>
      <c r="U24" s="1249"/>
      <c r="V24" s="1249"/>
      <c r="W24" s="1249"/>
      <c r="X24" s="1249"/>
      <c r="Y24" s="1249"/>
      <c r="Z24" s="1249"/>
      <c r="AA24" s="1250"/>
      <c r="AB24" s="882"/>
    </row>
    <row r="25" spans="2:28" ht="8" customHeight="1" thickBot="1" x14ac:dyDescent="0.4">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2"/>
    </row>
    <row r="26" spans="2:28" ht="30" customHeight="1" thickBot="1" x14ac:dyDescent="0.4">
      <c r="B26" s="880"/>
      <c r="C26" s="1411" t="s">
        <v>31</v>
      </c>
      <c r="D26" s="1412"/>
      <c r="E26" s="1412"/>
      <c r="F26" s="1412"/>
      <c r="G26" s="1412"/>
      <c r="H26" s="1413"/>
      <c r="I26" s="1198" t="s">
        <v>1101</v>
      </c>
      <c r="J26" s="1199"/>
      <c r="K26" s="1199"/>
      <c r="L26" s="1199"/>
      <c r="M26" s="1199"/>
      <c r="N26" s="1199"/>
      <c r="O26" s="1199"/>
      <c r="P26" s="1199"/>
      <c r="Q26" s="1199"/>
      <c r="R26" s="1199"/>
      <c r="S26" s="1199"/>
      <c r="T26" s="1199"/>
      <c r="U26" s="1199"/>
      <c r="V26" s="1199"/>
      <c r="W26" s="1199"/>
      <c r="X26" s="1199"/>
      <c r="Y26" s="1199"/>
      <c r="Z26" s="1199"/>
      <c r="AA26" s="1200"/>
      <c r="AB26" s="882"/>
    </row>
    <row r="27" spans="2:28" ht="9.65" customHeight="1" thickBot="1" x14ac:dyDescent="0.4">
      <c r="B27" s="880"/>
      <c r="C27" s="879"/>
      <c r="D27" s="879"/>
      <c r="E27" s="879"/>
      <c r="F27" s="879"/>
      <c r="G27" s="879"/>
      <c r="H27" s="879"/>
      <c r="I27" s="883"/>
      <c r="J27" s="883"/>
      <c r="K27" s="883"/>
      <c r="L27" s="883"/>
      <c r="M27" s="883"/>
      <c r="N27" s="883"/>
      <c r="O27" s="883"/>
      <c r="P27" s="883"/>
      <c r="Q27" s="883"/>
      <c r="R27" s="883"/>
      <c r="S27" s="883"/>
      <c r="T27" s="883"/>
      <c r="U27" s="883"/>
      <c r="V27" s="883"/>
      <c r="W27" s="883"/>
      <c r="X27" s="883"/>
      <c r="Y27" s="883"/>
      <c r="Z27" s="883"/>
      <c r="AA27" s="883"/>
      <c r="AB27" s="882"/>
    </row>
    <row r="28" spans="2:28" ht="44" customHeight="1" thickBot="1" x14ac:dyDescent="0.4">
      <c r="B28" s="880"/>
      <c r="C28" s="1411" t="s">
        <v>33</v>
      </c>
      <c r="D28" s="1412"/>
      <c r="E28" s="1412"/>
      <c r="F28" s="1412"/>
      <c r="G28" s="1412"/>
      <c r="H28" s="1424"/>
      <c r="I28" s="1235" t="s">
        <v>1102</v>
      </c>
      <c r="J28" s="1198"/>
      <c r="K28" s="1236" t="s">
        <v>34</v>
      </c>
      <c r="L28" s="1237"/>
      <c r="M28" s="1237"/>
      <c r="N28" s="1238"/>
      <c r="O28" s="1343" t="s">
        <v>35</v>
      </c>
      <c r="P28" s="1344"/>
      <c r="Q28" s="1344"/>
      <c r="R28" s="1345"/>
      <c r="S28" s="154"/>
      <c r="T28" s="1344" t="s">
        <v>36</v>
      </c>
      <c r="U28" s="1344"/>
      <c r="V28" s="1345"/>
      <c r="W28" s="154" t="s">
        <v>37</v>
      </c>
      <c r="X28" s="1346" t="s">
        <v>38</v>
      </c>
      <c r="Y28" s="1347"/>
      <c r="Z28" s="1348"/>
      <c r="AA28" s="154"/>
      <c r="AB28" s="882"/>
    </row>
    <row r="29" spans="2:28" ht="10.25" customHeight="1" thickBot="1" x14ac:dyDescent="0.4">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2"/>
    </row>
    <row r="30" spans="2:28" ht="15" customHeight="1" x14ac:dyDescent="0.35">
      <c r="B30" s="88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82"/>
    </row>
    <row r="31" spans="2:28" ht="14.25" customHeight="1" x14ac:dyDescent="0.35">
      <c r="B31" s="88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82"/>
    </row>
    <row r="32" spans="2:28" ht="15" customHeight="1" thickBot="1" x14ac:dyDescent="0.4">
      <c r="B32" s="880"/>
      <c r="C32" s="1273"/>
      <c r="D32" s="1274"/>
      <c r="E32" s="1274"/>
      <c r="F32" s="1274"/>
      <c r="G32" s="1274"/>
      <c r="H32" s="1274"/>
      <c r="I32" s="1274"/>
      <c r="J32" s="1275"/>
      <c r="K32" s="1342" t="s">
        <v>101</v>
      </c>
      <c r="L32" s="1264"/>
      <c r="M32" s="1264"/>
      <c r="N32" s="1264"/>
      <c r="O32" s="1265" t="s">
        <v>1103</v>
      </c>
      <c r="P32" s="1264"/>
      <c r="Q32" s="1264"/>
      <c r="R32" s="1264"/>
      <c r="S32" s="1265" t="s">
        <v>1104</v>
      </c>
      <c r="T32" s="1264"/>
      <c r="U32" s="1265" t="s">
        <v>102</v>
      </c>
      <c r="V32" s="1264"/>
      <c r="W32" s="1264"/>
      <c r="X32" s="1265" t="s">
        <v>103</v>
      </c>
      <c r="Y32" s="1264"/>
      <c r="Z32" s="1265" t="s">
        <v>104</v>
      </c>
      <c r="AA32" s="1266"/>
      <c r="AB32" s="882"/>
    </row>
    <row r="33" spans="1:28" ht="11" customHeight="1" thickBot="1" x14ac:dyDescent="0.4">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2"/>
    </row>
    <row r="34" spans="1:28" s="884" customFormat="1" ht="15" thickBot="1" x14ac:dyDescent="0.4">
      <c r="A34" s="118"/>
      <c r="B34" s="751"/>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882"/>
    </row>
    <row r="35" spans="1:28" s="884" customFormat="1" ht="78" customHeight="1" thickBot="1" x14ac:dyDescent="0.4">
      <c r="A35" s="118"/>
      <c r="B35" s="751"/>
      <c r="C35" s="1257" t="s">
        <v>46</v>
      </c>
      <c r="D35" s="1258"/>
      <c r="E35" s="1258"/>
      <c r="F35" s="1258"/>
      <c r="G35" s="1259"/>
      <c r="H35" s="755" t="s">
        <v>1105</v>
      </c>
      <c r="I35" s="755" t="s">
        <v>1106</v>
      </c>
      <c r="J35" s="899" t="s">
        <v>49</v>
      </c>
      <c r="K35" s="1260" t="s">
        <v>50</v>
      </c>
      <c r="L35" s="1261"/>
      <c r="M35" s="1261"/>
      <c r="N35" s="1261"/>
      <c r="O35" s="1261"/>
      <c r="P35" s="1261"/>
      <c r="Q35" s="1261"/>
      <c r="R35" s="1261"/>
      <c r="S35" s="1261"/>
      <c r="T35" s="1261"/>
      <c r="U35" s="1261"/>
      <c r="V35" s="1261"/>
      <c r="W35" s="1261"/>
      <c r="X35" s="1261"/>
      <c r="Y35" s="1261"/>
      <c r="Z35" s="1261"/>
      <c r="AA35" s="1262"/>
      <c r="AB35" s="882"/>
    </row>
    <row r="36" spans="1:28" s="884" customFormat="1" ht="96" customHeight="1" x14ac:dyDescent="0.35">
      <c r="A36" s="118"/>
      <c r="B36" s="751"/>
      <c r="C36" s="1333" t="s">
        <v>1107</v>
      </c>
      <c r="D36" s="1419"/>
      <c r="E36" s="1419"/>
      <c r="F36" s="1419"/>
      <c r="G36" s="1420"/>
      <c r="H36" s="919">
        <v>67</v>
      </c>
      <c r="I36" s="900">
        <v>112</v>
      </c>
      <c r="J36" s="920">
        <v>1.1399999999999999</v>
      </c>
      <c r="K36" s="1421" t="s">
        <v>1108</v>
      </c>
      <c r="L36" s="1422"/>
      <c r="M36" s="1422"/>
      <c r="N36" s="1422"/>
      <c r="O36" s="1422"/>
      <c r="P36" s="1422"/>
      <c r="Q36" s="1422"/>
      <c r="R36" s="1422"/>
      <c r="S36" s="1422"/>
      <c r="T36" s="1422"/>
      <c r="U36" s="1422"/>
      <c r="V36" s="1422"/>
      <c r="W36" s="1422"/>
      <c r="X36" s="1422"/>
      <c r="Y36" s="1422"/>
      <c r="Z36" s="1422"/>
      <c r="AA36" s="1423"/>
      <c r="AB36" s="882"/>
    </row>
    <row r="37" spans="1:28" s="884" customFormat="1" ht="100.5" customHeight="1" x14ac:dyDescent="0.35">
      <c r="A37" s="118"/>
      <c r="B37" s="751"/>
      <c r="C37" s="1333" t="s">
        <v>1109</v>
      </c>
      <c r="D37" s="1419"/>
      <c r="E37" s="1419"/>
      <c r="F37" s="1419"/>
      <c r="G37" s="1420"/>
      <c r="H37" s="919">
        <v>99</v>
      </c>
      <c r="I37" s="900">
        <v>167</v>
      </c>
      <c r="J37" s="920">
        <v>1.1100000000000001</v>
      </c>
      <c r="K37" s="1421" t="s">
        <v>1110</v>
      </c>
      <c r="L37" s="1422"/>
      <c r="M37" s="1422"/>
      <c r="N37" s="1422"/>
      <c r="O37" s="1422"/>
      <c r="P37" s="1422"/>
      <c r="Q37" s="1422"/>
      <c r="R37" s="1422"/>
      <c r="S37" s="1422"/>
      <c r="T37" s="1422"/>
      <c r="U37" s="1422"/>
      <c r="V37" s="1422"/>
      <c r="W37" s="1422"/>
      <c r="X37" s="1422"/>
      <c r="Y37" s="1422"/>
      <c r="Z37" s="1422"/>
      <c r="AA37" s="1423"/>
      <c r="AB37" s="882"/>
    </row>
    <row r="38" spans="1:28" s="884" customFormat="1" ht="94.25" customHeight="1" x14ac:dyDescent="0.35">
      <c r="A38" s="118"/>
      <c r="B38" s="751"/>
      <c r="C38" s="1333"/>
      <c r="D38" s="1419"/>
      <c r="E38" s="1419"/>
      <c r="F38" s="1419"/>
      <c r="G38" s="1420"/>
      <c r="H38" s="919"/>
      <c r="I38" s="900"/>
      <c r="J38" s="920"/>
      <c r="K38" s="1421"/>
      <c r="L38" s="1422"/>
      <c r="M38" s="1422"/>
      <c r="N38" s="1422"/>
      <c r="O38" s="1422"/>
      <c r="P38" s="1422"/>
      <c r="Q38" s="1422"/>
      <c r="R38" s="1422"/>
      <c r="S38" s="1422"/>
      <c r="T38" s="1422"/>
      <c r="U38" s="1422"/>
      <c r="V38" s="1422"/>
      <c r="W38" s="1422"/>
      <c r="X38" s="1422"/>
      <c r="Y38" s="1422"/>
      <c r="Z38" s="1422"/>
      <c r="AA38" s="1423"/>
      <c r="AB38" s="882"/>
    </row>
    <row r="39" spans="1:28" s="884" customFormat="1" ht="108" customHeight="1" thickBot="1" x14ac:dyDescent="0.4">
      <c r="A39" s="118"/>
      <c r="B39" s="751"/>
      <c r="C39" s="1333"/>
      <c r="D39" s="1419"/>
      <c r="E39" s="1419"/>
      <c r="F39" s="1419"/>
      <c r="G39" s="1420"/>
      <c r="H39" s="921"/>
      <c r="I39" s="900"/>
      <c r="J39" s="920"/>
      <c r="K39" s="1421"/>
      <c r="L39" s="1422"/>
      <c r="M39" s="1422"/>
      <c r="N39" s="1422"/>
      <c r="O39" s="1422"/>
      <c r="P39" s="1422"/>
      <c r="Q39" s="1422"/>
      <c r="R39" s="1422"/>
      <c r="S39" s="1422"/>
      <c r="T39" s="1422"/>
      <c r="U39" s="1422"/>
      <c r="V39" s="1422"/>
      <c r="W39" s="1422"/>
      <c r="X39" s="1422"/>
      <c r="Y39" s="1422"/>
      <c r="Z39" s="1422"/>
      <c r="AA39" s="1423"/>
      <c r="AB39" s="882"/>
    </row>
    <row r="40" spans="1:28" s="884" customFormat="1" ht="15.75" customHeight="1" thickBot="1" x14ac:dyDescent="0.4">
      <c r="A40" s="118"/>
      <c r="B40" s="751"/>
      <c r="C40" s="1284"/>
      <c r="D40" s="1285"/>
      <c r="E40" s="1285"/>
      <c r="F40" s="1285"/>
      <c r="G40" s="1286"/>
      <c r="H40" s="271"/>
      <c r="I40" s="901"/>
      <c r="J40" s="901"/>
      <c r="K40" s="1287"/>
      <c r="L40" s="1288"/>
      <c r="M40" s="1288"/>
      <c r="N40" s="1288"/>
      <c r="O40" s="1288"/>
      <c r="P40" s="1288"/>
      <c r="Q40" s="1288"/>
      <c r="R40" s="1288"/>
      <c r="S40" s="1288"/>
      <c r="T40" s="1288"/>
      <c r="U40" s="1288"/>
      <c r="V40" s="1288"/>
      <c r="W40" s="1288"/>
      <c r="X40" s="1288"/>
      <c r="Y40" s="1288"/>
      <c r="Z40" s="1288"/>
      <c r="AA40" s="1289"/>
      <c r="AB40" s="882"/>
    </row>
    <row r="41" spans="1:28" s="884" customFormat="1" ht="5.25" customHeight="1" x14ac:dyDescent="0.35">
      <c r="A41" s="118"/>
      <c r="B41" s="751"/>
      <c r="C41" s="902"/>
      <c r="D41" s="902"/>
      <c r="E41" s="902"/>
      <c r="F41" s="902"/>
      <c r="G41" s="902"/>
      <c r="H41" s="902"/>
      <c r="I41" s="903"/>
      <c r="J41" s="70"/>
      <c r="K41" s="902"/>
      <c r="L41" s="902"/>
      <c r="M41" s="902"/>
      <c r="N41" s="902"/>
      <c r="O41" s="902"/>
      <c r="P41" s="902"/>
      <c r="Q41" s="902"/>
      <c r="R41" s="902"/>
      <c r="S41" s="902"/>
      <c r="T41" s="902"/>
      <c r="U41" s="902"/>
      <c r="V41" s="902"/>
      <c r="W41" s="902"/>
      <c r="X41" s="902"/>
      <c r="Y41" s="902"/>
      <c r="Z41" s="902"/>
      <c r="AA41" s="902"/>
      <c r="AB41" s="882"/>
    </row>
    <row r="42" spans="1:28" s="884" customFormat="1" ht="15" thickBot="1" x14ac:dyDescent="0.4">
      <c r="A42" s="118"/>
      <c r="B42" s="751"/>
      <c r="C42" s="902"/>
      <c r="D42" s="902"/>
      <c r="E42" s="902"/>
      <c r="F42" s="902"/>
      <c r="G42" s="902"/>
      <c r="H42" s="902"/>
      <c r="I42" s="903"/>
      <c r="J42" s="70"/>
      <c r="K42" s="902"/>
      <c r="L42" s="902"/>
      <c r="M42" s="902"/>
      <c r="N42" s="902"/>
      <c r="O42" s="902"/>
      <c r="P42" s="902"/>
      <c r="Q42" s="902"/>
      <c r="R42" s="902"/>
      <c r="S42" s="902"/>
      <c r="T42" s="902"/>
      <c r="U42" s="902"/>
      <c r="V42" s="902"/>
      <c r="W42" s="902"/>
      <c r="X42" s="902"/>
      <c r="Y42" s="902"/>
      <c r="Z42" s="902"/>
      <c r="AA42" s="902"/>
      <c r="AB42" s="882"/>
    </row>
    <row r="43" spans="1:28" s="884" customFormat="1" ht="15" thickBot="1" x14ac:dyDescent="0.4">
      <c r="A43" s="118"/>
      <c r="B43" s="751"/>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882"/>
    </row>
    <row r="44" spans="1:28" ht="15" hidden="1" thickBot="1" x14ac:dyDescent="0.4">
      <c r="A44" s="916"/>
      <c r="B44" s="173"/>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882"/>
    </row>
    <row r="45" spans="1:28" x14ac:dyDescent="0.35">
      <c r="A45" s="916"/>
      <c r="B45" s="173"/>
      <c r="C45" s="1296" t="s">
        <v>94</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882"/>
    </row>
    <row r="46" spans="1:28" ht="8" customHeight="1" x14ac:dyDescent="0.35">
      <c r="A46" s="916"/>
      <c r="B46" s="173"/>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882"/>
    </row>
    <row r="47" spans="1:28" x14ac:dyDescent="0.35">
      <c r="A47" s="916"/>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882"/>
    </row>
    <row r="48" spans="1:28" ht="19.25" customHeight="1" x14ac:dyDescent="0.35">
      <c r="A48" s="916"/>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882"/>
    </row>
    <row r="49" spans="1:28" ht="103.5" customHeight="1" x14ac:dyDescent="0.35">
      <c r="A49" s="916"/>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882"/>
    </row>
    <row r="50" spans="1:28" ht="63.75" customHeight="1" x14ac:dyDescent="0.35">
      <c r="A50" s="916"/>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882"/>
    </row>
    <row r="51" spans="1:28" ht="2" customHeight="1" x14ac:dyDescent="0.35">
      <c r="A51" s="916"/>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882"/>
    </row>
    <row r="52" spans="1:28" ht="17.399999999999999" customHeight="1" x14ac:dyDescent="0.35">
      <c r="A52" s="916"/>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882"/>
    </row>
    <row r="53" spans="1:28" ht="20.399999999999999" customHeight="1" thickBot="1" x14ac:dyDescent="0.4">
      <c r="A53" s="916"/>
      <c r="B53" s="173"/>
      <c r="C53" s="1302"/>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1304"/>
      <c r="AB53" s="882"/>
    </row>
    <row r="54" spans="1:28" ht="8.4" customHeight="1" x14ac:dyDescent="0.35">
      <c r="A54" s="916"/>
      <c r="B54" s="177"/>
      <c r="C54" s="905"/>
      <c r="D54" s="905"/>
      <c r="E54" s="905"/>
      <c r="F54" s="905"/>
      <c r="G54" s="905"/>
      <c r="H54" s="905"/>
      <c r="I54" s="905"/>
      <c r="J54" s="905"/>
      <c r="K54" s="905"/>
      <c r="L54" s="905"/>
      <c r="M54" s="905"/>
      <c r="N54" s="905"/>
      <c r="O54" s="905"/>
      <c r="P54" s="905"/>
      <c r="Q54" s="905"/>
      <c r="R54" s="905"/>
      <c r="S54" s="905"/>
      <c r="T54" s="905"/>
      <c r="U54" s="905"/>
      <c r="V54" s="905"/>
      <c r="W54" s="905"/>
      <c r="X54" s="905"/>
      <c r="Y54" s="905"/>
      <c r="Z54" s="905"/>
      <c r="AA54" s="905"/>
      <c r="AB54" s="887"/>
    </row>
    <row r="55" spans="1:28" ht="9.65" customHeight="1" thickBot="1" x14ac:dyDescent="0.4">
      <c r="A55" s="916"/>
      <c r="B55" s="180"/>
      <c r="C55" s="906"/>
      <c r="D55" s="906"/>
      <c r="E55" s="906"/>
      <c r="F55" s="906"/>
      <c r="G55" s="906"/>
      <c r="H55" s="906"/>
      <c r="I55" s="906"/>
      <c r="J55" s="906"/>
      <c r="K55" s="906"/>
      <c r="L55" s="906"/>
      <c r="M55" s="906"/>
      <c r="N55" s="906"/>
      <c r="O55" s="906"/>
      <c r="P55" s="906"/>
      <c r="Q55" s="906"/>
      <c r="R55" s="906"/>
      <c r="S55" s="906"/>
      <c r="T55" s="906"/>
      <c r="U55" s="906"/>
      <c r="V55" s="906"/>
      <c r="W55" s="906"/>
      <c r="X55" s="906"/>
      <c r="Y55" s="906"/>
      <c r="Z55" s="906"/>
      <c r="AA55" s="906"/>
      <c r="AB55" s="889"/>
    </row>
    <row r="56" spans="1:28" ht="15.75" customHeight="1" x14ac:dyDescent="0.35">
      <c r="A56" s="916"/>
      <c r="B56" s="183"/>
      <c r="C56" s="1404" t="s">
        <v>46</v>
      </c>
      <c r="D56" s="1405"/>
      <c r="E56" s="1405"/>
      <c r="F56" s="1405"/>
      <c r="G56" s="1405"/>
      <c r="H56" s="1305" t="s">
        <v>76</v>
      </c>
      <c r="I56" s="1307"/>
      <c r="J56" s="1405" t="s">
        <v>56</v>
      </c>
      <c r="K56" s="1405"/>
      <c r="L56" s="1405"/>
      <c r="M56" s="1405"/>
      <c r="N56" s="1306" t="s">
        <v>57</v>
      </c>
      <c r="O56" s="1306"/>
      <c r="P56" s="1306"/>
      <c r="Q56" s="1306"/>
      <c r="R56" s="1306"/>
      <c r="S56" s="1306"/>
      <c r="T56" s="1306"/>
      <c r="U56" s="1307"/>
      <c r="V56" s="1314" t="s">
        <v>58</v>
      </c>
      <c r="W56" s="1314"/>
      <c r="X56" s="1314"/>
      <c r="Y56" s="1314"/>
      <c r="Z56" s="1314"/>
      <c r="AA56" s="1315"/>
      <c r="AB56" s="891"/>
    </row>
    <row r="57" spans="1:28" ht="10.25" customHeight="1" x14ac:dyDescent="0.35">
      <c r="A57" s="916"/>
      <c r="B57" s="185"/>
      <c r="C57" s="1406"/>
      <c r="D57" s="1407"/>
      <c r="E57" s="1407"/>
      <c r="F57" s="1407"/>
      <c r="G57" s="1407"/>
      <c r="H57" s="1308"/>
      <c r="I57" s="1310"/>
      <c r="J57" s="1407"/>
      <c r="K57" s="1407"/>
      <c r="L57" s="1407"/>
      <c r="M57" s="1407"/>
      <c r="N57" s="1309"/>
      <c r="O57" s="1309"/>
      <c r="P57" s="1309"/>
      <c r="Q57" s="1309"/>
      <c r="R57" s="1309"/>
      <c r="S57" s="1309"/>
      <c r="T57" s="1309"/>
      <c r="U57" s="1310"/>
      <c r="V57" s="1316"/>
      <c r="W57" s="1316"/>
      <c r="X57" s="1316"/>
      <c r="Y57" s="1316"/>
      <c r="Z57" s="1316"/>
      <c r="AA57" s="1317"/>
      <c r="AB57" s="891"/>
    </row>
    <row r="58" spans="1:28" ht="9.75" customHeight="1" thickBot="1" x14ac:dyDescent="0.4">
      <c r="A58" s="916"/>
      <c r="B58" s="185"/>
      <c r="C58" s="1408"/>
      <c r="D58" s="1409"/>
      <c r="E58" s="1409"/>
      <c r="F58" s="1409"/>
      <c r="G58" s="1409"/>
      <c r="H58" s="1311"/>
      <c r="I58" s="1313"/>
      <c r="J58" s="1409"/>
      <c r="K58" s="1409"/>
      <c r="L58" s="1409"/>
      <c r="M58" s="1409"/>
      <c r="N58" s="1312"/>
      <c r="O58" s="1312"/>
      <c r="P58" s="1312"/>
      <c r="Q58" s="1312"/>
      <c r="R58" s="1312"/>
      <c r="S58" s="1312"/>
      <c r="T58" s="1312"/>
      <c r="U58" s="1313"/>
      <c r="V58" s="1318"/>
      <c r="W58" s="1318"/>
      <c r="X58" s="1318"/>
      <c r="Y58" s="1318"/>
      <c r="Z58" s="1318"/>
      <c r="AA58" s="1319"/>
      <c r="AB58" s="891"/>
    </row>
    <row r="59" spans="1:28" ht="212.25" customHeight="1" x14ac:dyDescent="0.35">
      <c r="A59" s="916"/>
      <c r="B59" s="183"/>
      <c r="C59" s="1384" t="s">
        <v>1107</v>
      </c>
      <c r="D59" s="1384"/>
      <c r="E59" s="1384"/>
      <c r="F59" s="1384"/>
      <c r="G59" s="1384"/>
      <c r="H59" s="1384" t="s">
        <v>1111</v>
      </c>
      <c r="I59" s="1384"/>
      <c r="J59" s="1384" t="s">
        <v>1112</v>
      </c>
      <c r="K59" s="1384"/>
      <c r="L59" s="1384"/>
      <c r="M59" s="1384"/>
      <c r="N59" s="1387" t="s">
        <v>1113</v>
      </c>
      <c r="O59" s="1388"/>
      <c r="P59" s="1388"/>
      <c r="Q59" s="1388"/>
      <c r="R59" s="1388"/>
      <c r="S59" s="1388"/>
      <c r="T59" s="1388"/>
      <c r="U59" s="1388"/>
      <c r="V59" s="1388" t="s">
        <v>1114</v>
      </c>
      <c r="W59" s="1388"/>
      <c r="X59" s="1388"/>
      <c r="Y59" s="1388"/>
      <c r="Z59" s="1388"/>
      <c r="AA59" s="1388"/>
      <c r="AB59" s="893"/>
    </row>
    <row r="60" spans="1:28" ht="204" customHeight="1" x14ac:dyDescent="0.35">
      <c r="A60" s="916"/>
      <c r="B60" s="183"/>
      <c r="C60" s="1384" t="s">
        <v>1109</v>
      </c>
      <c r="D60" s="1384"/>
      <c r="E60" s="1384"/>
      <c r="F60" s="1384"/>
      <c r="G60" s="1384"/>
      <c r="H60" s="1384" t="s">
        <v>1115</v>
      </c>
      <c r="I60" s="1384"/>
      <c r="J60" s="1384" t="s">
        <v>1116</v>
      </c>
      <c r="K60" s="1384"/>
      <c r="L60" s="1384"/>
      <c r="M60" s="1384"/>
      <c r="N60" s="1387" t="s">
        <v>1117</v>
      </c>
      <c r="O60" s="1388"/>
      <c r="P60" s="1388"/>
      <c r="Q60" s="1388"/>
      <c r="R60" s="1388"/>
      <c r="S60" s="1388"/>
      <c r="T60" s="1388"/>
      <c r="U60" s="1388"/>
      <c r="V60" s="1388" t="s">
        <v>1114</v>
      </c>
      <c r="W60" s="1388"/>
      <c r="X60" s="1388"/>
      <c r="Y60" s="1388"/>
      <c r="Z60" s="1388"/>
      <c r="AA60" s="1388"/>
      <c r="AB60" s="893"/>
    </row>
    <row r="61" spans="1:28" ht="168.75" customHeight="1" x14ac:dyDescent="0.35">
      <c r="A61" s="916"/>
      <c r="B61" s="183"/>
      <c r="C61" s="1384"/>
      <c r="D61" s="1384"/>
      <c r="E61" s="1384"/>
      <c r="F61" s="1384"/>
      <c r="G61" s="1384"/>
      <c r="H61" s="1384"/>
      <c r="I61" s="1384"/>
      <c r="J61" s="1384"/>
      <c r="K61" s="1384"/>
      <c r="L61" s="1384"/>
      <c r="M61" s="1384"/>
      <c r="N61" s="1387"/>
      <c r="O61" s="1410"/>
      <c r="P61" s="1410"/>
      <c r="Q61" s="1410"/>
      <c r="R61" s="1410"/>
      <c r="S61" s="1410"/>
      <c r="T61" s="1410"/>
      <c r="U61" s="1410"/>
      <c r="V61" s="1388"/>
      <c r="W61" s="1388"/>
      <c r="X61" s="1388"/>
      <c r="Y61" s="1388"/>
      <c r="Z61" s="1388"/>
      <c r="AA61" s="1388"/>
      <c r="AB61" s="893"/>
    </row>
    <row r="62" spans="1:28" ht="181.5" customHeight="1" x14ac:dyDescent="0.35">
      <c r="A62" s="916"/>
      <c r="B62" s="183"/>
      <c r="C62" s="1384"/>
      <c r="D62" s="1384"/>
      <c r="E62" s="1384"/>
      <c r="F62" s="1384"/>
      <c r="G62" s="1384"/>
      <c r="H62" s="1384"/>
      <c r="I62" s="1384"/>
      <c r="J62" s="1384"/>
      <c r="K62" s="1384"/>
      <c r="L62" s="1384"/>
      <c r="M62" s="1384"/>
      <c r="N62" s="1387"/>
      <c r="O62" s="1388"/>
      <c r="P62" s="1388"/>
      <c r="Q62" s="1388"/>
      <c r="R62" s="1388"/>
      <c r="S62" s="1388"/>
      <c r="T62" s="1388"/>
      <c r="U62" s="1388"/>
      <c r="V62" s="1388"/>
      <c r="W62" s="1388"/>
      <c r="X62" s="1388"/>
      <c r="Y62" s="1388"/>
      <c r="Z62" s="1388"/>
      <c r="AA62" s="1388"/>
      <c r="AB62" s="893"/>
    </row>
    <row r="63" spans="1:28" ht="9" customHeight="1" thickBot="1" x14ac:dyDescent="0.4">
      <c r="A63" s="916"/>
      <c r="B63" s="183"/>
      <c r="C63" s="1389"/>
      <c r="D63" s="1390"/>
      <c r="E63" s="1390"/>
      <c r="F63" s="1390"/>
      <c r="G63" s="1390"/>
      <c r="H63" s="752"/>
      <c r="I63" s="752"/>
      <c r="J63" s="1390"/>
      <c r="K63" s="1390"/>
      <c r="L63" s="1390"/>
      <c r="M63" s="1390"/>
      <c r="N63" s="1391"/>
      <c r="O63" s="1392"/>
      <c r="P63" s="1392"/>
      <c r="Q63" s="1392"/>
      <c r="R63" s="1392"/>
      <c r="S63" s="1392"/>
      <c r="T63" s="1392"/>
      <c r="U63" s="1393"/>
      <c r="V63" s="1391"/>
      <c r="W63" s="1392"/>
      <c r="X63" s="1392"/>
      <c r="Y63" s="1392"/>
      <c r="Z63" s="1392"/>
      <c r="AA63" s="1394"/>
      <c r="AB63" s="893"/>
    </row>
    <row r="64" spans="1:28" x14ac:dyDescent="0.35">
      <c r="A64" s="916"/>
      <c r="B64" s="187"/>
      <c r="C64" s="905"/>
      <c r="D64" s="905"/>
      <c r="E64" s="905"/>
      <c r="F64" s="905"/>
      <c r="G64" s="905"/>
      <c r="H64" s="905"/>
      <c r="I64" s="905"/>
      <c r="J64" s="905"/>
      <c r="K64" s="905"/>
      <c r="L64" s="905"/>
      <c r="M64" s="905"/>
      <c r="N64" s="905"/>
      <c r="O64" s="905"/>
      <c r="P64" s="905"/>
      <c r="Q64" s="905"/>
      <c r="R64" s="905"/>
      <c r="S64" s="905"/>
      <c r="T64" s="905"/>
      <c r="U64" s="905"/>
      <c r="V64" s="905"/>
      <c r="W64" s="905"/>
      <c r="X64" s="905"/>
      <c r="Y64" s="905"/>
      <c r="Z64" s="905"/>
      <c r="AA64" s="905"/>
      <c r="AB64" s="895"/>
    </row>
    <row r="65" spans="1:27" x14ac:dyDescent="0.35">
      <c r="A65" s="916"/>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row>
    <row r="66" spans="1:27" x14ac:dyDescent="0.35">
      <c r="A66" s="916"/>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row>
    <row r="67" spans="1:27" x14ac:dyDescent="0.35">
      <c r="A67" s="916"/>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row>
    <row r="103" ht="6" customHeight="1" x14ac:dyDescent="0.35"/>
  </sheetData>
  <mergeCells count="101">
    <mergeCell ref="C39:G39"/>
    <mergeCell ref="K39:AA39"/>
    <mergeCell ref="C34:AA34"/>
    <mergeCell ref="I20:L21"/>
    <mergeCell ref="M20:S20"/>
    <mergeCell ref="T20:AA20"/>
    <mergeCell ref="C23:I23"/>
    <mergeCell ref="J23:P23"/>
    <mergeCell ref="Q23:AA23"/>
    <mergeCell ref="I28:J28"/>
    <mergeCell ref="K28:N28"/>
    <mergeCell ref="O28:R28"/>
    <mergeCell ref="T28:V28"/>
    <mergeCell ref="X28:Z28"/>
    <mergeCell ref="S31:T31"/>
    <mergeCell ref="U31:W31"/>
    <mergeCell ref="X31:Y31"/>
    <mergeCell ref="Z31:AA31"/>
    <mergeCell ref="I26:AA26"/>
    <mergeCell ref="Z32:AA32"/>
    <mergeCell ref="C35:G35"/>
    <mergeCell ref="K35:AA35"/>
    <mergeCell ref="C36:G36"/>
    <mergeCell ref="K36:AA36"/>
    <mergeCell ref="K32:N32"/>
    <mergeCell ref="O32:R32"/>
    <mergeCell ref="K31:N31"/>
    <mergeCell ref="C30:J32"/>
    <mergeCell ref="K30:R30"/>
    <mergeCell ref="S30:W30"/>
    <mergeCell ref="X30:AA30"/>
    <mergeCell ref="S32:T32"/>
    <mergeCell ref="U32:W32"/>
    <mergeCell ref="X32:Y32"/>
    <mergeCell ref="C61:G61"/>
    <mergeCell ref="H61:I61"/>
    <mergeCell ref="J61:M61"/>
    <mergeCell ref="N61:U61"/>
    <mergeCell ref="V61:AA61"/>
    <mergeCell ref="C18:H18"/>
    <mergeCell ref="C20:H21"/>
    <mergeCell ref="I16:AA16"/>
    <mergeCell ref="I18:AA18"/>
    <mergeCell ref="C16:H16"/>
    <mergeCell ref="M21:S21"/>
    <mergeCell ref="T21:AA21"/>
    <mergeCell ref="C40:G40"/>
    <mergeCell ref="K40:AA40"/>
    <mergeCell ref="C37:G37"/>
    <mergeCell ref="K37:AA37"/>
    <mergeCell ref="C38:G38"/>
    <mergeCell ref="K38:AA38"/>
    <mergeCell ref="C28:H28"/>
    <mergeCell ref="C24:I24"/>
    <mergeCell ref="J24:P24"/>
    <mergeCell ref="Q24:AA24"/>
    <mergeCell ref="C26:H26"/>
    <mergeCell ref="O31:R31"/>
    <mergeCell ref="C59:G59"/>
    <mergeCell ref="H59:I59"/>
    <mergeCell ref="J59:M59"/>
    <mergeCell ref="N59:U59"/>
    <mergeCell ref="V59:AA59"/>
    <mergeCell ref="C60:G60"/>
    <mergeCell ref="H60:I60"/>
    <mergeCell ref="J60:M60"/>
    <mergeCell ref="N60:U60"/>
    <mergeCell ref="V60:AA60"/>
    <mergeCell ref="B2:H4"/>
    <mergeCell ref="I2:AC2"/>
    <mergeCell ref="I3:P3"/>
    <mergeCell ref="Q3:AC3"/>
    <mergeCell ref="I4:AC4"/>
    <mergeCell ref="C43:AA44"/>
    <mergeCell ref="C45:AA53"/>
    <mergeCell ref="C56:G58"/>
    <mergeCell ref="H56:I58"/>
    <mergeCell ref="J56:M58"/>
    <mergeCell ref="N56:U58"/>
    <mergeCell ref="V56:AA58"/>
    <mergeCell ref="C7:H8"/>
    <mergeCell ref="I13:S14"/>
    <mergeCell ref="T13:AA13"/>
    <mergeCell ref="T14:AA14"/>
    <mergeCell ref="I10:Q11"/>
    <mergeCell ref="R10:U10"/>
    <mergeCell ref="V10:AA10"/>
    <mergeCell ref="R11:U11"/>
    <mergeCell ref="C10:H11"/>
    <mergeCell ref="I7:AA8"/>
    <mergeCell ref="C13:H14"/>
    <mergeCell ref="V11:AA11"/>
    <mergeCell ref="C62:G62"/>
    <mergeCell ref="H62:I62"/>
    <mergeCell ref="J62:M62"/>
    <mergeCell ref="N62:U62"/>
    <mergeCell ref="V62:AA62"/>
    <mergeCell ref="C63:G63"/>
    <mergeCell ref="J63:M63"/>
    <mergeCell ref="N63:U63"/>
    <mergeCell ref="V63:AA63"/>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4"/>
  <sheetViews>
    <sheetView topLeftCell="A28" zoomScale="70" zoomScaleNormal="70" workbookViewId="0">
      <selection activeCell="K37" sqref="K37:AA37"/>
    </sheetView>
  </sheetViews>
  <sheetFormatPr baseColWidth="10" defaultColWidth="3.7265625" defaultRowHeight="14.5" x14ac:dyDescent="0.35"/>
  <cols>
    <col min="1" max="1" width="3.7265625" style="708"/>
    <col min="2" max="2" width="2.81640625" style="708" customWidth="1"/>
    <col min="3" max="7" width="4.26953125" style="708" customWidth="1"/>
    <col min="8" max="8" width="16.453125" style="708" customWidth="1"/>
    <col min="9" max="9" width="18.1796875" style="708" customWidth="1"/>
    <col min="10" max="10" width="15" style="708" customWidth="1"/>
    <col min="11" max="12" width="3.453125" style="708" customWidth="1"/>
    <col min="13" max="15" width="2.7265625" style="708" customWidth="1"/>
    <col min="16" max="16" width="3.453125" style="708" customWidth="1"/>
    <col min="17" max="17" width="3.54296875" style="708" customWidth="1"/>
    <col min="18" max="18" width="3.7265625" style="708"/>
    <col min="19" max="19" width="4.26953125" style="708" customWidth="1"/>
    <col min="20" max="20" width="7.453125" style="708" customWidth="1"/>
    <col min="21" max="21" width="3.54296875" style="708" customWidth="1"/>
    <col min="22" max="22" width="3.7265625" style="708"/>
    <col min="23" max="25" width="5" style="708" customWidth="1"/>
    <col min="26" max="26" width="6.7265625" style="708" customWidth="1"/>
    <col min="27" max="27" width="4.1796875" style="708" customWidth="1"/>
    <col min="28" max="28" width="2" style="708" customWidth="1"/>
    <col min="29" max="31" width="3.7265625" style="708"/>
    <col min="32" max="32" width="5.453125" style="708" bestFit="1" customWidth="1"/>
    <col min="33" max="16384" width="3.7265625" style="708"/>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ht="15" customHeight="1"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75" customHeight="1"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6.75" customHeight="1"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2" customHeight="1" x14ac:dyDescent="0.35">
      <c r="B7" s="617"/>
      <c r="C7" s="1220" t="s">
        <v>4</v>
      </c>
      <c r="D7" s="1221"/>
      <c r="E7" s="1221"/>
      <c r="F7" s="1221"/>
      <c r="G7" s="1221"/>
      <c r="H7" s="1222"/>
      <c r="I7" s="1760" t="s">
        <v>692</v>
      </c>
      <c r="J7" s="1761"/>
      <c r="K7" s="1761"/>
      <c r="L7" s="1761"/>
      <c r="M7" s="1761"/>
      <c r="N7" s="1761"/>
      <c r="O7" s="1761"/>
      <c r="P7" s="1761"/>
      <c r="Q7" s="1761"/>
      <c r="R7" s="1761"/>
      <c r="S7" s="1761"/>
      <c r="T7" s="1761"/>
      <c r="U7" s="1761"/>
      <c r="V7" s="1761"/>
      <c r="W7" s="1761"/>
      <c r="X7" s="1761"/>
      <c r="Y7" s="1761"/>
      <c r="Z7" s="1761"/>
      <c r="AA7" s="1762"/>
      <c r="AB7" s="618"/>
    </row>
    <row r="8" spans="2:28" ht="9.75" customHeight="1"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618"/>
    </row>
    <row r="9" spans="2:28" ht="9" customHeight="1"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3404" t="s">
        <v>693</v>
      </c>
      <c r="J10" s="3405"/>
      <c r="K10" s="3405"/>
      <c r="L10" s="3405"/>
      <c r="M10" s="3405"/>
      <c r="N10" s="3405"/>
      <c r="O10" s="3405"/>
      <c r="P10" s="3405"/>
      <c r="Q10" s="3406"/>
      <c r="R10" s="1367" t="s">
        <v>8</v>
      </c>
      <c r="S10" s="1368"/>
      <c r="T10" s="1368"/>
      <c r="U10" s="1369"/>
      <c r="V10" s="1213" t="s">
        <v>9</v>
      </c>
      <c r="W10" s="1214"/>
      <c r="X10" s="1214"/>
      <c r="Y10" s="1214"/>
      <c r="Z10" s="1214"/>
      <c r="AA10" s="1215"/>
      <c r="AB10" s="618"/>
    </row>
    <row r="11" spans="2:28" ht="37.5" customHeight="1" thickBot="1" x14ac:dyDescent="0.4">
      <c r="B11" s="617"/>
      <c r="C11" s="1223"/>
      <c r="D11" s="1224"/>
      <c r="E11" s="1224"/>
      <c r="F11" s="1224"/>
      <c r="G11" s="1224"/>
      <c r="H11" s="1225"/>
      <c r="I11" s="3407"/>
      <c r="J11" s="3408"/>
      <c r="K11" s="3408"/>
      <c r="L11" s="3408"/>
      <c r="M11" s="3408"/>
      <c r="N11" s="3408"/>
      <c r="O11" s="3408"/>
      <c r="P11" s="3408"/>
      <c r="Q11" s="3409"/>
      <c r="R11" s="1235" t="s">
        <v>694</v>
      </c>
      <c r="S11" s="1370"/>
      <c r="T11" s="1370"/>
      <c r="U11" s="1371"/>
      <c r="V11" s="3410">
        <v>6</v>
      </c>
      <c r="W11" s="3411"/>
      <c r="X11" s="3411"/>
      <c r="Y11" s="3411"/>
      <c r="Z11" s="3411"/>
      <c r="AA11" s="3412"/>
      <c r="AB11" s="618"/>
    </row>
    <row r="12" spans="2:28" ht="7.5"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5" customHeight="1" x14ac:dyDescent="0.35">
      <c r="B13" s="622"/>
      <c r="C13" s="1220" t="s">
        <v>11</v>
      </c>
      <c r="D13" s="1221"/>
      <c r="E13" s="1221"/>
      <c r="F13" s="1221"/>
      <c r="G13" s="1221"/>
      <c r="H13" s="1222"/>
      <c r="I13" s="3413" t="s">
        <v>695</v>
      </c>
      <c r="J13" s="1227"/>
      <c r="K13" s="1227"/>
      <c r="L13" s="1227"/>
      <c r="M13" s="1227"/>
      <c r="N13" s="1227"/>
      <c r="O13" s="1227"/>
      <c r="P13" s="1227"/>
      <c r="Q13" s="1227"/>
      <c r="R13" s="1227"/>
      <c r="S13" s="1228"/>
      <c r="T13" s="1220" t="s">
        <v>13</v>
      </c>
      <c r="U13" s="1221"/>
      <c r="V13" s="1221"/>
      <c r="W13" s="1221"/>
      <c r="X13" s="1221"/>
      <c r="Y13" s="1221"/>
      <c r="Z13" s="1221"/>
      <c r="AA13" s="1222"/>
      <c r="AB13" s="624"/>
    </row>
    <row r="14" spans="2:28" ht="23.25" customHeight="1" thickBot="1" x14ac:dyDescent="0.4">
      <c r="B14" s="622"/>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624"/>
    </row>
    <row r="15" spans="2:28" ht="6.7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29.25" customHeight="1" thickBot="1" x14ac:dyDescent="0.4">
      <c r="B16" s="622"/>
      <c r="C16" s="1195" t="s">
        <v>15</v>
      </c>
      <c r="D16" s="1196"/>
      <c r="E16" s="1196"/>
      <c r="F16" s="1196"/>
      <c r="G16" s="1196"/>
      <c r="H16" s="1197"/>
      <c r="I16" s="3401" t="s">
        <v>696</v>
      </c>
      <c r="J16" s="3402"/>
      <c r="K16" s="3402"/>
      <c r="L16" s="3402"/>
      <c r="M16" s="3402"/>
      <c r="N16" s="3402"/>
      <c r="O16" s="3402"/>
      <c r="P16" s="3402"/>
      <c r="Q16" s="3402"/>
      <c r="R16" s="3402"/>
      <c r="S16" s="3402"/>
      <c r="T16" s="3402"/>
      <c r="U16" s="3402"/>
      <c r="V16" s="3402"/>
      <c r="W16" s="3402"/>
      <c r="X16" s="3402"/>
      <c r="Y16" s="3402"/>
      <c r="Z16" s="3402"/>
      <c r="AA16" s="3403"/>
      <c r="AB16" s="624"/>
    </row>
    <row r="17" spans="2:28" ht="9"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28" ht="45.75" customHeight="1" thickBot="1" x14ac:dyDescent="0.4">
      <c r="B18" s="622"/>
      <c r="C18" s="1195" t="s">
        <v>84</v>
      </c>
      <c r="D18" s="1196"/>
      <c r="E18" s="1196"/>
      <c r="F18" s="1196"/>
      <c r="G18" s="1196"/>
      <c r="H18" s="1197"/>
      <c r="I18" s="3401" t="s">
        <v>697</v>
      </c>
      <c r="J18" s="3402"/>
      <c r="K18" s="3402"/>
      <c r="L18" s="3402"/>
      <c r="M18" s="3402"/>
      <c r="N18" s="3402"/>
      <c r="O18" s="3402"/>
      <c r="P18" s="3402"/>
      <c r="Q18" s="3402"/>
      <c r="R18" s="3402"/>
      <c r="S18" s="3402"/>
      <c r="T18" s="3402"/>
      <c r="U18" s="3402"/>
      <c r="V18" s="3402"/>
      <c r="W18" s="3402"/>
      <c r="X18" s="3402"/>
      <c r="Y18" s="3402"/>
      <c r="Z18" s="3402"/>
      <c r="AA18" s="3403"/>
      <c r="AB18" s="624"/>
    </row>
    <row r="19" spans="2:28" ht="7.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18" customHeight="1" thickBot="1" x14ac:dyDescent="0.4">
      <c r="B20" s="622"/>
      <c r="C20" s="1201" t="s">
        <v>19</v>
      </c>
      <c r="D20" s="1202"/>
      <c r="E20" s="1202"/>
      <c r="F20" s="1202"/>
      <c r="G20" s="1202"/>
      <c r="H20" s="1203"/>
      <c r="I20" s="1593" t="s">
        <v>350</v>
      </c>
      <c r="J20" s="1594"/>
      <c r="K20" s="1594"/>
      <c r="L20" s="1595"/>
      <c r="M20" s="1213" t="s">
        <v>21</v>
      </c>
      <c r="N20" s="1214"/>
      <c r="O20" s="1214"/>
      <c r="P20" s="1214"/>
      <c r="Q20" s="1214"/>
      <c r="R20" s="1214"/>
      <c r="S20" s="1215"/>
      <c r="T20" s="1213" t="s">
        <v>22</v>
      </c>
      <c r="U20" s="1214"/>
      <c r="V20" s="1214"/>
      <c r="W20" s="1214"/>
      <c r="X20" s="1214"/>
      <c r="Y20" s="1214"/>
      <c r="Z20" s="1214"/>
      <c r="AA20" s="1215"/>
      <c r="AB20" s="624"/>
    </row>
    <row r="21" spans="2:28" ht="21" customHeight="1" thickBot="1" x14ac:dyDescent="0.4">
      <c r="B21" s="622"/>
      <c r="C21" s="1204"/>
      <c r="D21" s="1205"/>
      <c r="E21" s="1205"/>
      <c r="F21" s="1205"/>
      <c r="G21" s="1205"/>
      <c r="H21" s="1206"/>
      <c r="I21" s="1596"/>
      <c r="J21" s="1597"/>
      <c r="K21" s="1597"/>
      <c r="L21" s="1598"/>
      <c r="M21" s="1216" t="s">
        <v>23</v>
      </c>
      <c r="N21" s="1217"/>
      <c r="O21" s="1217"/>
      <c r="P21" s="1217"/>
      <c r="Q21" s="1217"/>
      <c r="R21" s="1217"/>
      <c r="S21" s="1218"/>
      <c r="T21" s="1352" t="s">
        <v>24</v>
      </c>
      <c r="U21" s="1353"/>
      <c r="V21" s="1353"/>
      <c r="W21" s="1353"/>
      <c r="X21" s="1353"/>
      <c r="Y21" s="1353"/>
      <c r="Z21" s="1353"/>
      <c r="AA21" s="1354"/>
      <c r="AB21" s="624"/>
    </row>
    <row r="22" spans="2:28" ht="8.25"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28" ht="31.5" customHeight="1" x14ac:dyDescent="0.35">
      <c r="B23" s="622"/>
      <c r="C23" s="1213" t="s">
        <v>25</v>
      </c>
      <c r="D23" s="1214"/>
      <c r="E23" s="1214"/>
      <c r="F23" s="1214"/>
      <c r="G23" s="1214"/>
      <c r="H23" s="1214"/>
      <c r="I23" s="1215"/>
      <c r="J23" s="1213" t="s">
        <v>698</v>
      </c>
      <c r="K23" s="1214"/>
      <c r="L23" s="1214"/>
      <c r="M23" s="1214"/>
      <c r="N23" s="1214"/>
      <c r="O23" s="1214"/>
      <c r="P23" s="1215"/>
      <c r="Q23" s="1213" t="s">
        <v>27</v>
      </c>
      <c r="R23" s="1214"/>
      <c r="S23" s="1214"/>
      <c r="T23" s="1214"/>
      <c r="U23" s="1214"/>
      <c r="V23" s="1214"/>
      <c r="W23" s="1214"/>
      <c r="X23" s="1214"/>
      <c r="Y23" s="1214"/>
      <c r="Z23" s="1214"/>
      <c r="AA23" s="1215"/>
      <c r="AB23" s="624"/>
    </row>
    <row r="24" spans="2:28" ht="48" customHeight="1" thickBot="1" x14ac:dyDescent="0.4">
      <c r="B24" s="622"/>
      <c r="C24" s="3414" t="s">
        <v>699</v>
      </c>
      <c r="D24" s="3415"/>
      <c r="E24" s="3415"/>
      <c r="F24" s="3415"/>
      <c r="G24" s="3415"/>
      <c r="H24" s="3415"/>
      <c r="I24" s="3416"/>
      <c r="J24" s="1245" t="s">
        <v>700</v>
      </c>
      <c r="K24" s="1246"/>
      <c r="L24" s="1246"/>
      <c r="M24" s="1246"/>
      <c r="N24" s="1246"/>
      <c r="O24" s="1246"/>
      <c r="P24" s="1247"/>
      <c r="Q24" s="1248" t="s">
        <v>701</v>
      </c>
      <c r="R24" s="1249"/>
      <c r="S24" s="1249"/>
      <c r="T24" s="1249"/>
      <c r="U24" s="1249"/>
      <c r="V24" s="1249"/>
      <c r="W24" s="1249"/>
      <c r="X24" s="1249"/>
      <c r="Y24" s="1249"/>
      <c r="Z24" s="1249"/>
      <c r="AA24" s="1250"/>
      <c r="AB24" s="624"/>
    </row>
    <row r="25" spans="2:28" ht="9.75"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28" ht="33" customHeight="1" thickBot="1" x14ac:dyDescent="0.4">
      <c r="B26" s="622"/>
      <c r="C26" s="1195" t="s">
        <v>31</v>
      </c>
      <c r="D26" s="1196"/>
      <c r="E26" s="1196"/>
      <c r="F26" s="1196"/>
      <c r="G26" s="1196"/>
      <c r="H26" s="1197"/>
      <c r="I26" s="3401" t="s">
        <v>702</v>
      </c>
      <c r="J26" s="3402"/>
      <c r="K26" s="3402"/>
      <c r="L26" s="3402"/>
      <c r="M26" s="3402"/>
      <c r="N26" s="3402"/>
      <c r="O26" s="3402"/>
      <c r="P26" s="3402"/>
      <c r="Q26" s="3402"/>
      <c r="R26" s="3402"/>
      <c r="S26" s="3402"/>
      <c r="T26" s="3402"/>
      <c r="U26" s="3402"/>
      <c r="V26" s="3402"/>
      <c r="W26" s="3402"/>
      <c r="X26" s="3402"/>
      <c r="Y26" s="3402"/>
      <c r="Z26" s="3402"/>
      <c r="AA26" s="3403"/>
      <c r="AB26" s="624"/>
    </row>
    <row r="27" spans="2:28" ht="8.25"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53.25" customHeight="1" thickBot="1" x14ac:dyDescent="0.4">
      <c r="B28" s="622"/>
      <c r="C28" s="1195" t="s">
        <v>33</v>
      </c>
      <c r="D28" s="1196"/>
      <c r="E28" s="1196"/>
      <c r="F28" s="1196"/>
      <c r="G28" s="1196"/>
      <c r="H28" s="1197"/>
      <c r="I28" s="1470">
        <v>0.95</v>
      </c>
      <c r="J28" s="1508"/>
      <c r="K28" s="1236" t="s">
        <v>34</v>
      </c>
      <c r="L28" s="1237"/>
      <c r="M28" s="1237"/>
      <c r="N28" s="1238"/>
      <c r="O28" s="1343" t="s">
        <v>35</v>
      </c>
      <c r="P28" s="1344"/>
      <c r="Q28" s="1344"/>
      <c r="R28" s="1345"/>
      <c r="S28" s="137"/>
      <c r="T28" s="1344" t="s">
        <v>36</v>
      </c>
      <c r="U28" s="1344"/>
      <c r="V28" s="1345"/>
      <c r="W28" s="333" t="s">
        <v>115</v>
      </c>
      <c r="X28" s="1346" t="s">
        <v>38</v>
      </c>
      <c r="Y28" s="1347"/>
      <c r="Z28" s="1348"/>
      <c r="AA28" s="636"/>
      <c r="AB28" s="624"/>
    </row>
    <row r="29" spans="2:28" ht="7.5" customHeight="1"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28"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28"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28" ht="15" customHeight="1" thickBot="1" x14ac:dyDescent="0.4">
      <c r="B32" s="622"/>
      <c r="C32" s="1273"/>
      <c r="D32" s="1274"/>
      <c r="E32" s="1274"/>
      <c r="F32" s="1274"/>
      <c r="G32" s="1274"/>
      <c r="H32" s="1274"/>
      <c r="I32" s="1274"/>
      <c r="J32" s="1275"/>
      <c r="K32" s="1263">
        <v>0</v>
      </c>
      <c r="L32" s="1264"/>
      <c r="M32" s="1264"/>
      <c r="N32" s="1264"/>
      <c r="O32" s="1264">
        <v>79</v>
      </c>
      <c r="P32" s="1264"/>
      <c r="Q32" s="1264"/>
      <c r="R32" s="1264"/>
      <c r="S32" s="1264">
        <v>80</v>
      </c>
      <c r="T32" s="1264"/>
      <c r="U32" s="1264">
        <v>94</v>
      </c>
      <c r="V32" s="1264"/>
      <c r="W32" s="1264"/>
      <c r="X32" s="1264">
        <v>95</v>
      </c>
      <c r="Y32" s="1264"/>
      <c r="Z32" s="1264">
        <v>100</v>
      </c>
      <c r="AA32" s="1266"/>
      <c r="AB32" s="624"/>
    </row>
    <row r="33" spans="2:28" ht="8.25"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28" s="626" customFormat="1" ht="15.75" customHeight="1" thickBot="1" x14ac:dyDescent="0.4">
      <c r="B34" s="706"/>
      <c r="C34" s="1909" t="s">
        <v>45</v>
      </c>
      <c r="D34" s="1910"/>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1"/>
      <c r="AB34" s="624"/>
    </row>
    <row r="35" spans="2:28" s="626" customFormat="1" ht="67.5" customHeight="1" x14ac:dyDescent="0.35">
      <c r="B35" s="706"/>
      <c r="C35" s="1505" t="s">
        <v>46</v>
      </c>
      <c r="D35" s="1506"/>
      <c r="E35" s="1506"/>
      <c r="F35" s="1506"/>
      <c r="G35" s="1506"/>
      <c r="H35" s="709" t="s">
        <v>703</v>
      </c>
      <c r="I35" s="709" t="s">
        <v>704</v>
      </c>
      <c r="J35" s="707" t="s">
        <v>705</v>
      </c>
      <c r="K35" s="1550" t="s">
        <v>50</v>
      </c>
      <c r="L35" s="1550"/>
      <c r="M35" s="1550"/>
      <c r="N35" s="1550"/>
      <c r="O35" s="1550"/>
      <c r="P35" s="1550"/>
      <c r="Q35" s="1550"/>
      <c r="R35" s="1550"/>
      <c r="S35" s="1550"/>
      <c r="T35" s="1550"/>
      <c r="U35" s="1550"/>
      <c r="V35" s="1550"/>
      <c r="W35" s="1550"/>
      <c r="X35" s="1550"/>
      <c r="Y35" s="1550"/>
      <c r="Z35" s="1550"/>
      <c r="AA35" s="1551"/>
      <c r="AB35" s="624"/>
    </row>
    <row r="36" spans="2:28" s="626" customFormat="1" ht="87.75" customHeight="1" x14ac:dyDescent="0.35">
      <c r="B36" s="706"/>
      <c r="C36" s="3421" t="s">
        <v>242</v>
      </c>
      <c r="D36" s="3422"/>
      <c r="E36" s="3422"/>
      <c r="F36" s="3422"/>
      <c r="G36" s="3422"/>
      <c r="H36" s="334">
        <v>20</v>
      </c>
      <c r="I36" s="335">
        <v>20</v>
      </c>
      <c r="J36" s="244">
        <f>+H36/I36</f>
        <v>1</v>
      </c>
      <c r="K36" s="3443" t="s">
        <v>706</v>
      </c>
      <c r="L36" s="3444"/>
      <c r="M36" s="3444"/>
      <c r="N36" s="3444"/>
      <c r="O36" s="3444"/>
      <c r="P36" s="3444"/>
      <c r="Q36" s="3444"/>
      <c r="R36" s="3444"/>
      <c r="S36" s="3444"/>
      <c r="T36" s="3444"/>
      <c r="U36" s="3444"/>
      <c r="V36" s="3444"/>
      <c r="W36" s="3444"/>
      <c r="X36" s="3444"/>
      <c r="Y36" s="3444"/>
      <c r="Z36" s="3444"/>
      <c r="AA36" s="3445"/>
      <c r="AB36" s="624"/>
    </row>
    <row r="37" spans="2:28" s="626" customFormat="1" ht="92.25" customHeight="1" x14ac:dyDescent="0.35">
      <c r="B37" s="706"/>
      <c r="C37" s="3421" t="s">
        <v>245</v>
      </c>
      <c r="D37" s="3422"/>
      <c r="E37" s="3422"/>
      <c r="F37" s="3422"/>
      <c r="G37" s="3422"/>
      <c r="H37" s="243">
        <v>39</v>
      </c>
      <c r="I37" s="243">
        <v>42</v>
      </c>
      <c r="J37" s="244">
        <f>+H37/I37</f>
        <v>0.9285714285714286</v>
      </c>
      <c r="K37" s="3423" t="s">
        <v>1073</v>
      </c>
      <c r="L37" s="3424"/>
      <c r="M37" s="3424"/>
      <c r="N37" s="3424"/>
      <c r="O37" s="3424"/>
      <c r="P37" s="3424"/>
      <c r="Q37" s="3424"/>
      <c r="R37" s="3424"/>
      <c r="S37" s="3424"/>
      <c r="T37" s="3424"/>
      <c r="U37" s="3424"/>
      <c r="V37" s="3424"/>
      <c r="W37" s="3424"/>
      <c r="X37" s="3424"/>
      <c r="Y37" s="3424"/>
      <c r="Z37" s="3424"/>
      <c r="AA37" s="3425"/>
      <c r="AB37" s="624"/>
    </row>
    <row r="38" spans="2:28" s="626" customFormat="1" x14ac:dyDescent="0.35">
      <c r="B38" s="706"/>
      <c r="C38" s="3421" t="s">
        <v>246</v>
      </c>
      <c r="D38" s="3422"/>
      <c r="E38" s="3422"/>
      <c r="F38" s="3422"/>
      <c r="G38" s="3422"/>
      <c r="H38" s="243"/>
      <c r="I38" s="243"/>
      <c r="J38" s="244"/>
      <c r="K38" s="3423"/>
      <c r="L38" s="3424"/>
      <c r="M38" s="3424"/>
      <c r="N38" s="3424"/>
      <c r="O38" s="3424"/>
      <c r="P38" s="3424"/>
      <c r="Q38" s="3424"/>
      <c r="R38" s="3424"/>
      <c r="S38" s="3424"/>
      <c r="T38" s="3424"/>
      <c r="U38" s="3424"/>
      <c r="V38" s="3424"/>
      <c r="W38" s="3424"/>
      <c r="X38" s="3424"/>
      <c r="Y38" s="3424"/>
      <c r="Z38" s="3424"/>
      <c r="AA38" s="3425"/>
      <c r="AB38" s="624"/>
    </row>
    <row r="39" spans="2:28" s="626" customFormat="1" ht="15" thickBot="1" x14ac:dyDescent="0.4">
      <c r="B39" s="706"/>
      <c r="C39" s="3426" t="s">
        <v>247</v>
      </c>
      <c r="D39" s="3427"/>
      <c r="E39" s="3427"/>
      <c r="F39" s="3427"/>
      <c r="G39" s="3427"/>
      <c r="H39" s="336"/>
      <c r="I39" s="336"/>
      <c r="J39" s="336"/>
      <c r="K39" s="3428"/>
      <c r="L39" s="3428"/>
      <c r="M39" s="3428"/>
      <c r="N39" s="3428"/>
      <c r="O39" s="3428"/>
      <c r="P39" s="3428"/>
      <c r="Q39" s="3428"/>
      <c r="R39" s="3428"/>
      <c r="S39" s="3428"/>
      <c r="T39" s="3428"/>
      <c r="U39" s="3428"/>
      <c r="V39" s="3428"/>
      <c r="W39" s="3428"/>
      <c r="X39" s="3428"/>
      <c r="Y39" s="3428"/>
      <c r="Z39" s="3428"/>
      <c r="AA39" s="3429"/>
      <c r="AB39" s="624"/>
    </row>
    <row r="40" spans="2:28" s="626" customFormat="1" ht="15.75" customHeight="1" thickTop="1" thickBot="1" x14ac:dyDescent="0.4">
      <c r="B40" s="706"/>
      <c r="C40" s="2660" t="s">
        <v>707</v>
      </c>
      <c r="D40" s="2661"/>
      <c r="E40" s="2661"/>
      <c r="F40" s="2661"/>
      <c r="G40" s="2661"/>
      <c r="H40" s="337">
        <f>SUM(H36:H39)</f>
        <v>59</v>
      </c>
      <c r="I40" s="337">
        <f>SUM(I36:I39)</f>
        <v>62</v>
      </c>
      <c r="J40" s="338">
        <f>+H40/I40</f>
        <v>0.95161290322580649</v>
      </c>
      <c r="K40" s="3419"/>
      <c r="L40" s="3419"/>
      <c r="M40" s="3419"/>
      <c r="N40" s="3419"/>
      <c r="O40" s="3419"/>
      <c r="P40" s="3419"/>
      <c r="Q40" s="3419"/>
      <c r="R40" s="3419"/>
      <c r="S40" s="3419"/>
      <c r="T40" s="3419"/>
      <c r="U40" s="3419"/>
      <c r="V40" s="3419"/>
      <c r="W40" s="3419"/>
      <c r="X40" s="3419"/>
      <c r="Y40" s="3419"/>
      <c r="Z40" s="3419"/>
      <c r="AA40" s="3420"/>
      <c r="AB40" s="624"/>
    </row>
    <row r="41" spans="2:28" s="626" customFormat="1" ht="7.5" customHeight="1" thickBot="1" x14ac:dyDescent="0.4">
      <c r="B41" s="706"/>
      <c r="C41" s="623"/>
      <c r="D41" s="623"/>
      <c r="E41" s="623"/>
      <c r="F41" s="623"/>
      <c r="G41" s="623"/>
      <c r="H41" s="159"/>
      <c r="I41" s="339"/>
      <c r="J41" s="160"/>
      <c r="K41" s="623"/>
      <c r="L41" s="623"/>
      <c r="M41" s="623"/>
      <c r="N41" s="623"/>
      <c r="O41" s="623"/>
      <c r="P41" s="623"/>
      <c r="Q41" s="623"/>
      <c r="R41" s="623"/>
      <c r="S41" s="623"/>
      <c r="T41" s="623"/>
      <c r="U41" s="623"/>
      <c r="V41" s="623"/>
      <c r="W41" s="623"/>
      <c r="X41" s="623"/>
      <c r="Y41" s="623"/>
      <c r="Z41" s="623"/>
      <c r="AA41" s="623"/>
      <c r="AB41" s="624"/>
    </row>
    <row r="42" spans="2:28" s="626" customFormat="1" ht="14.25" customHeight="1" thickBot="1" x14ac:dyDescent="0.4">
      <c r="B42" s="706"/>
      <c r="C42" s="1349" t="s">
        <v>55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1"/>
      <c r="AB42" s="624"/>
    </row>
    <row r="43" spans="2:28" x14ac:dyDescent="0.35">
      <c r="B43" s="622"/>
      <c r="C43" s="1510"/>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2"/>
      <c r="AB43" s="624"/>
    </row>
    <row r="44" spans="2:28" x14ac:dyDescent="0.35">
      <c r="B44" s="622"/>
      <c r="C44" s="1513"/>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5"/>
      <c r="AB44" s="624"/>
    </row>
    <row r="45" spans="2:28" x14ac:dyDescent="0.35">
      <c r="B45" s="622"/>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624"/>
    </row>
    <row r="46" spans="2:28"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ht="15" thickBot="1" x14ac:dyDescent="0.4">
      <c r="B55" s="622"/>
      <c r="C55" s="1516"/>
      <c r="D55" s="1517"/>
      <c r="E55" s="1517"/>
      <c r="F55" s="1517"/>
      <c r="G55" s="1517"/>
      <c r="H55" s="1517"/>
      <c r="I55" s="1517"/>
      <c r="J55" s="1517"/>
      <c r="K55" s="1517"/>
      <c r="L55" s="1517"/>
      <c r="M55" s="1517"/>
      <c r="N55" s="1517"/>
      <c r="O55" s="1517"/>
      <c r="P55" s="1517"/>
      <c r="Q55" s="1517"/>
      <c r="R55" s="1517"/>
      <c r="S55" s="1517"/>
      <c r="T55" s="1517"/>
      <c r="U55" s="1517"/>
      <c r="V55" s="1517"/>
      <c r="W55" s="1517"/>
      <c r="X55" s="1517"/>
      <c r="Y55" s="1517"/>
      <c r="Z55" s="1517"/>
      <c r="AA55" s="1518"/>
      <c r="AB55" s="624"/>
    </row>
    <row r="56" spans="2:28" ht="7.5" customHeight="1" x14ac:dyDescent="0.35">
      <c r="B56" s="628"/>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629"/>
    </row>
    <row r="57" spans="2:28" ht="8.25" customHeight="1" thickBot="1" x14ac:dyDescent="0.4">
      <c r="B57" s="630"/>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631"/>
    </row>
    <row r="58" spans="2:28" ht="17.25" customHeight="1" x14ac:dyDescent="0.35">
      <c r="B58" s="632"/>
      <c r="C58" s="3431" t="s">
        <v>46</v>
      </c>
      <c r="D58" s="3432"/>
      <c r="E58" s="3432"/>
      <c r="F58" s="3432"/>
      <c r="G58" s="3432"/>
      <c r="H58" s="3432" t="s">
        <v>76</v>
      </c>
      <c r="I58" s="3432"/>
      <c r="J58" s="3432" t="s">
        <v>56</v>
      </c>
      <c r="K58" s="3432"/>
      <c r="L58" s="3432"/>
      <c r="M58" s="3432"/>
      <c r="N58" s="3432" t="s">
        <v>57</v>
      </c>
      <c r="O58" s="3432"/>
      <c r="P58" s="3432"/>
      <c r="Q58" s="3432"/>
      <c r="R58" s="3432"/>
      <c r="S58" s="3432"/>
      <c r="T58" s="3432"/>
      <c r="U58" s="3432"/>
      <c r="V58" s="3437" t="s">
        <v>58</v>
      </c>
      <c r="W58" s="3437"/>
      <c r="X58" s="3437"/>
      <c r="Y58" s="3437"/>
      <c r="Z58" s="3437"/>
      <c r="AA58" s="3438"/>
      <c r="AB58" s="149"/>
    </row>
    <row r="59" spans="2:28" ht="3.75" customHeight="1" x14ac:dyDescent="0.35">
      <c r="B59" s="150"/>
      <c r="C59" s="3433"/>
      <c r="D59" s="3434"/>
      <c r="E59" s="3434"/>
      <c r="F59" s="3434"/>
      <c r="G59" s="3434"/>
      <c r="H59" s="3434"/>
      <c r="I59" s="3434"/>
      <c r="J59" s="3434"/>
      <c r="K59" s="3434"/>
      <c r="L59" s="3434"/>
      <c r="M59" s="3434"/>
      <c r="N59" s="3434"/>
      <c r="O59" s="3434"/>
      <c r="P59" s="3434"/>
      <c r="Q59" s="3434"/>
      <c r="R59" s="3434"/>
      <c r="S59" s="3434"/>
      <c r="T59" s="3434"/>
      <c r="U59" s="3434"/>
      <c r="V59" s="3439"/>
      <c r="W59" s="3439"/>
      <c r="X59" s="3439"/>
      <c r="Y59" s="3439"/>
      <c r="Z59" s="3439"/>
      <c r="AA59" s="3440"/>
      <c r="AB59" s="149"/>
    </row>
    <row r="60" spans="2:28" ht="7.5" customHeight="1" thickBot="1" x14ac:dyDescent="0.4">
      <c r="B60" s="150"/>
      <c r="C60" s="3435"/>
      <c r="D60" s="3436"/>
      <c r="E60" s="3436"/>
      <c r="F60" s="3436"/>
      <c r="G60" s="3436"/>
      <c r="H60" s="3436"/>
      <c r="I60" s="3436"/>
      <c r="J60" s="3436"/>
      <c r="K60" s="3436"/>
      <c r="L60" s="3436"/>
      <c r="M60" s="3436"/>
      <c r="N60" s="3436"/>
      <c r="O60" s="3436"/>
      <c r="P60" s="3436"/>
      <c r="Q60" s="3436"/>
      <c r="R60" s="3436"/>
      <c r="S60" s="3436"/>
      <c r="T60" s="3436"/>
      <c r="U60" s="3436"/>
      <c r="V60" s="3441"/>
      <c r="W60" s="3441"/>
      <c r="X60" s="3441"/>
      <c r="Y60" s="3441"/>
      <c r="Z60" s="3441"/>
      <c r="AA60" s="3442"/>
      <c r="AB60" s="149"/>
    </row>
    <row r="61" spans="2:28" ht="145.5" customHeight="1" x14ac:dyDescent="0.35">
      <c r="B61" s="632"/>
      <c r="C61" s="1385" t="s">
        <v>708</v>
      </c>
      <c r="D61" s="1379"/>
      <c r="E61" s="1379"/>
      <c r="F61" s="1379"/>
      <c r="G61" s="1379"/>
      <c r="H61" s="3446">
        <v>1</v>
      </c>
      <c r="I61" s="3447"/>
      <c r="J61" s="3446">
        <v>1</v>
      </c>
      <c r="K61" s="3447"/>
      <c r="L61" s="3447"/>
      <c r="M61" s="3447"/>
      <c r="N61" s="1374" t="s">
        <v>709</v>
      </c>
      <c r="O61" s="1374"/>
      <c r="P61" s="1374"/>
      <c r="Q61" s="1374"/>
      <c r="R61" s="1374"/>
      <c r="S61" s="1374"/>
      <c r="T61" s="1374"/>
      <c r="U61" s="1374"/>
      <c r="V61" s="1374"/>
      <c r="W61" s="1374"/>
      <c r="X61" s="1374"/>
      <c r="Y61" s="1374"/>
      <c r="Z61" s="1374"/>
      <c r="AA61" s="1375"/>
      <c r="AB61" s="633"/>
    </row>
    <row r="62" spans="2:28" ht="122.25" customHeight="1" x14ac:dyDescent="0.35">
      <c r="B62" s="632"/>
      <c r="C62" s="3448" t="s">
        <v>710</v>
      </c>
      <c r="D62" s="1384"/>
      <c r="E62" s="1384"/>
      <c r="F62" s="1384"/>
      <c r="G62" s="1384"/>
      <c r="H62" s="1475">
        <v>1</v>
      </c>
      <c r="I62" s="1474"/>
      <c r="J62" s="1475">
        <v>0.93</v>
      </c>
      <c r="K62" s="1474"/>
      <c r="L62" s="1474"/>
      <c r="M62" s="1474"/>
      <c r="N62" s="3430" t="s">
        <v>1074</v>
      </c>
      <c r="O62" s="3430"/>
      <c r="P62" s="3430"/>
      <c r="Q62" s="3430"/>
      <c r="R62" s="3430"/>
      <c r="S62" s="3430"/>
      <c r="T62" s="3430"/>
      <c r="U62" s="3430"/>
      <c r="V62" s="3449" t="s">
        <v>1075</v>
      </c>
      <c r="W62" s="3449"/>
      <c r="X62" s="3449"/>
      <c r="Y62" s="3449"/>
      <c r="Z62" s="3449"/>
      <c r="AA62" s="3450"/>
      <c r="AB62" s="633"/>
    </row>
    <row r="63" spans="2:28" x14ac:dyDescent="0.35">
      <c r="B63" s="632"/>
      <c r="C63" s="3417" t="s">
        <v>711</v>
      </c>
      <c r="D63" s="3418"/>
      <c r="E63" s="3418"/>
      <c r="F63" s="3418"/>
      <c r="G63" s="3418"/>
      <c r="H63" s="1475"/>
      <c r="I63" s="1474"/>
      <c r="J63" s="1475"/>
      <c r="K63" s="1474"/>
      <c r="L63" s="1474"/>
      <c r="M63" s="1474"/>
      <c r="N63" s="3430"/>
      <c r="O63" s="3430"/>
      <c r="P63" s="3430"/>
      <c r="Q63" s="3430"/>
      <c r="R63" s="3430"/>
      <c r="S63" s="3430"/>
      <c r="T63" s="3430"/>
      <c r="U63" s="3430"/>
      <c r="V63" s="3449"/>
      <c r="W63" s="3449"/>
      <c r="X63" s="3449"/>
      <c r="Y63" s="3449"/>
      <c r="Z63" s="3449"/>
      <c r="AA63" s="3450"/>
      <c r="AB63" s="633"/>
    </row>
    <row r="64" spans="2:28" ht="15" thickBot="1" x14ac:dyDescent="0.4">
      <c r="B64" s="632"/>
      <c r="C64" s="3451" t="s">
        <v>712</v>
      </c>
      <c r="D64" s="3452"/>
      <c r="E64" s="3452"/>
      <c r="F64" s="3452"/>
      <c r="G64" s="3452"/>
      <c r="H64" s="3391"/>
      <c r="I64" s="3392"/>
      <c r="J64" s="3391"/>
      <c r="K64" s="3392"/>
      <c r="L64" s="3392"/>
      <c r="M64" s="3392"/>
      <c r="N64" s="3456"/>
      <c r="O64" s="3456"/>
      <c r="P64" s="3456"/>
      <c r="Q64" s="3456"/>
      <c r="R64" s="3456"/>
      <c r="S64" s="3456"/>
      <c r="T64" s="3456"/>
      <c r="U64" s="3456"/>
      <c r="V64" s="3453"/>
      <c r="W64" s="3454"/>
      <c r="X64" s="3454"/>
      <c r="Y64" s="3454"/>
      <c r="Z64" s="3454"/>
      <c r="AA64" s="3455"/>
      <c r="AB64" s="633"/>
    </row>
    <row r="65" spans="2:28" x14ac:dyDescent="0.35">
      <c r="B65" s="634"/>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635"/>
    </row>
    <row r="104" ht="6" customHeight="1" x14ac:dyDescent="0.35"/>
  </sheetData>
  <mergeCells count="97">
    <mergeCell ref="J63:M63"/>
    <mergeCell ref="V63:AA63"/>
    <mergeCell ref="C64:G64"/>
    <mergeCell ref="H64:I64"/>
    <mergeCell ref="J64:M64"/>
    <mergeCell ref="V64:AA64"/>
    <mergeCell ref="N64:U64"/>
    <mergeCell ref="H61:I61"/>
    <mergeCell ref="J61:M61"/>
    <mergeCell ref="N61:U61"/>
    <mergeCell ref="V61:AA61"/>
    <mergeCell ref="C62:G62"/>
    <mergeCell ref="H62:I62"/>
    <mergeCell ref="J62:M62"/>
    <mergeCell ref="N62:U62"/>
    <mergeCell ref="V62:AA62"/>
    <mergeCell ref="J58:M60"/>
    <mergeCell ref="N58:U60"/>
    <mergeCell ref="V58:AA60"/>
    <mergeCell ref="C35:G35"/>
    <mergeCell ref="K35:AA35"/>
    <mergeCell ref="C36:G36"/>
    <mergeCell ref="K36:AA36"/>
    <mergeCell ref="C42:AA42"/>
    <mergeCell ref="C34:AA34"/>
    <mergeCell ref="C61:G61"/>
    <mergeCell ref="C63:G63"/>
    <mergeCell ref="C40:G40"/>
    <mergeCell ref="K40:AA40"/>
    <mergeCell ref="C38:G38"/>
    <mergeCell ref="K38:AA38"/>
    <mergeCell ref="C39:G39"/>
    <mergeCell ref="K39:AA39"/>
    <mergeCell ref="C37:G37"/>
    <mergeCell ref="K37:AA37"/>
    <mergeCell ref="N63:U63"/>
    <mergeCell ref="H63:I63"/>
    <mergeCell ref="C43:AA55"/>
    <mergeCell ref="C58:G60"/>
    <mergeCell ref="H58:I60"/>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8:H28"/>
    <mergeCell ref="C26:H26"/>
    <mergeCell ref="I26:AA26"/>
    <mergeCell ref="I28:J28"/>
    <mergeCell ref="K28:N28"/>
    <mergeCell ref="O28:R28"/>
    <mergeCell ref="T28:V28"/>
    <mergeCell ref="X28:Z28"/>
    <mergeCell ref="C23:I23"/>
    <mergeCell ref="Q23:AA23"/>
    <mergeCell ref="C24:I24"/>
    <mergeCell ref="Q24:AA24"/>
    <mergeCell ref="J23:P23"/>
    <mergeCell ref="J24:P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B2:G4"/>
    <mergeCell ref="H2:AB2"/>
    <mergeCell ref="H3:O3"/>
    <mergeCell ref="P3:AB3"/>
    <mergeCell ref="H4:AB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01"/>
  <sheetViews>
    <sheetView topLeftCell="A7" zoomScale="70" zoomScaleNormal="70" workbookViewId="0">
      <selection activeCell="H37" sqref="H37"/>
    </sheetView>
  </sheetViews>
  <sheetFormatPr baseColWidth="10" defaultColWidth="3.7265625" defaultRowHeight="14.5" x14ac:dyDescent="0.35"/>
  <cols>
    <col min="1" max="1" width="3.7265625" style="708"/>
    <col min="2" max="2" width="2.81640625" style="708" customWidth="1"/>
    <col min="3" max="6" width="2.7265625" style="708" customWidth="1"/>
    <col min="7" max="7" width="7.26953125" style="708" customWidth="1"/>
    <col min="8" max="8" width="14.26953125" style="708" customWidth="1"/>
    <col min="9" max="9" width="13.453125" style="708" customWidth="1"/>
    <col min="10" max="10" width="15" style="708" customWidth="1"/>
    <col min="11" max="12" width="3.453125" style="708" customWidth="1"/>
    <col min="13" max="15" width="2.7265625" style="708" customWidth="1"/>
    <col min="16" max="16" width="3.453125" style="708" customWidth="1"/>
    <col min="17" max="17" width="3.54296875" style="708" customWidth="1"/>
    <col min="18" max="18" width="3.7265625" style="708"/>
    <col min="19" max="19" width="5.81640625" style="708" customWidth="1"/>
    <col min="20" max="20" width="7.453125" style="708" customWidth="1"/>
    <col min="21" max="21" width="3.54296875" style="708" customWidth="1"/>
    <col min="22" max="22" width="3.7265625" style="708"/>
    <col min="23" max="25" width="5" style="708" customWidth="1"/>
    <col min="26" max="26" width="6.7265625" style="708" customWidth="1"/>
    <col min="27" max="27" width="4.1796875" style="708" customWidth="1"/>
    <col min="28" max="28" width="2" style="708" customWidth="1"/>
    <col min="29" max="30" width="3.7265625" style="708"/>
    <col min="31" max="31" width="80.7265625" style="708" customWidth="1"/>
    <col min="32" max="16384" width="3.7265625" style="708"/>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15"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5" customHeight="1" x14ac:dyDescent="0.35">
      <c r="B7" s="617"/>
      <c r="C7" s="1220" t="s">
        <v>4</v>
      </c>
      <c r="D7" s="1221"/>
      <c r="E7" s="1221"/>
      <c r="F7" s="1221"/>
      <c r="G7" s="1221"/>
      <c r="H7" s="1222"/>
      <c r="I7" s="1760" t="s">
        <v>713</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618"/>
    </row>
    <row r="9" spans="2:28" ht="15"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1361" t="s">
        <v>714</v>
      </c>
      <c r="J10" s="1362"/>
      <c r="K10" s="1362"/>
      <c r="L10" s="1362"/>
      <c r="M10" s="1362"/>
      <c r="N10" s="1362"/>
      <c r="O10" s="1362"/>
      <c r="P10" s="1362"/>
      <c r="Q10" s="1363"/>
      <c r="R10" s="1367" t="s">
        <v>8</v>
      </c>
      <c r="S10" s="1368"/>
      <c r="T10" s="1368"/>
      <c r="U10" s="1369"/>
      <c r="V10" s="1213" t="s">
        <v>9</v>
      </c>
      <c r="W10" s="1214"/>
      <c r="X10" s="1214"/>
      <c r="Y10" s="1214"/>
      <c r="Z10" s="1214"/>
      <c r="AA10" s="1215"/>
      <c r="AB10" s="618"/>
    </row>
    <row r="11" spans="2:28" ht="19.899999999999999" customHeight="1" thickBot="1" x14ac:dyDescent="0.4">
      <c r="B11" s="617"/>
      <c r="C11" s="1223"/>
      <c r="D11" s="1224"/>
      <c r="E11" s="1224"/>
      <c r="F11" s="1224"/>
      <c r="G11" s="1224"/>
      <c r="H11" s="1225"/>
      <c r="I11" s="1364"/>
      <c r="J11" s="1365"/>
      <c r="K11" s="1365"/>
      <c r="L11" s="1365"/>
      <c r="M11" s="1365"/>
      <c r="N11" s="1365"/>
      <c r="O11" s="1365"/>
      <c r="P11" s="1365"/>
      <c r="Q11" s="1366"/>
      <c r="R11" s="1235" t="s">
        <v>715</v>
      </c>
      <c r="S11" s="1370"/>
      <c r="T11" s="1370"/>
      <c r="U11" s="1371"/>
      <c r="V11" s="1219">
        <v>2</v>
      </c>
      <c r="W11" s="1372"/>
      <c r="X11" s="1372"/>
      <c r="Y11" s="1372"/>
      <c r="Z11" s="1372"/>
      <c r="AA11" s="1373"/>
      <c r="AB11" s="618"/>
    </row>
    <row r="12" spans="2:28" ht="10.15" customHeight="1"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8.75" customHeight="1" x14ac:dyDescent="0.35">
      <c r="B13" s="622"/>
      <c r="C13" s="1220" t="s">
        <v>11</v>
      </c>
      <c r="D13" s="1221"/>
      <c r="E13" s="1221"/>
      <c r="F13" s="1221"/>
      <c r="G13" s="1221"/>
      <c r="H13" s="1222"/>
      <c r="I13" s="1226" t="s">
        <v>716</v>
      </c>
      <c r="J13" s="1227"/>
      <c r="K13" s="1227"/>
      <c r="L13" s="1227"/>
      <c r="M13" s="1227"/>
      <c r="N13" s="1227"/>
      <c r="O13" s="1227"/>
      <c r="P13" s="1227"/>
      <c r="Q13" s="1227"/>
      <c r="R13" s="1227"/>
      <c r="S13" s="1228"/>
      <c r="T13" s="1220" t="s">
        <v>13</v>
      </c>
      <c r="U13" s="1221"/>
      <c r="V13" s="1221"/>
      <c r="W13" s="1221"/>
      <c r="X13" s="1221"/>
      <c r="Y13" s="1221"/>
      <c r="Z13" s="1221"/>
      <c r="AA13" s="1222"/>
      <c r="AB13" s="624"/>
    </row>
    <row r="14" spans="2:28" ht="28.15" customHeight="1" thickBot="1" x14ac:dyDescent="0.4">
      <c r="B14" s="622"/>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624"/>
    </row>
    <row r="15" spans="2:28" ht="10.15" customHeight="1"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46.15" customHeight="1" thickBot="1" x14ac:dyDescent="0.4">
      <c r="B16" s="622"/>
      <c r="C16" s="1195" t="s">
        <v>15</v>
      </c>
      <c r="D16" s="1196"/>
      <c r="E16" s="1196"/>
      <c r="F16" s="1196"/>
      <c r="G16" s="1196"/>
      <c r="H16" s="1197"/>
      <c r="I16" s="1198" t="s">
        <v>717</v>
      </c>
      <c r="J16" s="1199"/>
      <c r="K16" s="1199"/>
      <c r="L16" s="1199"/>
      <c r="M16" s="1199"/>
      <c r="N16" s="1199"/>
      <c r="O16" s="1199"/>
      <c r="P16" s="1199"/>
      <c r="Q16" s="1199"/>
      <c r="R16" s="1199"/>
      <c r="S16" s="1199"/>
      <c r="T16" s="1199"/>
      <c r="U16" s="1199"/>
      <c r="V16" s="1199"/>
      <c r="W16" s="1199"/>
      <c r="X16" s="1199"/>
      <c r="Y16" s="1199"/>
      <c r="Z16" s="1199"/>
      <c r="AA16" s="1200"/>
      <c r="AB16" s="624"/>
    </row>
    <row r="17" spans="2:31" ht="10.1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31" ht="64.150000000000006" customHeight="1" thickBot="1" x14ac:dyDescent="0.4">
      <c r="B18" s="622"/>
      <c r="C18" s="1195" t="s">
        <v>84</v>
      </c>
      <c r="D18" s="1196"/>
      <c r="E18" s="1196"/>
      <c r="F18" s="1196"/>
      <c r="G18" s="1196"/>
      <c r="H18" s="1197"/>
      <c r="I18" s="1868" t="s">
        <v>718</v>
      </c>
      <c r="J18" s="1869"/>
      <c r="K18" s="1869"/>
      <c r="L18" s="1869"/>
      <c r="M18" s="1869"/>
      <c r="N18" s="1869"/>
      <c r="O18" s="1869"/>
      <c r="P18" s="1869"/>
      <c r="Q18" s="1869"/>
      <c r="R18" s="1869"/>
      <c r="S18" s="1869"/>
      <c r="T18" s="1869"/>
      <c r="U18" s="1869"/>
      <c r="V18" s="1869"/>
      <c r="W18" s="1869"/>
      <c r="X18" s="1869"/>
      <c r="Y18" s="1869"/>
      <c r="Z18" s="1869"/>
      <c r="AA18" s="1870"/>
      <c r="AB18" s="624"/>
    </row>
    <row r="19" spans="2:31" ht="8.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31" ht="16.899999999999999" customHeight="1" x14ac:dyDescent="0.35">
      <c r="B20" s="622"/>
      <c r="C20" s="1201" t="s">
        <v>19</v>
      </c>
      <c r="D20" s="1202"/>
      <c r="E20" s="1202"/>
      <c r="F20" s="1202"/>
      <c r="G20" s="1202"/>
      <c r="H20" s="1203"/>
      <c r="I20" s="1207" t="s">
        <v>1076</v>
      </c>
      <c r="J20" s="1208"/>
      <c r="K20" s="1208"/>
      <c r="L20" s="1209"/>
      <c r="M20" s="1213" t="s">
        <v>21</v>
      </c>
      <c r="N20" s="1214"/>
      <c r="O20" s="1214"/>
      <c r="P20" s="1214"/>
      <c r="Q20" s="1214"/>
      <c r="R20" s="1214"/>
      <c r="S20" s="1215"/>
      <c r="T20" s="1213" t="s">
        <v>22</v>
      </c>
      <c r="U20" s="1214"/>
      <c r="V20" s="1214"/>
      <c r="W20" s="1214"/>
      <c r="X20" s="1214"/>
      <c r="Y20" s="1214"/>
      <c r="Z20" s="1214"/>
      <c r="AA20" s="1215"/>
      <c r="AB20" s="624"/>
    </row>
    <row r="21" spans="2:31" ht="20.5" customHeight="1" thickBot="1" x14ac:dyDescent="0.4">
      <c r="B21" s="622"/>
      <c r="C21" s="1204"/>
      <c r="D21" s="1205"/>
      <c r="E21" s="1205"/>
      <c r="F21" s="1205"/>
      <c r="G21" s="1205"/>
      <c r="H21" s="1206"/>
      <c r="I21" s="1210"/>
      <c r="J21" s="1211"/>
      <c r="K21" s="1211"/>
      <c r="L21" s="1212"/>
      <c r="M21" s="1216" t="s">
        <v>23</v>
      </c>
      <c r="N21" s="1217"/>
      <c r="O21" s="1217"/>
      <c r="P21" s="1217"/>
      <c r="Q21" s="1217"/>
      <c r="R21" s="1217"/>
      <c r="S21" s="1218"/>
      <c r="T21" s="1219" t="s">
        <v>24</v>
      </c>
      <c r="U21" s="1217"/>
      <c r="V21" s="1217"/>
      <c r="W21" s="1217"/>
      <c r="X21" s="1217"/>
      <c r="Y21" s="1217"/>
      <c r="Z21" s="1217"/>
      <c r="AA21" s="1218"/>
      <c r="AB21" s="624"/>
    </row>
    <row r="22" spans="2:31" ht="8.5" customHeight="1"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31" ht="25.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c r="AE23" s="708" t="s">
        <v>719</v>
      </c>
    </row>
    <row r="24" spans="2:31" ht="39.65" customHeight="1" thickBot="1" x14ac:dyDescent="0.4">
      <c r="B24" s="622"/>
      <c r="C24" s="1245" t="s">
        <v>720</v>
      </c>
      <c r="D24" s="1246"/>
      <c r="E24" s="1246"/>
      <c r="F24" s="1246"/>
      <c r="G24" s="1246"/>
      <c r="H24" s="1246"/>
      <c r="I24" s="1247"/>
      <c r="J24" s="1245" t="s">
        <v>721</v>
      </c>
      <c r="K24" s="1246"/>
      <c r="L24" s="1246"/>
      <c r="M24" s="1246"/>
      <c r="N24" s="1246"/>
      <c r="O24" s="1246"/>
      <c r="P24" s="1247"/>
      <c r="Q24" s="1248" t="s">
        <v>722</v>
      </c>
      <c r="R24" s="1249"/>
      <c r="S24" s="1249"/>
      <c r="T24" s="1249"/>
      <c r="U24" s="1249"/>
      <c r="V24" s="1249"/>
      <c r="W24" s="1249"/>
      <c r="X24" s="1249"/>
      <c r="Y24" s="1249"/>
      <c r="Z24" s="1249"/>
      <c r="AA24" s="1250"/>
      <c r="AB24" s="624"/>
    </row>
    <row r="25" spans="2:31" ht="11.5" customHeight="1"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31" ht="22.9" customHeight="1" thickBot="1" x14ac:dyDescent="0.4">
      <c r="B26" s="622"/>
      <c r="C26" s="1195" t="s">
        <v>31</v>
      </c>
      <c r="D26" s="1196"/>
      <c r="E26" s="1196"/>
      <c r="F26" s="1196"/>
      <c r="G26" s="1196"/>
      <c r="H26" s="1197"/>
      <c r="I26" s="3469" t="s">
        <v>723</v>
      </c>
      <c r="J26" s="3470"/>
      <c r="K26" s="3470"/>
      <c r="L26" s="3470"/>
      <c r="M26" s="3470"/>
      <c r="N26" s="3470"/>
      <c r="O26" s="3470"/>
      <c r="P26" s="3470"/>
      <c r="Q26" s="3470"/>
      <c r="R26" s="3470"/>
      <c r="S26" s="3470"/>
      <c r="T26" s="3470"/>
      <c r="U26" s="3470"/>
      <c r="V26" s="3470"/>
      <c r="W26" s="3470"/>
      <c r="X26" s="3470"/>
      <c r="Y26" s="3470"/>
      <c r="Z26" s="3470"/>
      <c r="AA26" s="3471"/>
      <c r="AB26" s="624"/>
      <c r="AE26" s="1399" t="s">
        <v>724</v>
      </c>
    </row>
    <row r="27" spans="2:31" ht="9" customHeight="1"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c r="AE27" s="1399"/>
    </row>
    <row r="28" spans="2:31" ht="43.15" customHeight="1" thickBot="1" x14ac:dyDescent="0.4">
      <c r="B28" s="622"/>
      <c r="C28" s="1195" t="s">
        <v>33</v>
      </c>
      <c r="D28" s="1196"/>
      <c r="E28" s="1196"/>
      <c r="F28" s="1196"/>
      <c r="G28" s="1196"/>
      <c r="H28" s="1197"/>
      <c r="I28" s="1235" t="s">
        <v>59</v>
      </c>
      <c r="J28" s="1198"/>
      <c r="K28" s="1236" t="s">
        <v>34</v>
      </c>
      <c r="L28" s="1237"/>
      <c r="M28" s="1237"/>
      <c r="N28" s="1238"/>
      <c r="O28" s="1343" t="s">
        <v>35</v>
      </c>
      <c r="P28" s="1344"/>
      <c r="Q28" s="1344"/>
      <c r="R28" s="1345"/>
      <c r="S28" s="281"/>
      <c r="T28" s="1344" t="s">
        <v>36</v>
      </c>
      <c r="U28" s="1344"/>
      <c r="V28" s="1345"/>
      <c r="W28" s="637" t="s">
        <v>37</v>
      </c>
      <c r="X28" s="1346" t="s">
        <v>38</v>
      </c>
      <c r="Y28" s="1347"/>
      <c r="Z28" s="1348"/>
      <c r="AA28" s="636"/>
      <c r="AB28" s="624"/>
      <c r="AE28" s="708" t="s">
        <v>725</v>
      </c>
    </row>
    <row r="29" spans="2:31" ht="10.15" customHeight="1"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31"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31" ht="12"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31" ht="15" customHeight="1" thickBot="1" x14ac:dyDescent="0.4">
      <c r="B32" s="622"/>
      <c r="C32" s="1273"/>
      <c r="D32" s="1274"/>
      <c r="E32" s="1274"/>
      <c r="F32" s="1274"/>
      <c r="G32" s="1274"/>
      <c r="H32" s="1274"/>
      <c r="I32" s="1274"/>
      <c r="J32" s="1275"/>
      <c r="K32" s="1342">
        <v>0.7</v>
      </c>
      <c r="L32" s="1264"/>
      <c r="M32" s="1264"/>
      <c r="N32" s="1264"/>
      <c r="O32" s="1265">
        <v>0.79</v>
      </c>
      <c r="P32" s="1264"/>
      <c r="Q32" s="1264"/>
      <c r="R32" s="1264"/>
      <c r="S32" s="1265">
        <v>0.8</v>
      </c>
      <c r="T32" s="1264"/>
      <c r="U32" s="1265">
        <v>0.89</v>
      </c>
      <c r="V32" s="1264"/>
      <c r="W32" s="1264"/>
      <c r="X32" s="1265">
        <v>0.9</v>
      </c>
      <c r="Y32" s="1264"/>
      <c r="Z32" s="1265">
        <v>1</v>
      </c>
      <c r="AA32" s="1266"/>
      <c r="AB32" s="624"/>
    </row>
    <row r="33" spans="2:28" ht="7.9" customHeight="1"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28" s="626" customFormat="1" ht="15" thickBot="1" x14ac:dyDescent="0.4">
      <c r="B34" s="706"/>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624"/>
    </row>
    <row r="35" spans="2:28" s="626" customFormat="1" ht="45.65" customHeight="1" thickBot="1" x14ac:dyDescent="0.4">
      <c r="B35" s="706"/>
      <c r="C35" s="1257" t="s">
        <v>46</v>
      </c>
      <c r="D35" s="1258"/>
      <c r="E35" s="1258"/>
      <c r="F35" s="1258"/>
      <c r="G35" s="1259"/>
      <c r="H35" s="711" t="s">
        <v>726</v>
      </c>
      <c r="I35" s="711" t="s">
        <v>727</v>
      </c>
      <c r="J35" s="711" t="s">
        <v>49</v>
      </c>
      <c r="K35" s="1260" t="s">
        <v>50</v>
      </c>
      <c r="L35" s="1261"/>
      <c r="M35" s="1261"/>
      <c r="N35" s="1261"/>
      <c r="O35" s="1261"/>
      <c r="P35" s="1261"/>
      <c r="Q35" s="1261"/>
      <c r="R35" s="1261"/>
      <c r="S35" s="1261"/>
      <c r="T35" s="1261"/>
      <c r="U35" s="1261"/>
      <c r="V35" s="1261"/>
      <c r="W35" s="1261"/>
      <c r="X35" s="1261"/>
      <c r="Y35" s="1261"/>
      <c r="Z35" s="1261"/>
      <c r="AA35" s="1262"/>
      <c r="AB35" s="624"/>
    </row>
    <row r="36" spans="2:28" s="626" customFormat="1" ht="83.25" customHeight="1" x14ac:dyDescent="0.35">
      <c r="B36" s="706"/>
      <c r="C36" s="3463" t="s">
        <v>193</v>
      </c>
      <c r="D36" s="3464"/>
      <c r="E36" s="3464"/>
      <c r="F36" s="3464"/>
      <c r="G36" s="3465"/>
      <c r="H36" s="342">
        <v>17168</v>
      </c>
      <c r="I36" s="342">
        <v>19009</v>
      </c>
      <c r="J36" s="346">
        <f>+H36/I36</f>
        <v>0.90315113893418908</v>
      </c>
      <c r="K36" s="3466" t="s">
        <v>728</v>
      </c>
      <c r="L36" s="3467"/>
      <c r="M36" s="3467"/>
      <c r="N36" s="3467"/>
      <c r="O36" s="3467"/>
      <c r="P36" s="3467"/>
      <c r="Q36" s="3467"/>
      <c r="R36" s="3467"/>
      <c r="S36" s="3467"/>
      <c r="T36" s="3467"/>
      <c r="U36" s="3467"/>
      <c r="V36" s="3467"/>
      <c r="W36" s="3467"/>
      <c r="X36" s="3467"/>
      <c r="Y36" s="3467"/>
      <c r="Z36" s="3467"/>
      <c r="AA36" s="3468"/>
      <c r="AB36" s="624"/>
    </row>
    <row r="37" spans="2:28" s="626" customFormat="1" ht="96" customHeight="1" x14ac:dyDescent="0.35">
      <c r="B37" s="706"/>
      <c r="C37" s="3463" t="s">
        <v>729</v>
      </c>
      <c r="D37" s="3464"/>
      <c r="E37" s="3464"/>
      <c r="F37" s="3464"/>
      <c r="G37" s="3465"/>
      <c r="H37" s="208">
        <v>15084</v>
      </c>
      <c r="I37" s="208">
        <v>19833</v>
      </c>
      <c r="J37" s="346">
        <f>H37/I37</f>
        <v>0.76055059748903342</v>
      </c>
      <c r="K37" s="3466" t="s">
        <v>1077</v>
      </c>
      <c r="L37" s="3467"/>
      <c r="M37" s="3467"/>
      <c r="N37" s="3467"/>
      <c r="O37" s="3467"/>
      <c r="P37" s="3467"/>
      <c r="Q37" s="3467"/>
      <c r="R37" s="3467"/>
      <c r="S37" s="3467"/>
      <c r="T37" s="3467"/>
      <c r="U37" s="3467"/>
      <c r="V37" s="3467"/>
      <c r="W37" s="3467"/>
      <c r="X37" s="3467"/>
      <c r="Y37" s="3467"/>
      <c r="Z37" s="3467"/>
      <c r="AA37" s="3468"/>
      <c r="AB37" s="624"/>
    </row>
    <row r="38" spans="2:28" s="626" customFormat="1" ht="14.5" customHeight="1" x14ac:dyDescent="0.35">
      <c r="B38" s="706"/>
      <c r="C38" s="3463" t="s">
        <v>730</v>
      </c>
      <c r="D38" s="3464"/>
      <c r="E38" s="3464"/>
      <c r="F38" s="3464"/>
      <c r="G38" s="3465"/>
      <c r="H38" s="343"/>
      <c r="I38" s="343"/>
      <c r="J38" s="346"/>
      <c r="AB38" s="624"/>
    </row>
    <row r="39" spans="2:28" s="626" customFormat="1" ht="21" customHeight="1" thickBot="1" x14ac:dyDescent="0.4">
      <c r="B39" s="706"/>
      <c r="C39" s="3457" t="s">
        <v>731</v>
      </c>
      <c r="D39" s="3458"/>
      <c r="E39" s="3458"/>
      <c r="F39" s="3458"/>
      <c r="G39" s="3459"/>
      <c r="H39" s="344"/>
      <c r="I39" s="344"/>
      <c r="J39" s="346"/>
      <c r="K39" s="3460"/>
      <c r="L39" s="3461"/>
      <c r="M39" s="3461"/>
      <c r="N39" s="3461"/>
      <c r="O39" s="3461"/>
      <c r="P39" s="3461"/>
      <c r="Q39" s="3461"/>
      <c r="R39" s="3461"/>
      <c r="S39" s="3461"/>
      <c r="T39" s="3461"/>
      <c r="U39" s="3461"/>
      <c r="V39" s="3461"/>
      <c r="W39" s="3461"/>
      <c r="X39" s="3461"/>
      <c r="Y39" s="3461"/>
      <c r="Z39" s="3461"/>
      <c r="AA39" s="3462"/>
      <c r="AB39" s="624"/>
    </row>
    <row r="40" spans="2:28" s="626" customFormat="1" ht="15.75" customHeight="1" thickBot="1" x14ac:dyDescent="0.4">
      <c r="B40" s="706"/>
      <c r="C40" s="1284" t="s">
        <v>54</v>
      </c>
      <c r="D40" s="1285"/>
      <c r="E40" s="1285"/>
      <c r="F40" s="1285"/>
      <c r="G40" s="1286"/>
      <c r="H40" s="231">
        <f>SUM(H36:H39)</f>
        <v>32252</v>
      </c>
      <c r="I40" s="231">
        <f>SUM(I36:I39)</f>
        <v>38842</v>
      </c>
      <c r="J40" s="324">
        <f>+H40/I40</f>
        <v>0.83033829359971167</v>
      </c>
      <c r="K40" s="1287"/>
      <c r="L40" s="1288"/>
      <c r="M40" s="1288"/>
      <c r="N40" s="1288"/>
      <c r="O40" s="1288"/>
      <c r="P40" s="1288"/>
      <c r="Q40" s="1288"/>
      <c r="R40" s="1288"/>
      <c r="S40" s="1288"/>
      <c r="T40" s="1288"/>
      <c r="U40" s="1288"/>
      <c r="V40" s="1288"/>
      <c r="W40" s="1288"/>
      <c r="X40" s="1288"/>
      <c r="Y40" s="1288"/>
      <c r="Z40" s="1288"/>
      <c r="AA40" s="1289"/>
      <c r="AB40" s="624"/>
    </row>
    <row r="41" spans="2:28" s="626" customFormat="1" ht="5.25" customHeight="1" x14ac:dyDescent="0.35">
      <c r="B41" s="706"/>
      <c r="C41" s="174"/>
      <c r="D41" s="174"/>
      <c r="E41" s="174"/>
      <c r="F41" s="174"/>
      <c r="G41" s="174"/>
      <c r="H41" s="176"/>
      <c r="I41" s="176"/>
      <c r="J41" s="70"/>
      <c r="K41" s="174"/>
      <c r="L41" s="174"/>
      <c r="M41" s="174"/>
      <c r="N41" s="174"/>
      <c r="O41" s="174"/>
      <c r="P41" s="174"/>
      <c r="Q41" s="174"/>
      <c r="R41" s="174"/>
      <c r="S41" s="174"/>
      <c r="T41" s="174"/>
      <c r="U41" s="174"/>
      <c r="V41" s="174"/>
      <c r="W41" s="174"/>
      <c r="X41" s="174"/>
      <c r="Y41" s="174"/>
      <c r="Z41" s="174"/>
      <c r="AA41" s="174"/>
      <c r="AB41" s="624"/>
    </row>
    <row r="42" spans="2:28" s="626" customFormat="1" ht="4.9000000000000004" customHeight="1" thickBot="1" x14ac:dyDescent="0.4">
      <c r="B42" s="706"/>
      <c r="C42" s="174"/>
      <c r="D42" s="174"/>
      <c r="E42" s="174"/>
      <c r="F42" s="174"/>
      <c r="G42" s="174"/>
      <c r="H42" s="176"/>
      <c r="I42" s="176"/>
      <c r="J42" s="70"/>
      <c r="K42" s="174"/>
      <c r="L42" s="174"/>
      <c r="M42" s="174"/>
      <c r="N42" s="174"/>
      <c r="O42" s="174"/>
      <c r="P42" s="174"/>
      <c r="Q42" s="174"/>
      <c r="R42" s="174"/>
      <c r="S42" s="174"/>
      <c r="T42" s="174"/>
      <c r="U42" s="174"/>
      <c r="V42" s="174"/>
      <c r="W42" s="174"/>
      <c r="X42" s="174"/>
      <c r="Y42" s="174"/>
      <c r="Z42" s="174"/>
      <c r="AA42" s="174"/>
      <c r="AB42" s="624"/>
    </row>
    <row r="43" spans="2:28" s="626" customFormat="1" x14ac:dyDescent="0.35">
      <c r="B43" s="706"/>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624"/>
    </row>
    <row r="44" spans="2:28" ht="3.65" customHeight="1" thickBot="1" x14ac:dyDescent="0.4">
      <c r="B44" s="622"/>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624"/>
    </row>
    <row r="45" spans="2:28" x14ac:dyDescent="0.35">
      <c r="B45" s="622"/>
      <c r="C45" s="1296" t="s">
        <v>732</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624"/>
    </row>
    <row r="46" spans="2:28" x14ac:dyDescent="0.35">
      <c r="B46" s="622"/>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624"/>
    </row>
    <row r="47" spans="2:28" x14ac:dyDescent="0.35">
      <c r="B47" s="622"/>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624"/>
    </row>
    <row r="48" spans="2:28" x14ac:dyDescent="0.35">
      <c r="B48" s="622"/>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624"/>
    </row>
    <row r="49" spans="2:30" x14ac:dyDescent="0.35">
      <c r="B49" s="622"/>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624"/>
    </row>
    <row r="50" spans="2:30" x14ac:dyDescent="0.35">
      <c r="B50" s="622"/>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624"/>
    </row>
    <row r="51" spans="2:30" ht="102.75" customHeight="1" thickBot="1" x14ac:dyDescent="0.4">
      <c r="B51" s="622"/>
      <c r="C51" s="1302"/>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4"/>
      <c r="AB51" s="624"/>
    </row>
    <row r="52" spans="2:30" ht="18.75" customHeight="1" x14ac:dyDescent="0.35">
      <c r="B52" s="62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629"/>
    </row>
    <row r="53" spans="2:30" ht="15" thickBot="1" x14ac:dyDescent="0.4">
      <c r="B53" s="630"/>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631"/>
    </row>
    <row r="54" spans="2:30" ht="15.5" x14ac:dyDescent="0.35">
      <c r="B54" s="632"/>
      <c r="C54" s="1305" t="s">
        <v>46</v>
      </c>
      <c r="D54" s="1306"/>
      <c r="E54" s="1306"/>
      <c r="F54" s="1306"/>
      <c r="G54" s="1307"/>
      <c r="H54" s="1305" t="s">
        <v>76</v>
      </c>
      <c r="I54" s="1307"/>
      <c r="J54" s="1305" t="s">
        <v>56</v>
      </c>
      <c r="K54" s="1306"/>
      <c r="L54" s="1306"/>
      <c r="M54" s="1307"/>
      <c r="N54" s="1305" t="s">
        <v>57</v>
      </c>
      <c r="O54" s="1306"/>
      <c r="P54" s="1306"/>
      <c r="Q54" s="1306"/>
      <c r="R54" s="1306"/>
      <c r="S54" s="1306"/>
      <c r="T54" s="1306"/>
      <c r="U54" s="1307"/>
      <c r="V54" s="1314" t="s">
        <v>58</v>
      </c>
      <c r="W54" s="1314"/>
      <c r="X54" s="1314"/>
      <c r="Y54" s="1314"/>
      <c r="Z54" s="1314"/>
      <c r="AA54" s="1315"/>
      <c r="AB54" s="149"/>
    </row>
    <row r="55" spans="2:30" ht="10.15" customHeight="1" thickBot="1" x14ac:dyDescent="0.4">
      <c r="B55" s="150"/>
      <c r="C55" s="1308"/>
      <c r="D55" s="1309"/>
      <c r="E55" s="1309"/>
      <c r="F55" s="1309"/>
      <c r="G55" s="1310"/>
      <c r="H55" s="1308"/>
      <c r="I55" s="1310"/>
      <c r="J55" s="1308"/>
      <c r="K55" s="1309"/>
      <c r="L55" s="1309"/>
      <c r="M55" s="1310"/>
      <c r="N55" s="1308"/>
      <c r="O55" s="1309"/>
      <c r="P55" s="1309"/>
      <c r="Q55" s="1309"/>
      <c r="R55" s="1309"/>
      <c r="S55" s="1309"/>
      <c r="T55" s="1309"/>
      <c r="U55" s="1310"/>
      <c r="V55" s="1316"/>
      <c r="W55" s="1316"/>
      <c r="X55" s="1316"/>
      <c r="Y55" s="1316"/>
      <c r="Z55" s="1316"/>
      <c r="AA55" s="1317"/>
      <c r="AB55" s="149"/>
    </row>
    <row r="56" spans="2:30" ht="16" hidden="1" thickBot="1" x14ac:dyDescent="0.4">
      <c r="B56" s="150"/>
      <c r="C56" s="1308"/>
      <c r="D56" s="1309"/>
      <c r="E56" s="1309"/>
      <c r="F56" s="1309"/>
      <c r="G56" s="1310"/>
      <c r="H56" s="1308"/>
      <c r="I56" s="1310"/>
      <c r="J56" s="1308"/>
      <c r="K56" s="1309"/>
      <c r="L56" s="1309"/>
      <c r="M56" s="1310"/>
      <c r="N56" s="1311"/>
      <c r="O56" s="1312"/>
      <c r="P56" s="1312"/>
      <c r="Q56" s="1312"/>
      <c r="R56" s="1312"/>
      <c r="S56" s="1312"/>
      <c r="T56" s="1312"/>
      <c r="U56" s="1313"/>
      <c r="V56" s="1318"/>
      <c r="W56" s="1318"/>
      <c r="X56" s="1318"/>
      <c r="Y56" s="1318"/>
      <c r="Z56" s="1318"/>
      <c r="AA56" s="1319"/>
      <c r="AB56" s="149"/>
    </row>
    <row r="57" spans="2:30" ht="131.25" customHeight="1" thickBot="1" x14ac:dyDescent="0.4">
      <c r="B57" s="632"/>
      <c r="C57" s="3472" t="s">
        <v>210</v>
      </c>
      <c r="D57" s="3473"/>
      <c r="E57" s="3473"/>
      <c r="F57" s="3473"/>
      <c r="G57" s="3473"/>
      <c r="H57" s="3474">
        <v>0.85</v>
      </c>
      <c r="I57" s="3473"/>
      <c r="J57" s="1320">
        <v>0.9</v>
      </c>
      <c r="K57" s="1321"/>
      <c r="L57" s="1321"/>
      <c r="M57" s="1321"/>
      <c r="N57" s="1324" t="s">
        <v>733</v>
      </c>
      <c r="O57" s="1325"/>
      <c r="P57" s="1325"/>
      <c r="Q57" s="1325"/>
      <c r="R57" s="1325"/>
      <c r="S57" s="1325"/>
      <c r="T57" s="1325"/>
      <c r="U57" s="1326"/>
      <c r="V57" s="1324" t="s">
        <v>734</v>
      </c>
      <c r="W57" s="1325"/>
      <c r="X57" s="1325"/>
      <c r="Y57" s="1325"/>
      <c r="Z57" s="1325"/>
      <c r="AA57" s="1327"/>
      <c r="AB57" s="633"/>
      <c r="AD57" s="350"/>
    </row>
    <row r="58" spans="2:30" s="349" customFormat="1" ht="142.9" customHeight="1" thickBot="1" x14ac:dyDescent="0.4">
      <c r="B58" s="347"/>
      <c r="C58" s="3472" t="s">
        <v>735</v>
      </c>
      <c r="D58" s="3473"/>
      <c r="E58" s="3473"/>
      <c r="F58" s="3473"/>
      <c r="G58" s="3473"/>
      <c r="H58" s="3475">
        <v>0.91</v>
      </c>
      <c r="I58" s="3418"/>
      <c r="J58" s="1383">
        <v>0.76</v>
      </c>
      <c r="K58" s="1384"/>
      <c r="L58" s="1384"/>
      <c r="M58" s="1384"/>
      <c r="N58" s="1324" t="s">
        <v>1078</v>
      </c>
      <c r="O58" s="1325"/>
      <c r="P58" s="1325"/>
      <c r="Q58" s="1325"/>
      <c r="R58" s="1325"/>
      <c r="S58" s="1325"/>
      <c r="T58" s="1325"/>
      <c r="U58" s="1326"/>
      <c r="V58" s="1324" t="s">
        <v>1079</v>
      </c>
      <c r="W58" s="1325"/>
      <c r="X58" s="1325"/>
      <c r="Y58" s="1325"/>
      <c r="Z58" s="1325"/>
      <c r="AA58" s="1327"/>
      <c r="AB58" s="348"/>
    </row>
    <row r="59" spans="2:30" ht="40.9" customHeight="1" thickBot="1" x14ac:dyDescent="0.4">
      <c r="B59" s="632"/>
      <c r="C59" s="3472" t="s">
        <v>730</v>
      </c>
      <c r="D59" s="3473"/>
      <c r="E59" s="3473"/>
      <c r="F59" s="3473"/>
      <c r="G59" s="3473"/>
      <c r="H59" s="1383"/>
      <c r="I59" s="1384"/>
      <c r="J59" s="3476"/>
      <c r="K59" s="3477"/>
      <c r="L59" s="3477"/>
      <c r="M59" s="3478"/>
      <c r="N59" s="3479"/>
      <c r="O59" s="3480"/>
      <c r="P59" s="3480"/>
      <c r="Q59" s="3480"/>
      <c r="R59" s="3480"/>
      <c r="S59" s="3480"/>
      <c r="T59" s="3480"/>
      <c r="U59" s="3481"/>
      <c r="V59" s="1324"/>
      <c r="W59" s="1325"/>
      <c r="X59" s="1325"/>
      <c r="Y59" s="1325"/>
      <c r="Z59" s="1325"/>
      <c r="AA59" s="1327"/>
      <c r="AB59" s="633"/>
    </row>
    <row r="60" spans="2:30" ht="31.9" customHeight="1" x14ac:dyDescent="0.35">
      <c r="B60" s="632"/>
      <c r="C60" s="3472" t="s">
        <v>731</v>
      </c>
      <c r="D60" s="3473"/>
      <c r="E60" s="3473"/>
      <c r="F60" s="3473"/>
      <c r="G60" s="3473"/>
      <c r="H60" s="3482"/>
      <c r="I60" s="3483"/>
      <c r="J60" s="3482"/>
      <c r="K60" s="3483"/>
      <c r="L60" s="3483"/>
      <c r="M60" s="3483"/>
      <c r="N60" s="1324"/>
      <c r="O60" s="1325"/>
      <c r="P60" s="1325"/>
      <c r="Q60" s="1325"/>
      <c r="R60" s="1325"/>
      <c r="S60" s="1325"/>
      <c r="T60" s="1325"/>
      <c r="U60" s="1326"/>
      <c r="V60" s="1324"/>
      <c r="W60" s="1325"/>
      <c r="X60" s="1325"/>
      <c r="Y60" s="1325"/>
      <c r="Z60" s="1325"/>
      <c r="AA60" s="1327"/>
      <c r="AB60" s="633"/>
    </row>
    <row r="61" spans="2:30" ht="15.75" customHeight="1" thickBot="1" x14ac:dyDescent="0.4">
      <c r="B61" s="632"/>
      <c r="C61" s="1187"/>
      <c r="D61" s="1188"/>
      <c r="E61" s="1188"/>
      <c r="F61" s="1188"/>
      <c r="G61" s="1188"/>
      <c r="H61" s="1188"/>
      <c r="I61" s="1188"/>
      <c r="J61" s="1188"/>
      <c r="K61" s="1188"/>
      <c r="L61" s="1188"/>
      <c r="M61" s="1188"/>
      <c r="N61" s="1482"/>
      <c r="O61" s="1483"/>
      <c r="P61" s="1483"/>
      <c r="Q61" s="1483"/>
      <c r="R61" s="1483"/>
      <c r="S61" s="1483"/>
      <c r="T61" s="1483"/>
      <c r="U61" s="1484"/>
      <c r="V61" s="1482"/>
      <c r="W61" s="1483"/>
      <c r="X61" s="1483"/>
      <c r="Y61" s="1483"/>
      <c r="Z61" s="1483"/>
      <c r="AA61" s="1485"/>
      <c r="AB61" s="633"/>
    </row>
    <row r="62" spans="2:30" x14ac:dyDescent="0.35">
      <c r="B62" s="634"/>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635"/>
    </row>
    <row r="101" ht="6" customHeight="1" x14ac:dyDescent="0.35"/>
  </sheetData>
  <mergeCells count="102">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H54:I56"/>
    <mergeCell ref="J54:M56"/>
    <mergeCell ref="N54:U56"/>
    <mergeCell ref="V54:AA56"/>
    <mergeCell ref="C57:G57"/>
    <mergeCell ref="H57:I57"/>
    <mergeCell ref="J57:M57"/>
    <mergeCell ref="N57:U57"/>
    <mergeCell ref="V57:AA57"/>
    <mergeCell ref="AE26:AE27"/>
    <mergeCell ref="K32:N32"/>
    <mergeCell ref="O32:R32"/>
    <mergeCell ref="S32:T32"/>
    <mergeCell ref="U32:W32"/>
    <mergeCell ref="X32:Y32"/>
    <mergeCell ref="Z32:AA32"/>
    <mergeCell ref="C30:J32"/>
    <mergeCell ref="K30:R30"/>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C23:I23"/>
    <mergeCell ref="J23:P23"/>
    <mergeCell ref="Q23:AA23"/>
    <mergeCell ref="T21:AA21"/>
    <mergeCell ref="K35:AA35"/>
    <mergeCell ref="C36:G36"/>
    <mergeCell ref="K36:AA36"/>
    <mergeCell ref="C38:G38"/>
    <mergeCell ref="K37:AA37"/>
    <mergeCell ref="C40:G40"/>
    <mergeCell ref="K40:AA40"/>
    <mergeCell ref="C24:I24"/>
    <mergeCell ref="J24:P24"/>
    <mergeCell ref="Q24:AA24"/>
    <mergeCell ref="C45:AA51"/>
    <mergeCell ref="C54:G56"/>
    <mergeCell ref="C16:H16"/>
    <mergeCell ref="I16:AA16"/>
    <mergeCell ref="C10:H11"/>
    <mergeCell ref="I10:Q11"/>
    <mergeCell ref="R10:U10"/>
    <mergeCell ref="V10:AA10"/>
    <mergeCell ref="R11:U11"/>
    <mergeCell ref="V11:AA11"/>
    <mergeCell ref="C43:AA44"/>
    <mergeCell ref="C39:G39"/>
    <mergeCell ref="K39:AA39"/>
    <mergeCell ref="C37:G37"/>
    <mergeCell ref="S30:W30"/>
    <mergeCell ref="X30:AA30"/>
    <mergeCell ref="K31:N31"/>
    <mergeCell ref="O31:R31"/>
    <mergeCell ref="S31:T31"/>
    <mergeCell ref="U31:W31"/>
    <mergeCell ref="X31:Y31"/>
    <mergeCell ref="Z31:AA31"/>
    <mergeCell ref="C34:AA34"/>
    <mergeCell ref="C35:G35"/>
    <mergeCell ref="B2:G4"/>
    <mergeCell ref="H2:AB2"/>
    <mergeCell ref="H3:O3"/>
    <mergeCell ref="P3:AB3"/>
    <mergeCell ref="H4:AB4"/>
    <mergeCell ref="C7:H8"/>
    <mergeCell ref="I7:AA8"/>
    <mergeCell ref="C13:H14"/>
    <mergeCell ref="I13:S14"/>
    <mergeCell ref="T13:AA13"/>
    <mergeCell ref="T14:AA14"/>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0"/>
  <sheetViews>
    <sheetView topLeftCell="A4" workbookViewId="0">
      <selection sqref="A1:XFD1048576"/>
    </sheetView>
  </sheetViews>
  <sheetFormatPr baseColWidth="10" defaultColWidth="3.54296875" defaultRowHeight="14.5" x14ac:dyDescent="0.35"/>
  <cols>
    <col min="1" max="1" width="3.54296875" style="1"/>
    <col min="2" max="2" width="2.81640625" style="1" customWidth="1"/>
    <col min="3" max="6" width="2.54296875" style="1" customWidth="1"/>
    <col min="7" max="7" width="4.453125" style="1" customWidth="1"/>
    <col min="8" max="8" width="16.81640625" style="1" customWidth="1"/>
    <col min="9" max="9" width="18" style="1" customWidth="1"/>
    <col min="10" max="10" width="15" style="1" customWidth="1"/>
    <col min="11" max="12" width="3.453125" style="1" customWidth="1"/>
    <col min="13" max="15" width="2.54296875" style="1" customWidth="1"/>
    <col min="16" max="16" width="5.453125" style="1" customWidth="1"/>
    <col min="17" max="17" width="3.54296875" style="1" customWidth="1"/>
    <col min="18" max="18" width="3.54296875" style="1"/>
    <col min="19" max="19" width="7.54296875" style="1" customWidth="1"/>
    <col min="20" max="20" width="7.453125" style="1" customWidth="1"/>
    <col min="21" max="21" width="5.453125" style="1" customWidth="1"/>
    <col min="22" max="22" width="3.54296875" style="1"/>
    <col min="23" max="25" width="5" style="1" customWidth="1"/>
    <col min="26" max="26" width="6.54296875" style="1" customWidth="1"/>
    <col min="27" max="27" width="4.1796875" style="1" customWidth="1"/>
    <col min="28" max="28" width="2" style="1" customWidth="1"/>
    <col min="29" max="16384" width="3.54296875" style="1"/>
  </cols>
  <sheetData>
    <row r="1" spans="1:28" ht="15" thickBot="1" x14ac:dyDescent="0.4">
      <c r="A1" s="772"/>
      <c r="B1" s="818"/>
      <c r="C1" s="818"/>
      <c r="D1" s="818"/>
      <c r="E1" s="818"/>
      <c r="F1" s="818"/>
      <c r="G1" s="816"/>
      <c r="H1" s="816"/>
      <c r="I1" s="816"/>
      <c r="J1" s="816"/>
      <c r="K1" s="816"/>
      <c r="L1" s="816"/>
      <c r="M1" s="816"/>
      <c r="N1" s="816"/>
      <c r="O1" s="816"/>
      <c r="P1" s="816"/>
      <c r="Q1" s="816"/>
      <c r="R1" s="816"/>
      <c r="S1" s="816"/>
      <c r="T1" s="816"/>
      <c r="U1" s="816"/>
      <c r="V1" s="816"/>
      <c r="W1" s="816"/>
      <c r="X1" s="816"/>
      <c r="Y1" s="816"/>
      <c r="Z1" s="816"/>
      <c r="AA1" s="816"/>
      <c r="AB1" s="816"/>
    </row>
    <row r="2" spans="1:28" ht="45.75" customHeight="1" x14ac:dyDescent="0.35">
      <c r="A2" s="772"/>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1:28" ht="14.5" customHeight="1" x14ac:dyDescent="0.35">
      <c r="A3" s="772"/>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1:28" ht="15" customHeight="1" thickBot="1" x14ac:dyDescent="0.4">
      <c r="A4" s="772"/>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1:28" ht="10.4" customHeight="1" x14ac:dyDescent="0.35">
      <c r="A5" s="772"/>
      <c r="B5" s="816"/>
      <c r="C5" s="816"/>
      <c r="D5" s="816"/>
      <c r="E5" s="816"/>
      <c r="F5" s="816"/>
      <c r="G5" s="816"/>
      <c r="H5" s="819"/>
      <c r="I5" s="819"/>
      <c r="J5" s="819"/>
      <c r="K5" s="819"/>
      <c r="L5" s="819"/>
      <c r="M5" s="819"/>
      <c r="N5" s="819"/>
      <c r="O5" s="819"/>
      <c r="P5" s="819"/>
      <c r="Q5" s="819"/>
      <c r="R5" s="819"/>
      <c r="S5" s="819"/>
      <c r="T5" s="819"/>
      <c r="U5" s="819"/>
      <c r="V5" s="819"/>
      <c r="W5" s="819"/>
      <c r="X5" s="819"/>
      <c r="Y5" s="819"/>
      <c r="Z5" s="819"/>
      <c r="AA5" s="819"/>
      <c r="AB5" s="819"/>
    </row>
    <row r="6" spans="1:28" ht="8.5" customHeight="1" thickBot="1" x14ac:dyDescent="0.4">
      <c r="A6" s="772"/>
      <c r="B6" s="820"/>
      <c r="C6" s="821"/>
      <c r="D6" s="821"/>
      <c r="E6" s="821"/>
      <c r="F6" s="821"/>
      <c r="G6" s="821"/>
      <c r="H6" s="821"/>
      <c r="I6" s="822"/>
      <c r="J6" s="822"/>
      <c r="K6" s="822"/>
      <c r="L6" s="822"/>
      <c r="M6" s="822"/>
      <c r="N6" s="822"/>
      <c r="O6" s="822"/>
      <c r="P6" s="822"/>
      <c r="Q6" s="822"/>
      <c r="R6" s="823"/>
      <c r="S6" s="823"/>
      <c r="T6" s="823"/>
      <c r="U6" s="823"/>
      <c r="V6" s="823"/>
      <c r="W6" s="821"/>
      <c r="X6" s="821"/>
      <c r="Y6" s="821"/>
      <c r="Z6" s="821"/>
      <c r="AA6" s="821"/>
      <c r="AB6" s="824"/>
    </row>
    <row r="7" spans="1:28" ht="15" customHeight="1" x14ac:dyDescent="0.35">
      <c r="A7" s="772"/>
      <c r="B7" s="825"/>
      <c r="C7" s="1220" t="s">
        <v>4</v>
      </c>
      <c r="D7" s="1221"/>
      <c r="E7" s="1221"/>
      <c r="F7" s="1221"/>
      <c r="G7" s="1221"/>
      <c r="H7" s="1222"/>
      <c r="I7" s="1760" t="s">
        <v>713</v>
      </c>
      <c r="J7" s="1761"/>
      <c r="K7" s="1761"/>
      <c r="L7" s="1761"/>
      <c r="M7" s="1761"/>
      <c r="N7" s="1761"/>
      <c r="O7" s="1761"/>
      <c r="P7" s="1761"/>
      <c r="Q7" s="1761"/>
      <c r="R7" s="1761"/>
      <c r="S7" s="1761"/>
      <c r="T7" s="1761"/>
      <c r="U7" s="1761"/>
      <c r="V7" s="1761"/>
      <c r="W7" s="1761"/>
      <c r="X7" s="1761"/>
      <c r="Y7" s="1761"/>
      <c r="Z7" s="1761"/>
      <c r="AA7" s="1762"/>
      <c r="AB7" s="826"/>
    </row>
    <row r="8" spans="1:28" ht="5.15" customHeight="1" thickBot="1" x14ac:dyDescent="0.4">
      <c r="A8" s="772"/>
      <c r="B8" s="825"/>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826"/>
    </row>
    <row r="9" spans="1:28" ht="9.65" customHeight="1" thickBot="1" x14ac:dyDescent="0.4">
      <c r="A9" s="772"/>
      <c r="B9" s="825"/>
      <c r="C9" s="827"/>
      <c r="D9" s="827"/>
      <c r="E9" s="827"/>
      <c r="F9" s="827"/>
      <c r="G9" s="827"/>
      <c r="H9" s="827"/>
      <c r="I9" s="828"/>
      <c r="J9" s="828"/>
      <c r="K9" s="828"/>
      <c r="L9" s="828"/>
      <c r="M9" s="828"/>
      <c r="N9" s="828"/>
      <c r="O9" s="828"/>
      <c r="P9" s="828"/>
      <c r="Q9" s="828"/>
      <c r="R9" s="829"/>
      <c r="S9" s="829"/>
      <c r="T9" s="829"/>
      <c r="U9" s="829"/>
      <c r="V9" s="829"/>
      <c r="W9" s="827"/>
      <c r="X9" s="827"/>
      <c r="Y9" s="827"/>
      <c r="Z9" s="827"/>
      <c r="AA9" s="827"/>
      <c r="AB9" s="826"/>
    </row>
    <row r="10" spans="1:28" ht="15" customHeight="1" thickBot="1" x14ac:dyDescent="0.4">
      <c r="A10" s="772"/>
      <c r="B10" s="825"/>
      <c r="C10" s="1220" t="s">
        <v>6</v>
      </c>
      <c r="D10" s="1221"/>
      <c r="E10" s="1221"/>
      <c r="F10" s="1221"/>
      <c r="G10" s="1221"/>
      <c r="H10" s="1222"/>
      <c r="I10" s="1361" t="s">
        <v>736</v>
      </c>
      <c r="J10" s="1362"/>
      <c r="K10" s="1362"/>
      <c r="L10" s="1362"/>
      <c r="M10" s="1362"/>
      <c r="N10" s="1362"/>
      <c r="O10" s="1362"/>
      <c r="P10" s="1362"/>
      <c r="Q10" s="1363"/>
      <c r="R10" s="1367" t="s">
        <v>8</v>
      </c>
      <c r="S10" s="1368"/>
      <c r="T10" s="1368"/>
      <c r="U10" s="1369"/>
      <c r="V10" s="1213" t="s">
        <v>9</v>
      </c>
      <c r="W10" s="1214"/>
      <c r="X10" s="1214"/>
      <c r="Y10" s="1214"/>
      <c r="Z10" s="1214"/>
      <c r="AA10" s="1215"/>
      <c r="AB10" s="826"/>
    </row>
    <row r="11" spans="1:28" ht="20.5" customHeight="1" thickBot="1" x14ac:dyDescent="0.4">
      <c r="A11" s="772"/>
      <c r="B11" s="825"/>
      <c r="C11" s="1223"/>
      <c r="D11" s="1224"/>
      <c r="E11" s="1224"/>
      <c r="F11" s="1224"/>
      <c r="G11" s="1224"/>
      <c r="H11" s="1225"/>
      <c r="I11" s="1364"/>
      <c r="J11" s="1365"/>
      <c r="K11" s="1365"/>
      <c r="L11" s="1365"/>
      <c r="M11" s="1365"/>
      <c r="N11" s="1365"/>
      <c r="O11" s="1365"/>
      <c r="P11" s="1365"/>
      <c r="Q11" s="1366"/>
      <c r="R11" s="1235" t="s">
        <v>737</v>
      </c>
      <c r="S11" s="1370"/>
      <c r="T11" s="1370"/>
      <c r="U11" s="1371"/>
      <c r="V11" s="1219">
        <v>2</v>
      </c>
      <c r="W11" s="1372"/>
      <c r="X11" s="1372"/>
      <c r="Y11" s="1372"/>
      <c r="Z11" s="1372"/>
      <c r="AA11" s="1373"/>
      <c r="AB11" s="826"/>
    </row>
    <row r="12" spans="1:28" ht="8.5" customHeight="1" thickBot="1" x14ac:dyDescent="0.4">
      <c r="A12" s="772"/>
      <c r="B12" s="830"/>
      <c r="C12" s="831"/>
      <c r="D12" s="831"/>
      <c r="E12" s="831"/>
      <c r="F12" s="831"/>
      <c r="G12" s="831"/>
      <c r="H12" s="831"/>
      <c r="I12" s="831"/>
      <c r="J12" s="831"/>
      <c r="K12" s="831"/>
      <c r="L12" s="831"/>
      <c r="M12" s="831"/>
      <c r="N12" s="831"/>
      <c r="O12" s="831"/>
      <c r="P12" s="831"/>
      <c r="Q12" s="831"/>
      <c r="R12" s="831"/>
      <c r="S12" s="831"/>
      <c r="T12" s="831"/>
      <c r="U12" s="831"/>
      <c r="V12" s="831"/>
      <c r="W12" s="831"/>
      <c r="X12" s="831"/>
      <c r="Y12" s="831"/>
      <c r="Z12" s="831"/>
      <c r="AA12" s="831"/>
      <c r="AB12" s="832"/>
    </row>
    <row r="13" spans="1:28" ht="20.25" customHeight="1" x14ac:dyDescent="0.35">
      <c r="A13" s="772"/>
      <c r="B13" s="830"/>
      <c r="C13" s="1220" t="s">
        <v>11</v>
      </c>
      <c r="D13" s="1221"/>
      <c r="E13" s="1221"/>
      <c r="F13" s="1221"/>
      <c r="G13" s="1221"/>
      <c r="H13" s="1222"/>
      <c r="I13" s="1226" t="s">
        <v>738</v>
      </c>
      <c r="J13" s="1227"/>
      <c r="K13" s="1227"/>
      <c r="L13" s="1227"/>
      <c r="M13" s="1227"/>
      <c r="N13" s="1227"/>
      <c r="O13" s="1227"/>
      <c r="P13" s="1227"/>
      <c r="Q13" s="1227"/>
      <c r="R13" s="1227"/>
      <c r="S13" s="1228"/>
      <c r="T13" s="1220" t="s">
        <v>13</v>
      </c>
      <c r="U13" s="1221"/>
      <c r="V13" s="1221"/>
      <c r="W13" s="1221"/>
      <c r="X13" s="1221"/>
      <c r="Y13" s="1221"/>
      <c r="Z13" s="1221"/>
      <c r="AA13" s="1222"/>
      <c r="AB13" s="832"/>
    </row>
    <row r="14" spans="1:28" ht="27.65" customHeight="1" thickBot="1" x14ac:dyDescent="0.4">
      <c r="A14" s="772"/>
      <c r="B14" s="830"/>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832"/>
    </row>
    <row r="15" spans="1:28" ht="8.5" customHeight="1" thickBot="1" x14ac:dyDescent="0.4">
      <c r="A15" s="772"/>
      <c r="B15" s="830"/>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2"/>
    </row>
    <row r="16" spans="1:28" ht="39.65" customHeight="1" thickBot="1" x14ac:dyDescent="0.4">
      <c r="A16" s="772"/>
      <c r="B16" s="830"/>
      <c r="C16" s="1195" t="s">
        <v>15</v>
      </c>
      <c r="D16" s="1196"/>
      <c r="E16" s="1196"/>
      <c r="F16" s="1196"/>
      <c r="G16" s="1196"/>
      <c r="H16" s="1197"/>
      <c r="I16" s="1198" t="s">
        <v>739</v>
      </c>
      <c r="J16" s="1199"/>
      <c r="K16" s="1199"/>
      <c r="L16" s="1199"/>
      <c r="M16" s="1199"/>
      <c r="N16" s="1199"/>
      <c r="O16" s="1199"/>
      <c r="P16" s="1199"/>
      <c r="Q16" s="1199"/>
      <c r="R16" s="1199"/>
      <c r="S16" s="1199"/>
      <c r="T16" s="1199"/>
      <c r="U16" s="1199"/>
      <c r="V16" s="1199"/>
      <c r="W16" s="1199"/>
      <c r="X16" s="1199"/>
      <c r="Y16" s="1199"/>
      <c r="Z16" s="1199"/>
      <c r="AA16" s="1200"/>
      <c r="AB16" s="832"/>
    </row>
    <row r="17" spans="1:28" ht="9" customHeight="1" thickBot="1" x14ac:dyDescent="0.4">
      <c r="A17" s="772"/>
      <c r="B17" s="830"/>
      <c r="C17" s="829"/>
      <c r="D17" s="829"/>
      <c r="E17" s="829"/>
      <c r="F17" s="829"/>
      <c r="G17" s="829"/>
      <c r="H17" s="829"/>
      <c r="I17" s="833"/>
      <c r="J17" s="833"/>
      <c r="K17" s="833"/>
      <c r="L17" s="833"/>
      <c r="M17" s="833"/>
      <c r="N17" s="833"/>
      <c r="O17" s="833"/>
      <c r="P17" s="833"/>
      <c r="Q17" s="833"/>
      <c r="R17" s="833"/>
      <c r="S17" s="833"/>
      <c r="T17" s="833"/>
      <c r="U17" s="833"/>
      <c r="V17" s="833"/>
      <c r="W17" s="833"/>
      <c r="X17" s="833"/>
      <c r="Y17" s="833"/>
      <c r="Z17" s="833"/>
      <c r="AA17" s="833"/>
      <c r="AB17" s="832"/>
    </row>
    <row r="18" spans="1:28" ht="49.4" customHeight="1" thickBot="1" x14ac:dyDescent="0.4">
      <c r="A18" s="772"/>
      <c r="B18" s="830"/>
      <c r="C18" s="1195" t="s">
        <v>84</v>
      </c>
      <c r="D18" s="1196"/>
      <c r="E18" s="1196"/>
      <c r="F18" s="1196"/>
      <c r="G18" s="1196"/>
      <c r="H18" s="1197"/>
      <c r="I18" s="1868" t="s">
        <v>740</v>
      </c>
      <c r="J18" s="1869"/>
      <c r="K18" s="1869"/>
      <c r="L18" s="1869"/>
      <c r="M18" s="1869"/>
      <c r="N18" s="1869"/>
      <c r="O18" s="1869"/>
      <c r="P18" s="1869"/>
      <c r="Q18" s="1869"/>
      <c r="R18" s="1869"/>
      <c r="S18" s="1869"/>
      <c r="T18" s="1869"/>
      <c r="U18" s="1869"/>
      <c r="V18" s="1869"/>
      <c r="W18" s="1869"/>
      <c r="X18" s="1869"/>
      <c r="Y18" s="1869"/>
      <c r="Z18" s="1869"/>
      <c r="AA18" s="1870"/>
      <c r="AB18" s="832"/>
    </row>
    <row r="19" spans="1:28" ht="9" customHeight="1" thickBot="1" x14ac:dyDescent="0.4">
      <c r="A19" s="772"/>
      <c r="B19" s="830"/>
      <c r="C19" s="829"/>
      <c r="D19" s="829"/>
      <c r="E19" s="829"/>
      <c r="F19" s="829"/>
      <c r="G19" s="829"/>
      <c r="H19" s="829"/>
      <c r="I19" s="833"/>
      <c r="J19" s="833"/>
      <c r="K19" s="833"/>
      <c r="L19" s="833"/>
      <c r="M19" s="833"/>
      <c r="N19" s="833"/>
      <c r="O19" s="833"/>
      <c r="P19" s="833"/>
      <c r="Q19" s="833"/>
      <c r="R19" s="833"/>
      <c r="S19" s="833"/>
      <c r="T19" s="833"/>
      <c r="U19" s="833"/>
      <c r="V19" s="833"/>
      <c r="W19" s="833"/>
      <c r="X19" s="833"/>
      <c r="Y19" s="833"/>
      <c r="Z19" s="833"/>
      <c r="AA19" s="833"/>
      <c r="AB19" s="832"/>
    </row>
    <row r="20" spans="1:28" ht="22.5" customHeight="1" x14ac:dyDescent="0.35">
      <c r="A20" s="772"/>
      <c r="B20" s="830"/>
      <c r="C20" s="1201" t="s">
        <v>19</v>
      </c>
      <c r="D20" s="1202"/>
      <c r="E20" s="1202"/>
      <c r="F20" s="1202"/>
      <c r="G20" s="1202"/>
      <c r="H20" s="1203"/>
      <c r="I20" s="1207" t="s">
        <v>1090</v>
      </c>
      <c r="J20" s="1208"/>
      <c r="K20" s="1208"/>
      <c r="L20" s="1209"/>
      <c r="M20" s="1213" t="s">
        <v>21</v>
      </c>
      <c r="N20" s="1214"/>
      <c r="O20" s="1214"/>
      <c r="P20" s="1214"/>
      <c r="Q20" s="1214"/>
      <c r="R20" s="1214"/>
      <c r="S20" s="1215"/>
      <c r="T20" s="1213" t="s">
        <v>22</v>
      </c>
      <c r="U20" s="1214"/>
      <c r="V20" s="1214"/>
      <c r="W20" s="1214"/>
      <c r="X20" s="1214"/>
      <c r="Y20" s="1214"/>
      <c r="Z20" s="1214"/>
      <c r="AA20" s="1215"/>
      <c r="AB20" s="832"/>
    </row>
    <row r="21" spans="1:28" ht="20.149999999999999" customHeight="1" thickBot="1" x14ac:dyDescent="0.4">
      <c r="A21" s="772"/>
      <c r="B21" s="830"/>
      <c r="C21" s="1204"/>
      <c r="D21" s="1205"/>
      <c r="E21" s="1205"/>
      <c r="F21" s="1205"/>
      <c r="G21" s="1205"/>
      <c r="H21" s="1206"/>
      <c r="I21" s="1210"/>
      <c r="J21" s="1211"/>
      <c r="K21" s="1211"/>
      <c r="L21" s="1212"/>
      <c r="M21" s="1216" t="s">
        <v>23</v>
      </c>
      <c r="N21" s="1217"/>
      <c r="O21" s="1217"/>
      <c r="P21" s="1217"/>
      <c r="Q21" s="1217"/>
      <c r="R21" s="1217"/>
      <c r="S21" s="1218"/>
      <c r="T21" s="1219" t="s">
        <v>741</v>
      </c>
      <c r="U21" s="1217"/>
      <c r="V21" s="1217"/>
      <c r="W21" s="1217"/>
      <c r="X21" s="1217"/>
      <c r="Y21" s="1217"/>
      <c r="Z21" s="1217"/>
      <c r="AA21" s="1218"/>
      <c r="AB21" s="832"/>
    </row>
    <row r="22" spans="1:28" ht="9.65" customHeight="1" thickBot="1" x14ac:dyDescent="0.4">
      <c r="A22" s="772"/>
      <c r="B22" s="830"/>
      <c r="C22" s="831"/>
      <c r="D22" s="831"/>
      <c r="E22" s="831"/>
      <c r="F22" s="831"/>
      <c r="G22" s="831"/>
      <c r="H22" s="831"/>
      <c r="I22" s="831"/>
      <c r="J22" s="831"/>
      <c r="K22" s="831"/>
      <c r="L22" s="831"/>
      <c r="M22" s="831"/>
      <c r="N22" s="831"/>
      <c r="O22" s="831"/>
      <c r="P22" s="831"/>
      <c r="Q22" s="831"/>
      <c r="R22" s="831"/>
      <c r="S22" s="831"/>
      <c r="T22" s="831"/>
      <c r="U22" s="831"/>
      <c r="V22" s="831"/>
      <c r="W22" s="831"/>
      <c r="X22" s="831"/>
      <c r="Y22" s="831"/>
      <c r="Z22" s="831"/>
      <c r="AA22" s="831"/>
      <c r="AB22" s="832"/>
    </row>
    <row r="23" spans="1:28" ht="26.5" customHeight="1" x14ac:dyDescent="0.35">
      <c r="A23" s="772"/>
      <c r="B23" s="83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32"/>
    </row>
    <row r="24" spans="1:28" ht="22.4" customHeight="1" thickBot="1" x14ac:dyDescent="0.4">
      <c r="A24" s="772"/>
      <c r="B24" s="830"/>
      <c r="C24" s="1245" t="s">
        <v>742</v>
      </c>
      <c r="D24" s="1246"/>
      <c r="E24" s="1246"/>
      <c r="F24" s="1246"/>
      <c r="G24" s="1246"/>
      <c r="H24" s="1246"/>
      <c r="I24" s="1247"/>
      <c r="J24" s="1245" t="s">
        <v>721</v>
      </c>
      <c r="K24" s="1246"/>
      <c r="L24" s="1246"/>
      <c r="M24" s="1246"/>
      <c r="N24" s="1246"/>
      <c r="O24" s="1246"/>
      <c r="P24" s="1247"/>
      <c r="Q24" s="1248" t="s">
        <v>722</v>
      </c>
      <c r="R24" s="1249"/>
      <c r="S24" s="1249"/>
      <c r="T24" s="1249"/>
      <c r="U24" s="1249"/>
      <c r="V24" s="1249"/>
      <c r="W24" s="1249"/>
      <c r="X24" s="1249"/>
      <c r="Y24" s="1249"/>
      <c r="Z24" s="1249"/>
      <c r="AA24" s="1250"/>
      <c r="AB24" s="832"/>
    </row>
    <row r="25" spans="1:28" ht="8.5" customHeight="1" thickBot="1" x14ac:dyDescent="0.4">
      <c r="A25" s="772"/>
      <c r="B25" s="830"/>
      <c r="C25" s="831"/>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832"/>
    </row>
    <row r="26" spans="1:28" ht="27.65" customHeight="1" thickBot="1" x14ac:dyDescent="0.4">
      <c r="A26" s="772"/>
      <c r="B26" s="830"/>
      <c r="C26" s="1195" t="s">
        <v>31</v>
      </c>
      <c r="D26" s="1196"/>
      <c r="E26" s="1196"/>
      <c r="F26" s="1196"/>
      <c r="G26" s="1196"/>
      <c r="H26" s="1197"/>
      <c r="I26" s="3494" t="s">
        <v>743</v>
      </c>
      <c r="J26" s="1199"/>
      <c r="K26" s="1199"/>
      <c r="L26" s="1199"/>
      <c r="M26" s="1199"/>
      <c r="N26" s="1199"/>
      <c r="O26" s="1199"/>
      <c r="P26" s="1199"/>
      <c r="Q26" s="1199"/>
      <c r="R26" s="1199"/>
      <c r="S26" s="1199"/>
      <c r="T26" s="1199"/>
      <c r="U26" s="1199"/>
      <c r="V26" s="1199"/>
      <c r="W26" s="1199"/>
      <c r="X26" s="1199"/>
      <c r="Y26" s="1199"/>
      <c r="Z26" s="1199"/>
      <c r="AA26" s="1200"/>
      <c r="AB26" s="832"/>
    </row>
    <row r="27" spans="1:28" ht="8.15" customHeight="1" thickBot="1" x14ac:dyDescent="0.4">
      <c r="A27" s="772"/>
      <c r="B27" s="830"/>
      <c r="C27" s="829"/>
      <c r="D27" s="829"/>
      <c r="E27" s="829"/>
      <c r="F27" s="829"/>
      <c r="G27" s="829"/>
      <c r="H27" s="829"/>
      <c r="I27" s="833"/>
      <c r="J27" s="833"/>
      <c r="K27" s="833"/>
      <c r="L27" s="833"/>
      <c r="M27" s="833"/>
      <c r="N27" s="833"/>
      <c r="O27" s="833"/>
      <c r="P27" s="833"/>
      <c r="Q27" s="833"/>
      <c r="R27" s="833"/>
      <c r="S27" s="833"/>
      <c r="T27" s="833"/>
      <c r="U27" s="833"/>
      <c r="V27" s="833"/>
      <c r="W27" s="833"/>
      <c r="X27" s="833"/>
      <c r="Y27" s="833"/>
      <c r="Z27" s="833"/>
      <c r="AA27" s="833"/>
      <c r="AB27" s="832"/>
    </row>
    <row r="28" spans="1:28" ht="43.4" customHeight="1" thickBot="1" x14ac:dyDescent="0.4">
      <c r="A28" s="772"/>
      <c r="B28" s="830"/>
      <c r="C28" s="1195" t="s">
        <v>33</v>
      </c>
      <c r="D28" s="1196"/>
      <c r="E28" s="1196"/>
      <c r="F28" s="1196"/>
      <c r="G28" s="1196"/>
      <c r="H28" s="1197"/>
      <c r="I28" s="1611">
        <v>1.37</v>
      </c>
      <c r="J28" s="1198"/>
      <c r="K28" s="1236" t="s">
        <v>34</v>
      </c>
      <c r="L28" s="1237"/>
      <c r="M28" s="1237"/>
      <c r="N28" s="1238"/>
      <c r="O28" s="1343" t="s">
        <v>35</v>
      </c>
      <c r="P28" s="1344"/>
      <c r="Q28" s="1344"/>
      <c r="R28" s="1345"/>
      <c r="S28" s="859"/>
      <c r="T28" s="1344" t="s">
        <v>36</v>
      </c>
      <c r="U28" s="1344"/>
      <c r="V28" s="1345"/>
      <c r="W28" s="847" t="s">
        <v>115</v>
      </c>
      <c r="X28" s="1346" t="s">
        <v>38</v>
      </c>
      <c r="Y28" s="1347"/>
      <c r="Z28" s="1348"/>
      <c r="AA28" s="860"/>
      <c r="AB28" s="832"/>
    </row>
    <row r="29" spans="1:28" ht="8.5" customHeight="1" thickBot="1" x14ac:dyDescent="0.4">
      <c r="A29" s="772"/>
      <c r="B29" s="830"/>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2"/>
    </row>
    <row r="30" spans="1:28" ht="15" customHeight="1" x14ac:dyDescent="0.35">
      <c r="A30" s="772"/>
      <c r="B30" s="83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32"/>
    </row>
    <row r="31" spans="1:28" ht="14.25" customHeight="1" x14ac:dyDescent="0.35">
      <c r="A31" s="772"/>
      <c r="B31" s="83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32"/>
    </row>
    <row r="32" spans="1:28" ht="15" customHeight="1" thickBot="1" x14ac:dyDescent="0.4">
      <c r="A32" s="772"/>
      <c r="B32" s="830"/>
      <c r="C32" s="1273"/>
      <c r="D32" s="1274"/>
      <c r="E32" s="1274"/>
      <c r="F32" s="1274"/>
      <c r="G32" s="1274"/>
      <c r="H32" s="1274"/>
      <c r="I32" s="1274"/>
      <c r="J32" s="1275"/>
      <c r="K32" s="1342" t="s">
        <v>744</v>
      </c>
      <c r="L32" s="1264"/>
      <c r="M32" s="1264"/>
      <c r="N32" s="1264"/>
      <c r="O32" s="1265" t="s">
        <v>745</v>
      </c>
      <c r="P32" s="1264"/>
      <c r="Q32" s="1264"/>
      <c r="R32" s="1264"/>
      <c r="S32" s="1265" t="s">
        <v>746</v>
      </c>
      <c r="T32" s="1264"/>
      <c r="U32" s="1265" t="s">
        <v>747</v>
      </c>
      <c r="V32" s="1264"/>
      <c r="W32" s="1264"/>
      <c r="X32" s="1265" t="s">
        <v>748</v>
      </c>
      <c r="Y32" s="1264"/>
      <c r="Z32" s="1265" t="s">
        <v>749</v>
      </c>
      <c r="AA32" s="1266"/>
      <c r="AB32" s="832"/>
    </row>
    <row r="33" spans="1:28" ht="6.65" customHeight="1" thickBot="1" x14ac:dyDescent="0.4">
      <c r="A33" s="772"/>
      <c r="B33" s="830"/>
      <c r="C33" s="831"/>
      <c r="D33" s="831"/>
      <c r="E33" s="831"/>
      <c r="F33" s="831"/>
      <c r="G33" s="831"/>
      <c r="H33" s="831"/>
      <c r="I33" s="831"/>
      <c r="J33" s="831"/>
      <c r="K33" s="831"/>
      <c r="L33" s="831"/>
      <c r="M33" s="831"/>
      <c r="N33" s="831"/>
      <c r="O33" s="831"/>
      <c r="P33" s="831"/>
      <c r="Q33" s="831"/>
      <c r="R33" s="831"/>
      <c r="S33" s="831"/>
      <c r="T33" s="831"/>
      <c r="U33" s="831"/>
      <c r="V33" s="831"/>
      <c r="W33" s="831"/>
      <c r="X33" s="831"/>
      <c r="Y33" s="831"/>
      <c r="Z33" s="831"/>
      <c r="AA33" s="831"/>
      <c r="AB33" s="832"/>
    </row>
    <row r="34" spans="1:28" s="117" customFormat="1" ht="15" customHeight="1" thickBot="1" x14ac:dyDescent="0.4">
      <c r="A34" s="789"/>
      <c r="B34" s="835"/>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832"/>
    </row>
    <row r="35" spans="1:28" s="117" customFormat="1" ht="75" customHeight="1" thickBot="1" x14ac:dyDescent="0.4">
      <c r="A35" s="789"/>
      <c r="B35" s="835"/>
      <c r="C35" s="1257" t="s">
        <v>46</v>
      </c>
      <c r="D35" s="1258"/>
      <c r="E35" s="1258"/>
      <c r="F35" s="1258"/>
      <c r="G35" s="1259"/>
      <c r="H35" s="848" t="s">
        <v>750</v>
      </c>
      <c r="I35" s="848" t="s">
        <v>751</v>
      </c>
      <c r="J35" s="848" t="s">
        <v>49</v>
      </c>
      <c r="K35" s="1260" t="s">
        <v>50</v>
      </c>
      <c r="L35" s="1261"/>
      <c r="M35" s="1261"/>
      <c r="N35" s="1261"/>
      <c r="O35" s="1261"/>
      <c r="P35" s="1261"/>
      <c r="Q35" s="1261"/>
      <c r="R35" s="1261"/>
      <c r="S35" s="1261"/>
      <c r="T35" s="1261"/>
      <c r="U35" s="1261"/>
      <c r="V35" s="1261"/>
      <c r="W35" s="1261"/>
      <c r="X35" s="1261"/>
      <c r="Y35" s="1261"/>
      <c r="Z35" s="1261"/>
      <c r="AA35" s="1262"/>
      <c r="AB35" s="832"/>
    </row>
    <row r="36" spans="1:28" s="117" customFormat="1" ht="45" customHeight="1" x14ac:dyDescent="0.35">
      <c r="A36" s="789"/>
      <c r="B36" s="835"/>
      <c r="C36" s="3463" t="s">
        <v>210</v>
      </c>
      <c r="D36" s="3464"/>
      <c r="E36" s="3464"/>
      <c r="F36" s="3464"/>
      <c r="G36" s="3465"/>
      <c r="H36" s="855">
        <v>28</v>
      </c>
      <c r="I36" s="855">
        <v>40</v>
      </c>
      <c r="J36" s="861">
        <v>0.7</v>
      </c>
      <c r="K36" s="3490" t="s">
        <v>752</v>
      </c>
      <c r="L36" s="3491"/>
      <c r="M36" s="3491"/>
      <c r="N36" s="3491"/>
      <c r="O36" s="3491"/>
      <c r="P36" s="3491"/>
      <c r="Q36" s="3491"/>
      <c r="R36" s="3491"/>
      <c r="S36" s="3491"/>
      <c r="T36" s="3491"/>
      <c r="U36" s="3491"/>
      <c r="V36" s="3491"/>
      <c r="W36" s="3491"/>
      <c r="X36" s="3491"/>
      <c r="Y36" s="3491"/>
      <c r="Z36" s="3491"/>
      <c r="AA36" s="3492"/>
      <c r="AB36" s="832"/>
    </row>
    <row r="37" spans="1:28" s="117" customFormat="1" ht="24" customHeight="1" x14ac:dyDescent="0.35">
      <c r="A37" s="789"/>
      <c r="B37" s="835"/>
      <c r="C37" s="3463" t="s">
        <v>212</v>
      </c>
      <c r="D37" s="3464"/>
      <c r="E37" s="3464"/>
      <c r="F37" s="3464"/>
      <c r="G37" s="3465"/>
      <c r="H37" s="849">
        <v>141</v>
      </c>
      <c r="I37" s="849">
        <v>65</v>
      </c>
      <c r="J37" s="861">
        <v>2.1692307692307691</v>
      </c>
      <c r="K37" s="3490" t="s">
        <v>1091</v>
      </c>
      <c r="L37" s="3491"/>
      <c r="M37" s="3491"/>
      <c r="N37" s="3491"/>
      <c r="O37" s="3491"/>
      <c r="P37" s="3491"/>
      <c r="Q37" s="3491"/>
      <c r="R37" s="3491"/>
      <c r="S37" s="3491"/>
      <c r="T37" s="3491"/>
      <c r="U37" s="3491"/>
      <c r="V37" s="3491"/>
      <c r="W37" s="3491"/>
      <c r="X37" s="3491"/>
      <c r="Y37" s="3491"/>
      <c r="Z37" s="3491"/>
      <c r="AA37" s="3492"/>
      <c r="AB37" s="832"/>
    </row>
    <row r="38" spans="1:28" s="117" customFormat="1" ht="30" customHeight="1" x14ac:dyDescent="0.35">
      <c r="A38" s="789"/>
      <c r="B38" s="835"/>
      <c r="C38" s="3463" t="s">
        <v>730</v>
      </c>
      <c r="D38" s="3464"/>
      <c r="E38" s="3464"/>
      <c r="F38" s="3464"/>
      <c r="G38" s="3465"/>
      <c r="H38" s="857"/>
      <c r="I38" s="857"/>
      <c r="J38" s="861"/>
      <c r="K38" s="3490"/>
      <c r="L38" s="3491"/>
      <c r="M38" s="3491"/>
      <c r="N38" s="3491"/>
      <c r="O38" s="3491"/>
      <c r="P38" s="3491"/>
      <c r="Q38" s="3491"/>
      <c r="R38" s="3491"/>
      <c r="S38" s="3491"/>
      <c r="T38" s="3491"/>
      <c r="U38" s="3491"/>
      <c r="V38" s="3491"/>
      <c r="W38" s="3491"/>
      <c r="X38" s="3491"/>
      <c r="Y38" s="3491"/>
      <c r="Z38" s="3491"/>
      <c r="AA38" s="3492"/>
      <c r="AB38" s="832"/>
    </row>
    <row r="39" spans="1:28" s="117" customFormat="1" ht="20.5" customHeight="1" x14ac:dyDescent="0.35">
      <c r="A39" s="789"/>
      <c r="B39" s="835"/>
      <c r="C39" s="3457" t="s">
        <v>731</v>
      </c>
      <c r="D39" s="3458"/>
      <c r="E39" s="3458"/>
      <c r="F39" s="3458"/>
      <c r="G39" s="3459"/>
      <c r="H39" s="858"/>
      <c r="I39" s="858"/>
      <c r="J39" s="862"/>
      <c r="K39" s="3495"/>
      <c r="L39" s="3496"/>
      <c r="M39" s="3496"/>
      <c r="N39" s="3496"/>
      <c r="O39" s="3496"/>
      <c r="P39" s="3496"/>
      <c r="Q39" s="3496"/>
      <c r="R39" s="3496"/>
      <c r="S39" s="3496"/>
      <c r="T39" s="3496"/>
      <c r="U39" s="3496"/>
      <c r="V39" s="3496"/>
      <c r="W39" s="3496"/>
      <c r="X39" s="3496"/>
      <c r="Y39" s="3496"/>
      <c r="Z39" s="3496"/>
      <c r="AA39" s="3497"/>
      <c r="AB39" s="832"/>
    </row>
    <row r="40" spans="1:28" s="117" customFormat="1" ht="15" thickBot="1" x14ac:dyDescent="0.4">
      <c r="A40" s="789"/>
      <c r="B40" s="835"/>
      <c r="C40" s="3498"/>
      <c r="D40" s="3499"/>
      <c r="E40" s="3499"/>
      <c r="F40" s="3499"/>
      <c r="G40" s="3500"/>
      <c r="H40" s="863"/>
      <c r="I40" s="863"/>
      <c r="J40" s="864"/>
      <c r="K40" s="3501"/>
      <c r="L40" s="3502"/>
      <c r="M40" s="3502"/>
      <c r="N40" s="3502"/>
      <c r="O40" s="3502"/>
      <c r="P40" s="3502"/>
      <c r="Q40" s="3502"/>
      <c r="R40" s="3502"/>
      <c r="S40" s="3502"/>
      <c r="T40" s="3502"/>
      <c r="U40" s="3502"/>
      <c r="V40" s="3502"/>
      <c r="W40" s="3502"/>
      <c r="X40" s="3502"/>
      <c r="Y40" s="3502"/>
      <c r="Z40" s="3502"/>
      <c r="AA40" s="3503"/>
      <c r="AB40" s="832"/>
    </row>
    <row r="41" spans="1:28" s="117" customFormat="1" ht="15.75" customHeight="1" thickBot="1" x14ac:dyDescent="0.4">
      <c r="A41" s="789"/>
      <c r="B41" s="835"/>
      <c r="C41" s="3504" t="s">
        <v>54</v>
      </c>
      <c r="D41" s="3504"/>
      <c r="E41" s="3504"/>
      <c r="F41" s="3504"/>
      <c r="G41" s="3504"/>
      <c r="H41" s="865"/>
      <c r="I41" s="865"/>
      <c r="J41" s="866"/>
      <c r="K41" s="1288"/>
      <c r="L41" s="1288"/>
      <c r="M41" s="1288"/>
      <c r="N41" s="1288"/>
      <c r="O41" s="1288"/>
      <c r="P41" s="1288"/>
      <c r="Q41" s="1288"/>
      <c r="R41" s="1288"/>
      <c r="S41" s="1288"/>
      <c r="T41" s="1288"/>
      <c r="U41" s="1288"/>
      <c r="V41" s="1288"/>
      <c r="W41" s="1288"/>
      <c r="X41" s="1288"/>
      <c r="Y41" s="1288"/>
      <c r="Z41" s="1288"/>
      <c r="AA41" s="1289"/>
      <c r="AB41" s="832"/>
    </row>
    <row r="42" spans="1:28" s="117" customFormat="1" ht="5.25" customHeight="1" x14ac:dyDescent="0.35">
      <c r="A42" s="789"/>
      <c r="B42" s="835"/>
      <c r="C42" s="850"/>
      <c r="D42" s="850"/>
      <c r="E42" s="850"/>
      <c r="F42" s="850"/>
      <c r="G42" s="850"/>
      <c r="H42" s="851"/>
      <c r="I42" s="851"/>
      <c r="J42" s="852"/>
      <c r="K42" s="850"/>
      <c r="L42" s="850"/>
      <c r="M42" s="850"/>
      <c r="N42" s="850"/>
      <c r="O42" s="850"/>
      <c r="P42" s="850"/>
      <c r="Q42" s="850"/>
      <c r="R42" s="850"/>
      <c r="S42" s="850"/>
      <c r="T42" s="850"/>
      <c r="U42" s="850"/>
      <c r="V42" s="850"/>
      <c r="W42" s="850"/>
      <c r="X42" s="850"/>
      <c r="Y42" s="850"/>
      <c r="Z42" s="850"/>
      <c r="AA42" s="850"/>
      <c r="AB42" s="832"/>
    </row>
    <row r="43" spans="1:28" s="117" customFormat="1" ht="15" thickBot="1" x14ac:dyDescent="0.4">
      <c r="A43" s="789"/>
      <c r="B43" s="835"/>
      <c r="C43" s="850"/>
      <c r="D43" s="850"/>
      <c r="E43" s="850"/>
      <c r="F43" s="850"/>
      <c r="G43" s="850"/>
      <c r="H43" s="851"/>
      <c r="I43" s="851"/>
      <c r="J43" s="852"/>
      <c r="K43" s="850"/>
      <c r="L43" s="850"/>
      <c r="M43" s="850"/>
      <c r="N43" s="850"/>
      <c r="O43" s="850"/>
      <c r="P43" s="850"/>
      <c r="Q43" s="850"/>
      <c r="R43" s="850"/>
      <c r="S43" s="850"/>
      <c r="T43" s="850"/>
      <c r="U43" s="850"/>
      <c r="V43" s="850"/>
      <c r="W43" s="850"/>
      <c r="X43" s="850"/>
      <c r="Y43" s="850"/>
      <c r="Z43" s="850"/>
      <c r="AA43" s="850"/>
      <c r="AB43" s="832"/>
    </row>
    <row r="44" spans="1:28" s="117" customFormat="1" ht="14.5" customHeight="1" x14ac:dyDescent="0.35">
      <c r="A44" s="789"/>
      <c r="B44" s="835"/>
      <c r="C44" s="1290" t="s">
        <v>55</v>
      </c>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1"/>
      <c r="Z44" s="1291"/>
      <c r="AA44" s="1292"/>
      <c r="AB44" s="832"/>
    </row>
    <row r="45" spans="1:28" ht="15" thickBot="1" x14ac:dyDescent="0.4">
      <c r="A45" s="772"/>
      <c r="B45" s="830"/>
      <c r="C45" s="1293"/>
      <c r="D45" s="1294"/>
      <c r="E45" s="1294"/>
      <c r="F45" s="1294"/>
      <c r="G45" s="1294"/>
      <c r="H45" s="1294"/>
      <c r="I45" s="1294"/>
      <c r="J45" s="1294"/>
      <c r="K45" s="1294"/>
      <c r="L45" s="1294"/>
      <c r="M45" s="1294"/>
      <c r="N45" s="1294"/>
      <c r="O45" s="1294"/>
      <c r="P45" s="1294"/>
      <c r="Q45" s="1294"/>
      <c r="R45" s="1294"/>
      <c r="S45" s="1294"/>
      <c r="T45" s="1294"/>
      <c r="U45" s="1294"/>
      <c r="V45" s="1294"/>
      <c r="W45" s="1294"/>
      <c r="X45" s="1294"/>
      <c r="Y45" s="1294"/>
      <c r="Z45" s="1294"/>
      <c r="AA45" s="1295"/>
      <c r="AB45" s="832"/>
    </row>
    <row r="46" spans="1:28" ht="14.5" customHeight="1" x14ac:dyDescent="0.35">
      <c r="A46" s="772"/>
      <c r="B46" s="830"/>
      <c r="C46" s="1296" t="s">
        <v>94</v>
      </c>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8"/>
      <c r="AB46" s="832"/>
    </row>
    <row r="47" spans="1:28" x14ac:dyDescent="0.35">
      <c r="A47" s="772"/>
      <c r="B47" s="830"/>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832"/>
    </row>
    <row r="48" spans="1:28" x14ac:dyDescent="0.35">
      <c r="A48" s="772"/>
      <c r="B48" s="830"/>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832"/>
    </row>
    <row r="49" spans="1:28" x14ac:dyDescent="0.35">
      <c r="A49" s="772"/>
      <c r="B49" s="830"/>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832"/>
    </row>
    <row r="50" spans="1:28" x14ac:dyDescent="0.35">
      <c r="A50" s="772"/>
      <c r="B50" s="830"/>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832"/>
    </row>
    <row r="51" spans="1:28" ht="99" customHeight="1" thickBot="1" x14ac:dyDescent="0.4">
      <c r="A51" s="772"/>
      <c r="B51" s="830"/>
      <c r="C51" s="1302"/>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4"/>
      <c r="AB51" s="832"/>
    </row>
    <row r="52" spans="1:28" ht="6.65" customHeight="1" x14ac:dyDescent="0.35">
      <c r="A52" s="772"/>
      <c r="B52" s="836"/>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c r="AB52" s="838"/>
    </row>
    <row r="53" spans="1:28" ht="6.65" customHeight="1" thickBot="1" x14ac:dyDescent="0.4">
      <c r="A53" s="772"/>
      <c r="B53" s="839"/>
      <c r="C53" s="854"/>
      <c r="D53" s="854"/>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40"/>
    </row>
    <row r="54" spans="1:28" ht="15.5" customHeight="1" x14ac:dyDescent="0.35">
      <c r="A54" s="772"/>
      <c r="B54" s="841"/>
      <c r="C54" s="3508" t="s">
        <v>46</v>
      </c>
      <c r="D54" s="3509"/>
      <c r="E54" s="3509"/>
      <c r="F54" s="3509"/>
      <c r="G54" s="3510"/>
      <c r="H54" s="3512" t="s">
        <v>76</v>
      </c>
      <c r="I54" s="3510"/>
      <c r="J54" s="3512" t="s">
        <v>56</v>
      </c>
      <c r="K54" s="3509"/>
      <c r="L54" s="3509"/>
      <c r="M54" s="3510"/>
      <c r="N54" s="3512" t="s">
        <v>57</v>
      </c>
      <c r="O54" s="3509"/>
      <c r="P54" s="3509"/>
      <c r="Q54" s="3509"/>
      <c r="R54" s="3509"/>
      <c r="S54" s="3509"/>
      <c r="T54" s="3509"/>
      <c r="U54" s="3510"/>
      <c r="V54" s="3513" t="s">
        <v>58</v>
      </c>
      <c r="W54" s="3513"/>
      <c r="X54" s="3513"/>
      <c r="Y54" s="3513"/>
      <c r="Z54" s="3513"/>
      <c r="AA54" s="3514"/>
      <c r="AB54" s="842"/>
    </row>
    <row r="55" spans="1:28" ht="7.4" customHeight="1" x14ac:dyDescent="0.35">
      <c r="A55" s="772"/>
      <c r="B55" s="843"/>
      <c r="C55" s="3511"/>
      <c r="D55" s="1309"/>
      <c r="E55" s="1309"/>
      <c r="F55" s="1309"/>
      <c r="G55" s="1310"/>
      <c r="H55" s="1308"/>
      <c r="I55" s="1310"/>
      <c r="J55" s="1308"/>
      <c r="K55" s="1309"/>
      <c r="L55" s="1309"/>
      <c r="M55" s="1310"/>
      <c r="N55" s="1308"/>
      <c r="O55" s="1309"/>
      <c r="P55" s="1309"/>
      <c r="Q55" s="1309"/>
      <c r="R55" s="1309"/>
      <c r="S55" s="1309"/>
      <c r="T55" s="1309"/>
      <c r="U55" s="1310"/>
      <c r="V55" s="1316"/>
      <c r="W55" s="1316"/>
      <c r="X55" s="1316"/>
      <c r="Y55" s="1316"/>
      <c r="Z55" s="1316"/>
      <c r="AA55" s="3515"/>
      <c r="AB55" s="842"/>
    </row>
    <row r="56" spans="1:28" ht="15.5" hidden="1" customHeight="1" x14ac:dyDescent="0.35">
      <c r="A56" s="772"/>
      <c r="B56" s="843"/>
      <c r="C56" s="3511"/>
      <c r="D56" s="1309"/>
      <c r="E56" s="1309"/>
      <c r="F56" s="1309"/>
      <c r="G56" s="1310"/>
      <c r="H56" s="1308"/>
      <c r="I56" s="1310"/>
      <c r="J56" s="1308"/>
      <c r="K56" s="1309"/>
      <c r="L56" s="1309"/>
      <c r="M56" s="1310"/>
      <c r="N56" s="1308"/>
      <c r="O56" s="1309"/>
      <c r="P56" s="1309"/>
      <c r="Q56" s="1309"/>
      <c r="R56" s="1309"/>
      <c r="S56" s="1309"/>
      <c r="T56" s="1309"/>
      <c r="U56" s="1310"/>
      <c r="V56" s="1316"/>
      <c r="W56" s="1316"/>
      <c r="X56" s="1316"/>
      <c r="Y56" s="1316"/>
      <c r="Z56" s="1316"/>
      <c r="AA56" s="3515"/>
      <c r="AB56" s="842"/>
    </row>
    <row r="57" spans="1:28" ht="71.5" customHeight="1" x14ac:dyDescent="0.35">
      <c r="A57" s="772"/>
      <c r="B57" s="841"/>
      <c r="C57" s="3484" t="s">
        <v>210</v>
      </c>
      <c r="D57" s="3485"/>
      <c r="E57" s="3485"/>
      <c r="F57" s="3485"/>
      <c r="G57" s="3485"/>
      <c r="H57" s="3486">
        <v>1</v>
      </c>
      <c r="I57" s="3486"/>
      <c r="J57" s="3493">
        <v>0.7</v>
      </c>
      <c r="K57" s="3486"/>
      <c r="L57" s="3486"/>
      <c r="M57" s="3486"/>
      <c r="N57" s="3488" t="s">
        <v>753</v>
      </c>
      <c r="O57" s="3488"/>
      <c r="P57" s="3488"/>
      <c r="Q57" s="3488"/>
      <c r="R57" s="3488"/>
      <c r="S57" s="3488"/>
      <c r="T57" s="3488"/>
      <c r="U57" s="3488"/>
      <c r="V57" s="3488" t="s">
        <v>754</v>
      </c>
      <c r="W57" s="3488"/>
      <c r="X57" s="3488"/>
      <c r="Y57" s="3488"/>
      <c r="Z57" s="3488"/>
      <c r="AA57" s="3489"/>
      <c r="AB57" s="844"/>
    </row>
    <row r="58" spans="1:28" ht="34.4" customHeight="1" x14ac:dyDescent="0.35">
      <c r="A58" s="772"/>
      <c r="B58" s="841"/>
      <c r="C58" s="3484" t="s">
        <v>212</v>
      </c>
      <c r="D58" s="3485"/>
      <c r="E58" s="3485"/>
      <c r="F58" s="3485"/>
      <c r="G58" s="3485"/>
      <c r="H58" s="3486">
        <v>2</v>
      </c>
      <c r="I58" s="3486"/>
      <c r="J58" s="3493">
        <v>2</v>
      </c>
      <c r="K58" s="3486"/>
      <c r="L58" s="3486"/>
      <c r="M58" s="3486"/>
      <c r="N58" s="3488" t="s">
        <v>1092</v>
      </c>
      <c r="O58" s="3488"/>
      <c r="P58" s="3488"/>
      <c r="Q58" s="3488"/>
      <c r="R58" s="3488"/>
      <c r="S58" s="3488"/>
      <c r="T58" s="3488"/>
      <c r="U58" s="3488"/>
      <c r="V58" s="3488" t="s">
        <v>754</v>
      </c>
      <c r="W58" s="3488"/>
      <c r="X58" s="3488"/>
      <c r="Y58" s="3488"/>
      <c r="Z58" s="3488"/>
      <c r="AA58" s="3489"/>
      <c r="AB58" s="844"/>
    </row>
    <row r="59" spans="1:28" ht="31.75" customHeight="1" x14ac:dyDescent="0.35">
      <c r="A59" s="772"/>
      <c r="B59" s="841"/>
      <c r="C59" s="3484" t="s">
        <v>730</v>
      </c>
      <c r="D59" s="3485"/>
      <c r="E59" s="3485"/>
      <c r="F59" s="3485"/>
      <c r="G59" s="3485"/>
      <c r="H59" s="3486"/>
      <c r="I59" s="3486"/>
      <c r="J59" s="3505"/>
      <c r="K59" s="3506"/>
      <c r="L59" s="3506"/>
      <c r="M59" s="3507"/>
      <c r="N59" s="3488"/>
      <c r="O59" s="3488"/>
      <c r="P59" s="3488"/>
      <c r="Q59" s="3488"/>
      <c r="R59" s="3488"/>
      <c r="S59" s="3488"/>
      <c r="T59" s="3488"/>
      <c r="U59" s="3488"/>
      <c r="V59" s="3488"/>
      <c r="W59" s="3488"/>
      <c r="X59" s="3488"/>
      <c r="Y59" s="3488"/>
      <c r="Z59" s="3488"/>
      <c r="AA59" s="3489"/>
      <c r="AB59" s="844"/>
    </row>
    <row r="60" spans="1:28" ht="31.4" customHeight="1" x14ac:dyDescent="0.35">
      <c r="A60" s="772"/>
      <c r="B60" s="841"/>
      <c r="C60" s="3484" t="s">
        <v>755</v>
      </c>
      <c r="D60" s="3485"/>
      <c r="E60" s="3485"/>
      <c r="F60" s="3485"/>
      <c r="G60" s="3485"/>
      <c r="H60" s="3486"/>
      <c r="I60" s="3486"/>
      <c r="J60" s="3487"/>
      <c r="K60" s="3487"/>
      <c r="L60" s="3487"/>
      <c r="M60" s="3487"/>
      <c r="N60" s="3488"/>
      <c r="O60" s="3488"/>
      <c r="P60" s="3488"/>
      <c r="Q60" s="3488"/>
      <c r="R60" s="3488"/>
      <c r="S60" s="3488"/>
      <c r="T60" s="3488"/>
      <c r="U60" s="3488"/>
      <c r="V60" s="3488"/>
      <c r="W60" s="3488"/>
      <c r="X60" s="3488"/>
      <c r="Y60" s="3488"/>
      <c r="Z60" s="3488"/>
      <c r="AA60" s="3489"/>
      <c r="AB60" s="844"/>
    </row>
    <row r="61" spans="1:28" x14ac:dyDescent="0.35">
      <c r="A61" s="772"/>
      <c r="B61" s="845"/>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46"/>
    </row>
    <row r="62" spans="1:28" x14ac:dyDescent="0.35">
      <c r="A62" s="772"/>
      <c r="B62" s="772"/>
      <c r="C62" s="772"/>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row>
    <row r="63" spans="1:28" x14ac:dyDescent="0.35">
      <c r="A63" s="772"/>
      <c r="B63" s="772"/>
      <c r="C63" s="772"/>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2"/>
      <c r="AB63" s="772"/>
    </row>
    <row r="64" spans="1:28" x14ac:dyDescent="0.35">
      <c r="A64" s="772"/>
      <c r="B64" s="772"/>
      <c r="C64" s="772"/>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2"/>
      <c r="AB64" s="772"/>
    </row>
    <row r="65" spans="1:28" x14ac:dyDescent="0.35">
      <c r="A65" s="772"/>
      <c r="B65" s="772"/>
      <c r="C65" s="772"/>
      <c r="D65" s="772"/>
      <c r="E65" s="772"/>
      <c r="F65" s="772"/>
      <c r="G65" s="772"/>
      <c r="H65" s="772"/>
      <c r="I65" s="772"/>
      <c r="J65" s="772"/>
      <c r="K65" s="772"/>
      <c r="L65" s="772"/>
      <c r="M65" s="772"/>
      <c r="N65" s="772"/>
      <c r="O65" s="772"/>
      <c r="P65" s="772"/>
      <c r="Q65" s="772"/>
      <c r="R65" s="772"/>
      <c r="S65" s="772"/>
      <c r="T65" s="772"/>
      <c r="U65" s="772"/>
      <c r="V65" s="772"/>
      <c r="W65" s="772"/>
      <c r="X65" s="772"/>
      <c r="Y65" s="772"/>
      <c r="Z65" s="772"/>
      <c r="AA65" s="772"/>
      <c r="AB65" s="772"/>
    </row>
    <row r="66" spans="1:28" x14ac:dyDescent="0.35">
      <c r="A66" s="772"/>
      <c r="B66" s="772"/>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row>
    <row r="67" spans="1:28" x14ac:dyDescent="0.35">
      <c r="A67" s="772"/>
      <c r="B67" s="772"/>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row>
    <row r="68" spans="1:28" x14ac:dyDescent="0.35">
      <c r="A68" s="772"/>
      <c r="B68" s="772"/>
      <c r="C68" s="772"/>
      <c r="D68" s="772"/>
      <c r="E68" s="772"/>
      <c r="F68" s="772"/>
      <c r="G68" s="772"/>
      <c r="H68" s="772"/>
      <c r="I68" s="772"/>
      <c r="J68" s="772"/>
      <c r="K68" s="772"/>
      <c r="L68" s="772"/>
      <c r="M68" s="772"/>
      <c r="N68" s="772"/>
      <c r="O68" s="772"/>
      <c r="P68" s="772"/>
      <c r="Q68" s="772"/>
      <c r="R68" s="772"/>
      <c r="S68" s="772"/>
      <c r="T68" s="772"/>
      <c r="U68" s="772"/>
      <c r="V68" s="772"/>
      <c r="W68" s="772"/>
      <c r="X68" s="772"/>
      <c r="Y68" s="772"/>
      <c r="Z68" s="772"/>
      <c r="AA68" s="772"/>
      <c r="AB68" s="772"/>
    </row>
    <row r="69" spans="1:28" x14ac:dyDescent="0.35">
      <c r="A69" s="772"/>
      <c r="B69" s="772"/>
      <c r="C69" s="772"/>
      <c r="D69" s="772"/>
      <c r="E69" s="772"/>
      <c r="F69" s="772"/>
      <c r="G69" s="772"/>
      <c r="H69" s="772"/>
      <c r="I69" s="772"/>
      <c r="J69" s="772"/>
      <c r="K69" s="772"/>
      <c r="L69" s="772"/>
      <c r="M69" s="772"/>
      <c r="N69" s="772"/>
      <c r="O69" s="772"/>
      <c r="P69" s="772"/>
      <c r="Q69" s="772"/>
      <c r="R69" s="772"/>
      <c r="S69" s="772"/>
      <c r="T69" s="772"/>
      <c r="U69" s="772"/>
      <c r="V69" s="772"/>
      <c r="W69" s="772"/>
      <c r="X69" s="772"/>
      <c r="Y69" s="772"/>
      <c r="Z69" s="772"/>
      <c r="AA69" s="772"/>
      <c r="AB69" s="772"/>
    </row>
    <row r="70" spans="1:28" x14ac:dyDescent="0.35">
      <c r="A70" s="772"/>
      <c r="B70" s="772"/>
      <c r="C70" s="772"/>
      <c r="D70" s="772"/>
      <c r="E70" s="772"/>
      <c r="F70" s="772"/>
      <c r="G70" s="772"/>
      <c r="H70" s="772"/>
      <c r="I70" s="772"/>
      <c r="J70" s="772"/>
      <c r="K70" s="772"/>
      <c r="L70" s="772"/>
      <c r="M70" s="772"/>
      <c r="N70" s="772"/>
      <c r="O70" s="772"/>
      <c r="P70" s="772"/>
      <c r="Q70" s="772"/>
      <c r="R70" s="772"/>
      <c r="S70" s="772"/>
      <c r="T70" s="772"/>
      <c r="U70" s="772"/>
      <c r="V70" s="772"/>
      <c r="W70" s="772"/>
      <c r="X70" s="772"/>
      <c r="Y70" s="772"/>
      <c r="Z70" s="772"/>
      <c r="AA70" s="772"/>
      <c r="AB70" s="772"/>
    </row>
    <row r="71" spans="1:28" x14ac:dyDescent="0.35">
      <c r="A71" s="772"/>
      <c r="B71" s="772"/>
      <c r="C71" s="772"/>
      <c r="D71" s="772"/>
      <c r="E71" s="772"/>
      <c r="F71" s="772"/>
      <c r="G71" s="772"/>
      <c r="H71" s="772"/>
      <c r="I71" s="772"/>
      <c r="J71" s="772"/>
      <c r="K71" s="772"/>
      <c r="L71" s="772"/>
      <c r="M71" s="772"/>
      <c r="N71" s="772"/>
      <c r="O71" s="772"/>
      <c r="P71" s="772"/>
      <c r="Q71" s="772"/>
      <c r="R71" s="772"/>
      <c r="S71" s="772"/>
      <c r="T71" s="772"/>
      <c r="U71" s="772"/>
      <c r="V71" s="772"/>
      <c r="W71" s="772"/>
      <c r="X71" s="772"/>
      <c r="Y71" s="772"/>
      <c r="Z71" s="772"/>
      <c r="AA71" s="772"/>
      <c r="AB71" s="772"/>
    </row>
    <row r="72" spans="1:28" x14ac:dyDescent="0.35">
      <c r="A72" s="772"/>
      <c r="B72" s="772"/>
      <c r="C72" s="772"/>
      <c r="D72" s="772"/>
      <c r="E72" s="772"/>
      <c r="F72" s="772"/>
      <c r="G72" s="772"/>
      <c r="H72" s="772"/>
      <c r="I72" s="772"/>
      <c r="J72" s="772"/>
      <c r="K72" s="772"/>
      <c r="L72" s="772"/>
      <c r="M72" s="772"/>
      <c r="N72" s="772"/>
      <c r="O72" s="772"/>
      <c r="P72" s="772"/>
      <c r="Q72" s="772"/>
      <c r="R72" s="772"/>
      <c r="S72" s="772"/>
      <c r="T72" s="772"/>
      <c r="U72" s="772"/>
      <c r="V72" s="772"/>
      <c r="W72" s="772"/>
      <c r="X72" s="772"/>
      <c r="Y72" s="772"/>
      <c r="Z72" s="772"/>
      <c r="AA72" s="772"/>
      <c r="AB72" s="772"/>
    </row>
    <row r="73" spans="1:28" x14ac:dyDescent="0.35">
      <c r="A73" s="772"/>
      <c r="B73" s="772"/>
      <c r="C73" s="772"/>
      <c r="D73" s="772"/>
      <c r="E73" s="772"/>
      <c r="F73" s="772"/>
      <c r="G73" s="772"/>
      <c r="H73" s="772"/>
      <c r="I73" s="772"/>
      <c r="J73" s="772"/>
      <c r="K73" s="772"/>
      <c r="L73" s="772"/>
      <c r="M73" s="772"/>
      <c r="N73" s="772"/>
      <c r="O73" s="772"/>
      <c r="P73" s="772"/>
      <c r="Q73" s="772"/>
      <c r="R73" s="772"/>
      <c r="S73" s="772"/>
      <c r="T73" s="772"/>
      <c r="U73" s="772"/>
      <c r="V73" s="772"/>
      <c r="W73" s="772"/>
      <c r="X73" s="772"/>
      <c r="Y73" s="772"/>
      <c r="Z73" s="772"/>
      <c r="AA73" s="772"/>
      <c r="AB73" s="772"/>
    </row>
    <row r="74" spans="1:28" x14ac:dyDescent="0.35">
      <c r="A74" s="772"/>
      <c r="B74" s="772"/>
      <c r="C74" s="772"/>
      <c r="D74" s="772"/>
      <c r="E74" s="772"/>
      <c r="F74" s="772"/>
      <c r="G74" s="772"/>
      <c r="H74" s="772"/>
      <c r="I74" s="772"/>
      <c r="J74" s="772"/>
      <c r="K74" s="772"/>
      <c r="L74" s="772"/>
      <c r="M74" s="772"/>
      <c r="N74" s="772"/>
      <c r="O74" s="772"/>
      <c r="P74" s="772"/>
      <c r="Q74" s="772"/>
      <c r="R74" s="772"/>
      <c r="S74" s="772"/>
      <c r="T74" s="772"/>
      <c r="U74" s="772"/>
      <c r="V74" s="772"/>
      <c r="W74" s="772"/>
      <c r="X74" s="772"/>
      <c r="Y74" s="772"/>
      <c r="Z74" s="772"/>
      <c r="AA74" s="772"/>
      <c r="AB74" s="772"/>
    </row>
    <row r="75" spans="1:28" x14ac:dyDescent="0.35">
      <c r="A75" s="772"/>
      <c r="B75" s="772"/>
      <c r="C75" s="772"/>
      <c r="D75" s="772"/>
      <c r="E75" s="772"/>
      <c r="F75" s="772"/>
      <c r="G75" s="772"/>
      <c r="H75" s="772"/>
      <c r="I75" s="772"/>
      <c r="J75" s="772"/>
      <c r="K75" s="772"/>
      <c r="L75" s="772"/>
      <c r="M75" s="772"/>
      <c r="N75" s="772"/>
      <c r="O75" s="772"/>
      <c r="P75" s="772"/>
      <c r="Q75" s="772"/>
      <c r="R75" s="772"/>
      <c r="S75" s="772"/>
      <c r="T75" s="772"/>
      <c r="U75" s="772"/>
      <c r="V75" s="772"/>
      <c r="W75" s="772"/>
      <c r="X75" s="772"/>
      <c r="Y75" s="772"/>
      <c r="Z75" s="772"/>
      <c r="AA75" s="772"/>
      <c r="AB75" s="772"/>
    </row>
    <row r="76" spans="1:28" x14ac:dyDescent="0.35">
      <c r="A76" s="772"/>
      <c r="B76" s="772"/>
      <c r="C76" s="772"/>
      <c r="D76" s="772"/>
      <c r="E76" s="772"/>
      <c r="F76" s="772"/>
      <c r="G76" s="772"/>
      <c r="H76" s="772"/>
      <c r="I76" s="772"/>
      <c r="J76" s="772"/>
      <c r="K76" s="772"/>
      <c r="L76" s="772"/>
      <c r="M76" s="772"/>
      <c r="N76" s="772"/>
      <c r="O76" s="772"/>
      <c r="P76" s="772"/>
      <c r="Q76" s="772"/>
      <c r="R76" s="772"/>
      <c r="S76" s="772"/>
      <c r="T76" s="772"/>
      <c r="U76" s="772"/>
      <c r="V76" s="772"/>
      <c r="W76" s="772"/>
      <c r="X76" s="772"/>
      <c r="Y76" s="772"/>
      <c r="Z76" s="772"/>
      <c r="AA76" s="772"/>
      <c r="AB76" s="772"/>
    </row>
    <row r="77" spans="1:28" x14ac:dyDescent="0.35">
      <c r="A77" s="772"/>
      <c r="B77" s="772"/>
      <c r="C77" s="772"/>
      <c r="D77" s="772"/>
      <c r="E77" s="772"/>
      <c r="F77" s="772"/>
      <c r="G77" s="772"/>
      <c r="H77" s="772"/>
      <c r="I77" s="772"/>
      <c r="J77" s="772"/>
      <c r="K77" s="772"/>
      <c r="L77" s="772"/>
      <c r="M77" s="772"/>
      <c r="N77" s="772"/>
      <c r="O77" s="772"/>
      <c r="P77" s="772"/>
      <c r="Q77" s="772"/>
      <c r="R77" s="772"/>
      <c r="S77" s="772"/>
      <c r="T77" s="772"/>
      <c r="U77" s="772"/>
      <c r="V77" s="772"/>
      <c r="W77" s="772"/>
      <c r="X77" s="772"/>
      <c r="Y77" s="772"/>
      <c r="Z77" s="772"/>
      <c r="AA77" s="772"/>
      <c r="AB77" s="772"/>
    </row>
    <row r="78" spans="1:28" x14ac:dyDescent="0.35">
      <c r="A78" s="772"/>
      <c r="B78" s="772"/>
      <c r="C78" s="772"/>
      <c r="D78" s="772"/>
      <c r="E78" s="772"/>
      <c r="F78" s="772"/>
      <c r="G78" s="772"/>
      <c r="H78" s="772"/>
      <c r="I78" s="772"/>
      <c r="J78" s="772"/>
      <c r="K78" s="772"/>
      <c r="L78" s="772"/>
      <c r="M78" s="772"/>
      <c r="N78" s="772"/>
      <c r="O78" s="772"/>
      <c r="P78" s="772"/>
      <c r="Q78" s="772"/>
      <c r="R78" s="772"/>
      <c r="S78" s="772"/>
      <c r="T78" s="772"/>
      <c r="U78" s="772"/>
      <c r="V78" s="772"/>
      <c r="W78" s="772"/>
      <c r="X78" s="772"/>
      <c r="Y78" s="772"/>
      <c r="Z78" s="772"/>
      <c r="AA78" s="772"/>
      <c r="AB78" s="772"/>
    </row>
    <row r="79" spans="1:28" x14ac:dyDescent="0.35">
      <c r="A79" s="772"/>
      <c r="B79" s="772"/>
      <c r="C79" s="772"/>
      <c r="D79" s="772"/>
      <c r="E79" s="772"/>
      <c r="F79" s="772"/>
      <c r="G79" s="772"/>
      <c r="H79" s="772"/>
      <c r="I79" s="772"/>
      <c r="J79" s="772"/>
      <c r="K79" s="772"/>
      <c r="L79" s="772"/>
      <c r="M79" s="772"/>
      <c r="N79" s="772"/>
      <c r="O79" s="772"/>
      <c r="P79" s="772"/>
      <c r="Q79" s="772"/>
      <c r="R79" s="772"/>
      <c r="S79" s="772"/>
      <c r="T79" s="772"/>
      <c r="U79" s="772"/>
      <c r="V79" s="772"/>
      <c r="W79" s="772"/>
      <c r="X79" s="772"/>
      <c r="Y79" s="772"/>
      <c r="Z79" s="772"/>
      <c r="AA79" s="772"/>
      <c r="AB79" s="772"/>
    </row>
    <row r="80" spans="1:28" x14ac:dyDescent="0.35">
      <c r="A80" s="772"/>
      <c r="B80" s="772"/>
      <c r="C80" s="772"/>
      <c r="D80" s="772"/>
      <c r="E80" s="772"/>
      <c r="F80" s="772"/>
      <c r="G80" s="772"/>
      <c r="H80" s="772"/>
      <c r="I80" s="772"/>
      <c r="J80" s="772"/>
      <c r="K80" s="772"/>
      <c r="L80" s="772"/>
      <c r="M80" s="772"/>
      <c r="N80" s="772"/>
      <c r="O80" s="772"/>
      <c r="P80" s="772"/>
      <c r="Q80" s="772"/>
      <c r="R80" s="772"/>
      <c r="S80" s="772"/>
      <c r="T80" s="772"/>
      <c r="U80" s="772"/>
      <c r="V80" s="772"/>
      <c r="W80" s="772"/>
      <c r="X80" s="772"/>
      <c r="Y80" s="772"/>
      <c r="Z80" s="772"/>
      <c r="AA80" s="772"/>
      <c r="AB80" s="772"/>
    </row>
    <row r="81" spans="1:28" x14ac:dyDescent="0.35">
      <c r="A81" s="772"/>
      <c r="B81" s="772"/>
      <c r="C81" s="772"/>
      <c r="D81" s="772"/>
      <c r="E81" s="772"/>
      <c r="F81" s="772"/>
      <c r="G81" s="772"/>
      <c r="H81" s="772"/>
      <c r="I81" s="772"/>
      <c r="J81" s="772"/>
      <c r="K81" s="772"/>
      <c r="L81" s="772"/>
      <c r="M81" s="772"/>
      <c r="N81" s="772"/>
      <c r="O81" s="772"/>
      <c r="P81" s="772"/>
      <c r="Q81" s="772"/>
      <c r="R81" s="772"/>
      <c r="S81" s="772"/>
      <c r="T81" s="772"/>
      <c r="U81" s="772"/>
      <c r="V81" s="772"/>
      <c r="W81" s="772"/>
      <c r="X81" s="772"/>
      <c r="Y81" s="772"/>
      <c r="Z81" s="772"/>
      <c r="AA81" s="772"/>
      <c r="AB81" s="772"/>
    </row>
    <row r="82" spans="1:28" x14ac:dyDescent="0.35">
      <c r="A82" s="772"/>
      <c r="B82" s="772"/>
      <c r="C82" s="772"/>
      <c r="D82" s="772"/>
      <c r="E82" s="772"/>
      <c r="F82" s="772"/>
      <c r="G82" s="772"/>
      <c r="H82" s="772"/>
      <c r="I82" s="772"/>
      <c r="J82" s="772"/>
      <c r="K82" s="772"/>
      <c r="L82" s="772"/>
      <c r="M82" s="772"/>
      <c r="N82" s="772"/>
      <c r="O82" s="772"/>
      <c r="P82" s="772"/>
      <c r="Q82" s="772"/>
      <c r="R82" s="772"/>
      <c r="S82" s="772"/>
      <c r="T82" s="772"/>
      <c r="U82" s="772"/>
      <c r="V82" s="772"/>
      <c r="W82" s="772"/>
      <c r="X82" s="772"/>
      <c r="Y82" s="772"/>
      <c r="Z82" s="772"/>
      <c r="AA82" s="772"/>
      <c r="AB82" s="772"/>
    </row>
    <row r="83" spans="1:28" x14ac:dyDescent="0.35">
      <c r="A83" s="772"/>
      <c r="B83" s="772"/>
      <c r="C83" s="772"/>
      <c r="D83" s="772"/>
      <c r="E83" s="772"/>
      <c r="F83" s="772"/>
      <c r="G83" s="772"/>
      <c r="H83" s="772"/>
      <c r="I83" s="772"/>
      <c r="J83" s="772"/>
      <c r="K83" s="772"/>
      <c r="L83" s="772"/>
      <c r="M83" s="772"/>
      <c r="N83" s="772"/>
      <c r="O83" s="772"/>
      <c r="P83" s="772"/>
      <c r="Q83" s="772"/>
      <c r="R83" s="772"/>
      <c r="S83" s="772"/>
      <c r="T83" s="772"/>
      <c r="U83" s="772"/>
      <c r="V83" s="772"/>
      <c r="W83" s="772"/>
      <c r="X83" s="772"/>
      <c r="Y83" s="772"/>
      <c r="Z83" s="772"/>
      <c r="AA83" s="772"/>
      <c r="AB83" s="772"/>
    </row>
    <row r="84" spans="1:28" x14ac:dyDescent="0.35">
      <c r="A84" s="772"/>
      <c r="B84" s="772"/>
      <c r="C84" s="772"/>
      <c r="D84" s="772"/>
      <c r="E84" s="772"/>
      <c r="F84" s="772"/>
      <c r="G84" s="772"/>
      <c r="H84" s="772"/>
      <c r="I84" s="772"/>
      <c r="J84" s="772"/>
      <c r="K84" s="772"/>
      <c r="L84" s="772"/>
      <c r="M84" s="772"/>
      <c r="N84" s="772"/>
      <c r="O84" s="772"/>
      <c r="P84" s="772"/>
      <c r="Q84" s="772"/>
      <c r="R84" s="772"/>
      <c r="S84" s="772"/>
      <c r="T84" s="772"/>
      <c r="U84" s="772"/>
      <c r="V84" s="772"/>
      <c r="W84" s="772"/>
      <c r="X84" s="772"/>
      <c r="Y84" s="772"/>
      <c r="Z84" s="772"/>
      <c r="AA84" s="772"/>
      <c r="AB84" s="772"/>
    </row>
    <row r="85" spans="1:28" x14ac:dyDescent="0.35">
      <c r="A85" s="772"/>
      <c r="B85" s="772"/>
      <c r="C85" s="772"/>
      <c r="D85" s="772"/>
      <c r="E85" s="772"/>
      <c r="F85" s="772"/>
      <c r="G85" s="772"/>
      <c r="H85" s="772"/>
      <c r="I85" s="772"/>
      <c r="J85" s="772"/>
      <c r="K85" s="772"/>
      <c r="L85" s="772"/>
      <c r="M85" s="772"/>
      <c r="N85" s="772"/>
      <c r="O85" s="772"/>
      <c r="P85" s="772"/>
      <c r="Q85" s="772"/>
      <c r="R85" s="772"/>
      <c r="S85" s="772"/>
      <c r="T85" s="772"/>
      <c r="U85" s="772"/>
      <c r="V85" s="772"/>
      <c r="W85" s="772"/>
      <c r="X85" s="772"/>
      <c r="Y85" s="772"/>
      <c r="Z85" s="772"/>
      <c r="AA85" s="772"/>
      <c r="AB85" s="772"/>
    </row>
    <row r="86" spans="1:28" x14ac:dyDescent="0.35">
      <c r="A86" s="772"/>
      <c r="B86" s="772"/>
      <c r="C86" s="772"/>
      <c r="D86" s="772"/>
      <c r="E86" s="772"/>
      <c r="F86" s="772"/>
      <c r="G86" s="772"/>
      <c r="H86" s="772"/>
      <c r="I86" s="772"/>
      <c r="J86" s="772"/>
      <c r="K86" s="772"/>
      <c r="L86" s="772"/>
      <c r="M86" s="772"/>
      <c r="N86" s="772"/>
      <c r="O86" s="772"/>
      <c r="P86" s="772"/>
      <c r="Q86" s="772"/>
      <c r="R86" s="772"/>
      <c r="S86" s="772"/>
      <c r="T86" s="772"/>
      <c r="U86" s="772"/>
      <c r="V86" s="772"/>
      <c r="W86" s="772"/>
      <c r="X86" s="772"/>
      <c r="Y86" s="772"/>
      <c r="Z86" s="772"/>
      <c r="AA86" s="772"/>
      <c r="AB86" s="772"/>
    </row>
    <row r="87" spans="1:28" x14ac:dyDescent="0.35">
      <c r="A87" s="772"/>
      <c r="B87" s="772"/>
      <c r="C87" s="772"/>
      <c r="D87" s="772"/>
      <c r="E87" s="772"/>
      <c r="F87" s="772"/>
      <c r="G87" s="772"/>
      <c r="H87" s="772"/>
      <c r="I87" s="772"/>
      <c r="J87" s="772"/>
      <c r="K87" s="772"/>
      <c r="L87" s="772"/>
      <c r="M87" s="772"/>
      <c r="N87" s="772"/>
      <c r="O87" s="772"/>
      <c r="P87" s="772"/>
      <c r="Q87" s="772"/>
      <c r="R87" s="772"/>
      <c r="S87" s="772"/>
      <c r="T87" s="772"/>
      <c r="U87" s="772"/>
      <c r="V87" s="772"/>
      <c r="W87" s="772"/>
      <c r="X87" s="772"/>
      <c r="Y87" s="772"/>
      <c r="Z87" s="772"/>
      <c r="AA87" s="772"/>
      <c r="AB87" s="772"/>
    </row>
    <row r="88" spans="1:28" x14ac:dyDescent="0.35">
      <c r="A88" s="772"/>
      <c r="B88" s="772"/>
      <c r="C88" s="772"/>
      <c r="D88" s="772"/>
      <c r="E88" s="772"/>
      <c r="F88" s="772"/>
      <c r="G88" s="772"/>
      <c r="H88" s="772"/>
      <c r="I88" s="772"/>
      <c r="J88" s="772"/>
      <c r="K88" s="772"/>
      <c r="L88" s="772"/>
      <c r="M88" s="772"/>
      <c r="N88" s="772"/>
      <c r="O88" s="772"/>
      <c r="P88" s="772"/>
      <c r="Q88" s="772"/>
      <c r="R88" s="772"/>
      <c r="S88" s="772"/>
      <c r="T88" s="772"/>
      <c r="U88" s="772"/>
      <c r="V88" s="772"/>
      <c r="W88" s="772"/>
      <c r="X88" s="772"/>
      <c r="Y88" s="772"/>
      <c r="Z88" s="772"/>
      <c r="AA88" s="772"/>
      <c r="AB88" s="772"/>
    </row>
    <row r="89" spans="1:28" x14ac:dyDescent="0.35">
      <c r="A89" s="772"/>
      <c r="B89" s="772"/>
      <c r="C89" s="772"/>
      <c r="D89" s="772"/>
      <c r="E89" s="772"/>
      <c r="F89" s="772"/>
      <c r="G89" s="772"/>
      <c r="H89" s="772"/>
      <c r="I89" s="772"/>
      <c r="J89" s="772"/>
      <c r="K89" s="772"/>
      <c r="L89" s="772"/>
      <c r="M89" s="772"/>
      <c r="N89" s="772"/>
      <c r="O89" s="772"/>
      <c r="P89" s="772"/>
      <c r="Q89" s="772"/>
      <c r="R89" s="772"/>
      <c r="S89" s="772"/>
      <c r="T89" s="772"/>
      <c r="U89" s="772"/>
      <c r="V89" s="772"/>
      <c r="W89" s="772"/>
      <c r="X89" s="772"/>
      <c r="Y89" s="772"/>
      <c r="Z89" s="772"/>
      <c r="AA89" s="772"/>
      <c r="AB89" s="772"/>
    </row>
    <row r="90" spans="1:28" x14ac:dyDescent="0.35">
      <c r="A90" s="772"/>
      <c r="B90" s="772"/>
      <c r="C90" s="772"/>
      <c r="D90" s="772"/>
      <c r="E90" s="772"/>
      <c r="F90" s="772"/>
      <c r="G90" s="772"/>
      <c r="H90" s="772"/>
      <c r="I90" s="772"/>
      <c r="J90" s="772"/>
      <c r="K90" s="772"/>
      <c r="L90" s="772"/>
      <c r="M90" s="772"/>
      <c r="N90" s="772"/>
      <c r="O90" s="772"/>
      <c r="P90" s="772"/>
      <c r="Q90" s="772"/>
      <c r="R90" s="772"/>
      <c r="S90" s="772"/>
      <c r="T90" s="772"/>
      <c r="U90" s="772"/>
      <c r="V90" s="772"/>
      <c r="W90" s="772"/>
      <c r="X90" s="772"/>
      <c r="Y90" s="772"/>
      <c r="Z90" s="772"/>
      <c r="AA90" s="772"/>
      <c r="AB90" s="772"/>
    </row>
    <row r="91" spans="1:28" x14ac:dyDescent="0.35">
      <c r="A91" s="772"/>
      <c r="B91" s="772"/>
      <c r="C91" s="772"/>
      <c r="D91" s="772"/>
      <c r="E91" s="772"/>
      <c r="F91" s="772"/>
      <c r="G91" s="772"/>
      <c r="H91" s="772"/>
      <c r="I91" s="772"/>
      <c r="J91" s="772"/>
      <c r="K91" s="772"/>
      <c r="L91" s="772"/>
      <c r="M91" s="772"/>
      <c r="N91" s="772"/>
      <c r="O91" s="772"/>
      <c r="P91" s="772"/>
      <c r="Q91" s="772"/>
      <c r="R91" s="772"/>
      <c r="S91" s="772"/>
      <c r="T91" s="772"/>
      <c r="U91" s="772"/>
      <c r="V91" s="772"/>
      <c r="W91" s="772"/>
      <c r="X91" s="772"/>
      <c r="Y91" s="772"/>
      <c r="Z91" s="772"/>
      <c r="AA91" s="772"/>
      <c r="AB91" s="772"/>
    </row>
    <row r="92" spans="1:28" x14ac:dyDescent="0.35">
      <c r="A92" s="772"/>
      <c r="B92" s="772"/>
      <c r="C92" s="772"/>
      <c r="D92" s="772"/>
      <c r="E92" s="772"/>
      <c r="F92" s="772"/>
      <c r="G92" s="772"/>
      <c r="H92" s="772"/>
      <c r="I92" s="772"/>
      <c r="J92" s="772"/>
      <c r="K92" s="772"/>
      <c r="L92" s="772"/>
      <c r="M92" s="772"/>
      <c r="N92" s="772"/>
      <c r="O92" s="772"/>
      <c r="P92" s="772"/>
      <c r="Q92" s="772"/>
      <c r="R92" s="772"/>
      <c r="S92" s="772"/>
      <c r="T92" s="772"/>
      <c r="U92" s="772"/>
      <c r="V92" s="772"/>
      <c r="W92" s="772"/>
      <c r="X92" s="772"/>
      <c r="Y92" s="772"/>
      <c r="Z92" s="772"/>
      <c r="AA92" s="772"/>
      <c r="AB92" s="772"/>
    </row>
    <row r="93" spans="1:28" x14ac:dyDescent="0.35">
      <c r="A93" s="772"/>
      <c r="B93" s="772"/>
      <c r="C93" s="772"/>
      <c r="D93" s="772"/>
      <c r="E93" s="772"/>
      <c r="F93" s="772"/>
      <c r="G93" s="772"/>
      <c r="H93" s="772"/>
      <c r="I93" s="772"/>
      <c r="J93" s="772"/>
      <c r="K93" s="772"/>
      <c r="L93" s="772"/>
      <c r="M93" s="772"/>
      <c r="N93" s="772"/>
      <c r="O93" s="772"/>
      <c r="P93" s="772"/>
      <c r="Q93" s="772"/>
      <c r="R93" s="772"/>
      <c r="S93" s="772"/>
      <c r="T93" s="772"/>
      <c r="U93" s="772"/>
      <c r="V93" s="772"/>
      <c r="W93" s="772"/>
      <c r="X93" s="772"/>
      <c r="Y93" s="772"/>
      <c r="Z93" s="772"/>
      <c r="AA93" s="772"/>
      <c r="AB93" s="772"/>
    </row>
    <row r="94" spans="1:28" x14ac:dyDescent="0.35">
      <c r="A94" s="772"/>
      <c r="B94" s="772"/>
      <c r="C94" s="772"/>
      <c r="D94" s="772"/>
      <c r="E94" s="772"/>
      <c r="F94" s="772"/>
      <c r="G94" s="772"/>
      <c r="H94" s="772"/>
      <c r="I94" s="772"/>
      <c r="J94" s="772"/>
      <c r="K94" s="772"/>
      <c r="L94" s="772"/>
      <c r="M94" s="772"/>
      <c r="N94" s="772"/>
      <c r="O94" s="772"/>
      <c r="P94" s="772"/>
      <c r="Q94" s="772"/>
      <c r="R94" s="772"/>
      <c r="S94" s="772"/>
      <c r="T94" s="772"/>
      <c r="U94" s="772"/>
      <c r="V94" s="772"/>
      <c r="W94" s="772"/>
      <c r="X94" s="772"/>
      <c r="Y94" s="772"/>
      <c r="Z94" s="772"/>
      <c r="AA94" s="772"/>
      <c r="AB94" s="772"/>
    </row>
    <row r="95" spans="1:28" x14ac:dyDescent="0.35">
      <c r="A95" s="772"/>
      <c r="B95" s="772"/>
      <c r="C95" s="772"/>
      <c r="D95" s="772"/>
      <c r="E95" s="772"/>
      <c r="F95" s="772"/>
      <c r="G95" s="772"/>
      <c r="H95" s="772"/>
      <c r="I95" s="772"/>
      <c r="J95" s="772"/>
      <c r="K95" s="772"/>
      <c r="L95" s="772"/>
      <c r="M95" s="772"/>
      <c r="N95" s="772"/>
      <c r="O95" s="772"/>
      <c r="P95" s="772"/>
      <c r="Q95" s="772"/>
      <c r="R95" s="772"/>
      <c r="S95" s="772"/>
      <c r="T95" s="772"/>
      <c r="U95" s="772"/>
      <c r="V95" s="772"/>
      <c r="W95" s="772"/>
      <c r="X95" s="772"/>
      <c r="Y95" s="772"/>
      <c r="Z95" s="772"/>
      <c r="AA95" s="772"/>
      <c r="AB95" s="772"/>
    </row>
    <row r="96" spans="1:28" x14ac:dyDescent="0.35">
      <c r="A96" s="772"/>
      <c r="B96" s="772"/>
      <c r="C96" s="772"/>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772"/>
    </row>
    <row r="97" spans="1:28" x14ac:dyDescent="0.35">
      <c r="A97" s="772"/>
      <c r="B97" s="772"/>
      <c r="C97" s="772"/>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772"/>
    </row>
    <row r="98" spans="1:28" x14ac:dyDescent="0.35">
      <c r="A98" s="772"/>
      <c r="B98" s="772"/>
      <c r="C98" s="772"/>
      <c r="D98" s="772"/>
      <c r="E98" s="772"/>
      <c r="F98" s="772"/>
      <c r="G98" s="772"/>
      <c r="H98" s="772"/>
      <c r="I98" s="772"/>
      <c r="J98" s="772"/>
      <c r="K98" s="772"/>
      <c r="L98" s="772"/>
      <c r="M98" s="772"/>
      <c r="N98" s="772"/>
      <c r="O98" s="772"/>
      <c r="P98" s="772"/>
      <c r="Q98" s="772"/>
      <c r="R98" s="772"/>
      <c r="S98" s="772"/>
      <c r="T98" s="772"/>
      <c r="U98" s="772"/>
      <c r="V98" s="772"/>
      <c r="W98" s="772"/>
      <c r="X98" s="772"/>
      <c r="Y98" s="772"/>
      <c r="Z98" s="772"/>
      <c r="AA98" s="772"/>
      <c r="AB98" s="772"/>
    </row>
    <row r="99" spans="1:28" x14ac:dyDescent="0.35">
      <c r="A99" s="772"/>
      <c r="B99" s="772"/>
      <c r="C99" s="772"/>
      <c r="D99" s="772"/>
      <c r="E99" s="772"/>
      <c r="F99" s="772"/>
      <c r="G99" s="772"/>
      <c r="H99" s="772"/>
      <c r="I99" s="772"/>
      <c r="J99" s="772"/>
      <c r="K99" s="772"/>
      <c r="L99" s="772"/>
      <c r="M99" s="772"/>
      <c r="N99" s="772"/>
      <c r="O99" s="772"/>
      <c r="P99" s="772"/>
      <c r="Q99" s="772"/>
      <c r="R99" s="772"/>
      <c r="S99" s="772"/>
      <c r="T99" s="772"/>
      <c r="U99" s="772"/>
      <c r="V99" s="772"/>
      <c r="W99" s="772"/>
      <c r="X99" s="772"/>
      <c r="Y99" s="772"/>
      <c r="Z99" s="772"/>
      <c r="AA99" s="772"/>
      <c r="AB99" s="772"/>
    </row>
    <row r="100" spans="1:28" ht="6" customHeight="1" x14ac:dyDescent="0.35">
      <c r="A100" s="772"/>
      <c r="B100" s="772"/>
      <c r="C100" s="772"/>
      <c r="D100" s="772"/>
      <c r="E100" s="772"/>
      <c r="F100" s="772"/>
      <c r="G100" s="772"/>
      <c r="H100" s="772"/>
      <c r="I100" s="772"/>
      <c r="J100" s="772"/>
      <c r="K100" s="772"/>
      <c r="L100" s="772"/>
      <c r="M100" s="772"/>
      <c r="N100" s="772"/>
      <c r="O100" s="772"/>
      <c r="P100" s="772"/>
      <c r="Q100" s="772"/>
      <c r="R100" s="772"/>
      <c r="S100" s="772"/>
      <c r="T100" s="772"/>
      <c r="U100" s="772"/>
      <c r="V100" s="772"/>
      <c r="W100" s="772"/>
      <c r="X100" s="772"/>
      <c r="Y100" s="772"/>
      <c r="Z100" s="772"/>
      <c r="AA100" s="772"/>
      <c r="AB100" s="772"/>
    </row>
  </sheetData>
  <mergeCells count="99">
    <mergeCell ref="V59:AA59"/>
    <mergeCell ref="C44:AA45"/>
    <mergeCell ref="C46:AA51"/>
    <mergeCell ref="C54:G56"/>
    <mergeCell ref="H54:I56"/>
    <mergeCell ref="J54:M56"/>
    <mergeCell ref="N54:U56"/>
    <mergeCell ref="V54:AA56"/>
    <mergeCell ref="C58:G58"/>
    <mergeCell ref="H58:I58"/>
    <mergeCell ref="J58:M58"/>
    <mergeCell ref="N58:U58"/>
    <mergeCell ref="V58:AA58"/>
    <mergeCell ref="Z32:AA32"/>
    <mergeCell ref="C30:J32"/>
    <mergeCell ref="K30:R30"/>
    <mergeCell ref="S30:W30"/>
    <mergeCell ref="X30:AA30"/>
    <mergeCell ref="K31:N31"/>
    <mergeCell ref="O31:R31"/>
    <mergeCell ref="S31:T31"/>
    <mergeCell ref="U31:W31"/>
    <mergeCell ref="K32:N32"/>
    <mergeCell ref="O32:R32"/>
    <mergeCell ref="S32:T32"/>
    <mergeCell ref="U32:W32"/>
    <mergeCell ref="X32:Y32"/>
    <mergeCell ref="X31:Y31"/>
    <mergeCell ref="Z31:AA31"/>
    <mergeCell ref="C26:H26"/>
    <mergeCell ref="I26:AA26"/>
    <mergeCell ref="C28:H28"/>
    <mergeCell ref="I28:J28"/>
    <mergeCell ref="K28:N28"/>
    <mergeCell ref="O28:R28"/>
    <mergeCell ref="T28:V28"/>
    <mergeCell ref="X28:Z28"/>
    <mergeCell ref="C59:G59"/>
    <mergeCell ref="C57:G57"/>
    <mergeCell ref="H57:I57"/>
    <mergeCell ref="J57:M57"/>
    <mergeCell ref="N57:U57"/>
    <mergeCell ref="H59:I59"/>
    <mergeCell ref="J59:M59"/>
    <mergeCell ref="N59:U59"/>
    <mergeCell ref="V57:AA57"/>
    <mergeCell ref="C37:G37"/>
    <mergeCell ref="K37:AA37"/>
    <mergeCell ref="C38:G38"/>
    <mergeCell ref="K38:AA38"/>
    <mergeCell ref="C39:G39"/>
    <mergeCell ref="K39:AA39"/>
    <mergeCell ref="C40:G40"/>
    <mergeCell ref="K40:AA40"/>
    <mergeCell ref="C41:G41"/>
    <mergeCell ref="K41:AA41"/>
    <mergeCell ref="C34:AA34"/>
    <mergeCell ref="C35:G35"/>
    <mergeCell ref="K35:AA35"/>
    <mergeCell ref="C36:G36"/>
    <mergeCell ref="K36:AA36"/>
    <mergeCell ref="C23:I23"/>
    <mergeCell ref="J23:P23"/>
    <mergeCell ref="Q23:AA23"/>
    <mergeCell ref="C24:I24"/>
    <mergeCell ref="J24:P24"/>
    <mergeCell ref="Q24:AA24"/>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 ref="C60:G60"/>
    <mergeCell ref="H60:I60"/>
    <mergeCell ref="J60:M60"/>
    <mergeCell ref="N60:U60"/>
    <mergeCell ref="V60:AA60"/>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101"/>
  <sheetViews>
    <sheetView topLeftCell="A35" workbookViewId="0">
      <selection sqref="A1:XFD1048576"/>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72656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5.816406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0" width="3.7265625" style="1"/>
    <col min="31" max="31" width="80.7265625" style="1" customWidth="1"/>
    <col min="32" max="16384" width="3.7265625" style="1"/>
  </cols>
  <sheetData>
    <row r="1" spans="1:31" ht="15" thickBot="1" x14ac:dyDescent="0.4">
      <c r="A1" s="817"/>
      <c r="B1" s="868"/>
      <c r="C1" s="868"/>
      <c r="D1" s="868"/>
      <c r="E1" s="868"/>
      <c r="F1" s="868"/>
      <c r="G1" s="867"/>
      <c r="H1" s="867"/>
      <c r="I1" s="867"/>
      <c r="J1" s="867"/>
      <c r="K1" s="867"/>
      <c r="L1" s="867"/>
      <c r="M1" s="867"/>
      <c r="N1" s="867"/>
      <c r="O1" s="867"/>
      <c r="P1" s="867"/>
      <c r="Q1" s="867"/>
      <c r="R1" s="867"/>
      <c r="S1" s="867"/>
      <c r="T1" s="867"/>
      <c r="U1" s="867"/>
      <c r="V1" s="867"/>
      <c r="W1" s="867"/>
      <c r="X1" s="867"/>
      <c r="Y1" s="867"/>
      <c r="Z1" s="867"/>
      <c r="AA1" s="867"/>
      <c r="AB1" s="867"/>
      <c r="AC1" s="817"/>
      <c r="AD1" s="817"/>
      <c r="AE1" s="817"/>
    </row>
    <row r="2" spans="1:31" ht="45.75" customHeight="1" x14ac:dyDescent="0.35">
      <c r="A2" s="817"/>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c r="AC2" s="817"/>
      <c r="AD2" s="817"/>
      <c r="AE2" s="817"/>
    </row>
    <row r="3" spans="1:31" ht="14.5" customHeight="1" x14ac:dyDescent="0.35">
      <c r="A3" s="817"/>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c r="AC3" s="817"/>
      <c r="AD3" s="817"/>
      <c r="AE3" s="817"/>
    </row>
    <row r="4" spans="1:31" ht="15" customHeight="1" thickBot="1" x14ac:dyDescent="0.4">
      <c r="A4" s="817"/>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c r="AC4" s="817"/>
      <c r="AD4" s="817"/>
      <c r="AE4" s="817"/>
    </row>
    <row r="5" spans="1:31" ht="6" customHeight="1" x14ac:dyDescent="0.35">
      <c r="A5" s="817"/>
      <c r="B5" s="867"/>
      <c r="C5" s="867"/>
      <c r="D5" s="867"/>
      <c r="E5" s="867"/>
      <c r="F5" s="867"/>
      <c r="G5" s="867"/>
      <c r="H5" s="869"/>
      <c r="I5" s="869"/>
      <c r="J5" s="869"/>
      <c r="K5" s="869"/>
      <c r="L5" s="869"/>
      <c r="M5" s="869"/>
      <c r="N5" s="869"/>
      <c r="O5" s="869"/>
      <c r="P5" s="869"/>
      <c r="Q5" s="869"/>
      <c r="R5" s="869"/>
      <c r="S5" s="869"/>
      <c r="T5" s="869"/>
      <c r="U5" s="869"/>
      <c r="V5" s="869"/>
      <c r="W5" s="869"/>
      <c r="X5" s="869"/>
      <c r="Y5" s="869"/>
      <c r="Z5" s="869"/>
      <c r="AA5" s="869"/>
      <c r="AB5" s="869"/>
      <c r="AC5" s="817"/>
      <c r="AD5" s="817"/>
      <c r="AE5" s="817"/>
    </row>
    <row r="6" spans="1:31" ht="7.15" customHeight="1" thickBot="1" x14ac:dyDescent="0.4">
      <c r="A6" s="817"/>
      <c r="B6" s="870"/>
      <c r="C6" s="871"/>
      <c r="D6" s="871"/>
      <c r="E6" s="871"/>
      <c r="F6" s="871"/>
      <c r="G6" s="871"/>
      <c r="H6" s="871"/>
      <c r="I6" s="872"/>
      <c r="J6" s="872"/>
      <c r="K6" s="872"/>
      <c r="L6" s="872"/>
      <c r="M6" s="872"/>
      <c r="N6" s="872"/>
      <c r="O6" s="872"/>
      <c r="P6" s="872"/>
      <c r="Q6" s="872"/>
      <c r="R6" s="873"/>
      <c r="S6" s="873"/>
      <c r="T6" s="873"/>
      <c r="U6" s="873"/>
      <c r="V6" s="873"/>
      <c r="W6" s="871"/>
      <c r="X6" s="871"/>
      <c r="Y6" s="871"/>
      <c r="Z6" s="871"/>
      <c r="AA6" s="871"/>
      <c r="AB6" s="874"/>
      <c r="AC6" s="817"/>
      <c r="AD6" s="817"/>
      <c r="AE6" s="817"/>
    </row>
    <row r="7" spans="1:31" ht="15" customHeight="1" x14ac:dyDescent="0.35">
      <c r="A7" s="817"/>
      <c r="B7" s="875"/>
      <c r="C7" s="1220" t="s">
        <v>4</v>
      </c>
      <c r="D7" s="1221"/>
      <c r="E7" s="1221"/>
      <c r="F7" s="1221"/>
      <c r="G7" s="1221"/>
      <c r="H7" s="1222"/>
      <c r="I7" s="1760" t="s">
        <v>713</v>
      </c>
      <c r="J7" s="1761"/>
      <c r="K7" s="1761"/>
      <c r="L7" s="1761"/>
      <c r="M7" s="1761"/>
      <c r="N7" s="1761"/>
      <c r="O7" s="1761"/>
      <c r="P7" s="1761"/>
      <c r="Q7" s="1761"/>
      <c r="R7" s="1761"/>
      <c r="S7" s="1761"/>
      <c r="T7" s="1761"/>
      <c r="U7" s="1761"/>
      <c r="V7" s="1761"/>
      <c r="W7" s="1761"/>
      <c r="X7" s="1761"/>
      <c r="Y7" s="1761"/>
      <c r="Z7" s="1761"/>
      <c r="AA7" s="1762"/>
      <c r="AB7" s="876"/>
      <c r="AC7" s="817"/>
      <c r="AD7" s="817"/>
      <c r="AE7" s="817"/>
    </row>
    <row r="8" spans="1:31" ht="7.15" customHeight="1" thickBot="1" x14ac:dyDescent="0.4">
      <c r="A8" s="817"/>
      <c r="B8" s="875"/>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876"/>
      <c r="AC8" s="817"/>
      <c r="AD8" s="817"/>
      <c r="AE8" s="817"/>
    </row>
    <row r="9" spans="1:31" ht="9.65" customHeight="1" thickBot="1" x14ac:dyDescent="0.4">
      <c r="A9" s="817"/>
      <c r="B9" s="875"/>
      <c r="C9" s="877"/>
      <c r="D9" s="877"/>
      <c r="E9" s="877"/>
      <c r="F9" s="877"/>
      <c r="G9" s="877"/>
      <c r="H9" s="877"/>
      <c r="I9" s="878"/>
      <c r="J9" s="878"/>
      <c r="K9" s="878"/>
      <c r="L9" s="878"/>
      <c r="M9" s="878"/>
      <c r="N9" s="878"/>
      <c r="O9" s="878"/>
      <c r="P9" s="878"/>
      <c r="Q9" s="878"/>
      <c r="R9" s="879"/>
      <c r="S9" s="879"/>
      <c r="T9" s="879"/>
      <c r="U9" s="879"/>
      <c r="V9" s="879"/>
      <c r="W9" s="877"/>
      <c r="X9" s="877"/>
      <c r="Y9" s="877"/>
      <c r="Z9" s="877"/>
      <c r="AA9" s="877"/>
      <c r="AB9" s="876"/>
      <c r="AC9" s="817"/>
      <c r="AD9" s="817"/>
      <c r="AE9" s="817"/>
    </row>
    <row r="10" spans="1:31" ht="15" customHeight="1" thickBot="1" x14ac:dyDescent="0.4">
      <c r="A10" s="817"/>
      <c r="B10" s="875"/>
      <c r="C10" s="1220" t="s">
        <v>6</v>
      </c>
      <c r="D10" s="1221"/>
      <c r="E10" s="1221"/>
      <c r="F10" s="1221"/>
      <c r="G10" s="1221"/>
      <c r="H10" s="1222"/>
      <c r="I10" s="1361" t="s">
        <v>756</v>
      </c>
      <c r="J10" s="1362"/>
      <c r="K10" s="1362"/>
      <c r="L10" s="1362"/>
      <c r="M10" s="1362"/>
      <c r="N10" s="1362"/>
      <c r="O10" s="1362"/>
      <c r="P10" s="1362"/>
      <c r="Q10" s="1363"/>
      <c r="R10" s="1367" t="s">
        <v>8</v>
      </c>
      <c r="S10" s="1368"/>
      <c r="T10" s="1368"/>
      <c r="U10" s="1369"/>
      <c r="V10" s="1213" t="s">
        <v>9</v>
      </c>
      <c r="W10" s="1214"/>
      <c r="X10" s="1214"/>
      <c r="Y10" s="1214"/>
      <c r="Z10" s="1214"/>
      <c r="AA10" s="1215"/>
      <c r="AB10" s="876"/>
      <c r="AC10" s="817"/>
      <c r="AD10" s="817"/>
      <c r="AE10" s="817"/>
    </row>
    <row r="11" spans="1:31" ht="20.5" customHeight="1" thickBot="1" x14ac:dyDescent="0.4">
      <c r="A11" s="817"/>
      <c r="B11" s="875"/>
      <c r="C11" s="1223"/>
      <c r="D11" s="1224"/>
      <c r="E11" s="1224"/>
      <c r="F11" s="1224"/>
      <c r="G11" s="1224"/>
      <c r="H11" s="1225"/>
      <c r="I11" s="1364"/>
      <c r="J11" s="1365"/>
      <c r="K11" s="1365"/>
      <c r="L11" s="1365"/>
      <c r="M11" s="1365"/>
      <c r="N11" s="1365"/>
      <c r="O11" s="1365"/>
      <c r="P11" s="1365"/>
      <c r="Q11" s="1366"/>
      <c r="R11" s="1235" t="s">
        <v>757</v>
      </c>
      <c r="S11" s="1370"/>
      <c r="T11" s="1370"/>
      <c r="U11" s="1371"/>
      <c r="V11" s="1219">
        <v>1</v>
      </c>
      <c r="W11" s="1372"/>
      <c r="X11" s="1372"/>
      <c r="Y11" s="1372"/>
      <c r="Z11" s="1372"/>
      <c r="AA11" s="1373"/>
      <c r="AB11" s="876"/>
      <c r="AC11" s="817"/>
      <c r="AD11" s="817"/>
      <c r="AE11" s="817"/>
    </row>
    <row r="12" spans="1:31" ht="8.5" customHeight="1" thickBot="1" x14ac:dyDescent="0.4">
      <c r="A12" s="817"/>
      <c r="B12" s="880"/>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2"/>
      <c r="AC12" s="817"/>
      <c r="AD12" s="817"/>
      <c r="AE12" s="817"/>
    </row>
    <row r="13" spans="1:31" ht="18.75" customHeight="1" x14ac:dyDescent="0.35">
      <c r="A13" s="817"/>
      <c r="B13" s="880"/>
      <c r="C13" s="1220" t="s">
        <v>11</v>
      </c>
      <c r="D13" s="1221"/>
      <c r="E13" s="1221"/>
      <c r="F13" s="1221"/>
      <c r="G13" s="1221"/>
      <c r="H13" s="1222"/>
      <c r="I13" s="1226" t="s">
        <v>758</v>
      </c>
      <c r="J13" s="1227"/>
      <c r="K13" s="1227"/>
      <c r="L13" s="1227"/>
      <c r="M13" s="1227"/>
      <c r="N13" s="1227"/>
      <c r="O13" s="1227"/>
      <c r="P13" s="1227"/>
      <c r="Q13" s="1227"/>
      <c r="R13" s="1227"/>
      <c r="S13" s="1228"/>
      <c r="T13" s="1220" t="s">
        <v>13</v>
      </c>
      <c r="U13" s="1221"/>
      <c r="V13" s="1221"/>
      <c r="W13" s="1221"/>
      <c r="X13" s="1221"/>
      <c r="Y13" s="1221"/>
      <c r="Z13" s="1221"/>
      <c r="AA13" s="1222"/>
      <c r="AB13" s="882"/>
      <c r="AC13" s="817"/>
      <c r="AD13" s="817"/>
      <c r="AE13" s="817"/>
    </row>
    <row r="14" spans="1:31" ht="30.65" customHeight="1" thickBot="1" x14ac:dyDescent="0.4">
      <c r="A14" s="817"/>
      <c r="B14" s="880"/>
      <c r="C14" s="1223"/>
      <c r="D14" s="1224"/>
      <c r="E14" s="1224"/>
      <c r="F14" s="1224"/>
      <c r="G14" s="1224"/>
      <c r="H14" s="1225"/>
      <c r="I14" s="1229"/>
      <c r="J14" s="1230"/>
      <c r="K14" s="1230"/>
      <c r="L14" s="1230"/>
      <c r="M14" s="1230"/>
      <c r="N14" s="1230"/>
      <c r="O14" s="1230"/>
      <c r="P14" s="1230"/>
      <c r="Q14" s="1230"/>
      <c r="R14" s="1230"/>
      <c r="S14" s="1231"/>
      <c r="T14" s="1232" t="s">
        <v>82</v>
      </c>
      <c r="U14" s="1233"/>
      <c r="V14" s="1233"/>
      <c r="W14" s="1233"/>
      <c r="X14" s="1233"/>
      <c r="Y14" s="1233"/>
      <c r="Z14" s="1233"/>
      <c r="AA14" s="1234"/>
      <c r="AB14" s="882"/>
      <c r="AC14" s="817"/>
      <c r="AD14" s="817"/>
      <c r="AE14" s="817"/>
    </row>
    <row r="15" spans="1:31" ht="7.9" customHeight="1" thickBot="1" x14ac:dyDescent="0.4">
      <c r="A15" s="817"/>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2"/>
      <c r="AC15" s="817"/>
      <c r="AD15" s="817"/>
      <c r="AE15" s="817"/>
    </row>
    <row r="16" spans="1:31" ht="49.9" customHeight="1" thickBot="1" x14ac:dyDescent="0.4">
      <c r="A16" s="817"/>
      <c r="B16" s="880"/>
      <c r="C16" s="1195" t="s">
        <v>15</v>
      </c>
      <c r="D16" s="1196"/>
      <c r="E16" s="1196"/>
      <c r="F16" s="1196"/>
      <c r="G16" s="1196"/>
      <c r="H16" s="1197"/>
      <c r="I16" s="1198" t="s">
        <v>759</v>
      </c>
      <c r="J16" s="1199"/>
      <c r="K16" s="1199"/>
      <c r="L16" s="1199"/>
      <c r="M16" s="1199"/>
      <c r="N16" s="1199"/>
      <c r="O16" s="1199"/>
      <c r="P16" s="1199"/>
      <c r="Q16" s="1199"/>
      <c r="R16" s="1199"/>
      <c r="S16" s="1199"/>
      <c r="T16" s="1199"/>
      <c r="U16" s="1199"/>
      <c r="V16" s="1199"/>
      <c r="W16" s="1199"/>
      <c r="X16" s="1199"/>
      <c r="Y16" s="1199"/>
      <c r="Z16" s="1199"/>
      <c r="AA16" s="1200"/>
      <c r="AB16" s="882"/>
      <c r="AC16" s="817"/>
      <c r="AD16" s="817"/>
      <c r="AE16" s="817"/>
    </row>
    <row r="17" spans="1:31" ht="9.65" customHeight="1" thickBot="1" x14ac:dyDescent="0.4">
      <c r="A17" s="817"/>
      <c r="B17" s="880"/>
      <c r="C17" s="879"/>
      <c r="D17" s="879"/>
      <c r="E17" s="879"/>
      <c r="F17" s="879"/>
      <c r="G17" s="879"/>
      <c r="H17" s="879"/>
      <c r="I17" s="883"/>
      <c r="J17" s="883"/>
      <c r="K17" s="883"/>
      <c r="L17" s="883"/>
      <c r="M17" s="883"/>
      <c r="N17" s="883"/>
      <c r="O17" s="883"/>
      <c r="P17" s="883"/>
      <c r="Q17" s="883"/>
      <c r="R17" s="883"/>
      <c r="S17" s="883"/>
      <c r="T17" s="883"/>
      <c r="U17" s="883"/>
      <c r="V17" s="883"/>
      <c r="W17" s="883"/>
      <c r="X17" s="883"/>
      <c r="Y17" s="883"/>
      <c r="Z17" s="883"/>
      <c r="AA17" s="883"/>
      <c r="AB17" s="882"/>
      <c r="AC17" s="867"/>
      <c r="AD17" s="867"/>
      <c r="AE17" s="867"/>
    </row>
    <row r="18" spans="1:31" ht="58.9" customHeight="1" thickBot="1" x14ac:dyDescent="0.4">
      <c r="A18" s="817"/>
      <c r="B18" s="880"/>
      <c r="C18" s="1195" t="s">
        <v>84</v>
      </c>
      <c r="D18" s="1196"/>
      <c r="E18" s="1196"/>
      <c r="F18" s="1196"/>
      <c r="G18" s="1196"/>
      <c r="H18" s="1197"/>
      <c r="I18" s="1868" t="s">
        <v>760</v>
      </c>
      <c r="J18" s="1869"/>
      <c r="K18" s="1869"/>
      <c r="L18" s="1869"/>
      <c r="M18" s="1869"/>
      <c r="N18" s="1869"/>
      <c r="O18" s="1869"/>
      <c r="P18" s="1869"/>
      <c r="Q18" s="1869"/>
      <c r="R18" s="1869"/>
      <c r="S18" s="1869"/>
      <c r="T18" s="1869"/>
      <c r="U18" s="1869"/>
      <c r="V18" s="1869"/>
      <c r="W18" s="1869"/>
      <c r="X18" s="1869"/>
      <c r="Y18" s="1869"/>
      <c r="Z18" s="1869"/>
      <c r="AA18" s="1870"/>
      <c r="AB18" s="882"/>
      <c r="AC18" s="867"/>
      <c r="AD18" s="867"/>
      <c r="AE18" s="867"/>
    </row>
    <row r="19" spans="1:31" ht="9" customHeight="1" thickBot="1" x14ac:dyDescent="0.4">
      <c r="A19" s="817"/>
      <c r="B19" s="880"/>
      <c r="C19" s="879"/>
      <c r="D19" s="879"/>
      <c r="E19" s="879"/>
      <c r="F19" s="879"/>
      <c r="G19" s="879"/>
      <c r="H19" s="879"/>
      <c r="I19" s="883"/>
      <c r="J19" s="883"/>
      <c r="K19" s="883"/>
      <c r="L19" s="883"/>
      <c r="M19" s="883"/>
      <c r="N19" s="883"/>
      <c r="O19" s="883"/>
      <c r="P19" s="883"/>
      <c r="Q19" s="883"/>
      <c r="R19" s="883"/>
      <c r="S19" s="883"/>
      <c r="T19" s="883"/>
      <c r="U19" s="883"/>
      <c r="V19" s="883"/>
      <c r="W19" s="883"/>
      <c r="X19" s="883"/>
      <c r="Y19" s="883"/>
      <c r="Z19" s="883"/>
      <c r="AA19" s="883"/>
      <c r="AB19" s="882"/>
      <c r="AC19" s="867"/>
      <c r="AD19" s="867"/>
      <c r="AE19" s="867"/>
    </row>
    <row r="20" spans="1:31" ht="16.899999999999999" customHeight="1" x14ac:dyDescent="0.35">
      <c r="A20" s="817"/>
      <c r="B20" s="880"/>
      <c r="C20" s="1201" t="s">
        <v>19</v>
      </c>
      <c r="D20" s="1202"/>
      <c r="E20" s="1202"/>
      <c r="F20" s="1202"/>
      <c r="G20" s="1202"/>
      <c r="H20" s="1203"/>
      <c r="I20" s="1207" t="s">
        <v>1090</v>
      </c>
      <c r="J20" s="1208"/>
      <c r="K20" s="1208"/>
      <c r="L20" s="1209"/>
      <c r="M20" s="1213" t="s">
        <v>21</v>
      </c>
      <c r="N20" s="1214"/>
      <c r="O20" s="1214"/>
      <c r="P20" s="1214"/>
      <c r="Q20" s="1214"/>
      <c r="R20" s="1214"/>
      <c r="S20" s="1215"/>
      <c r="T20" s="1213" t="s">
        <v>22</v>
      </c>
      <c r="U20" s="1214"/>
      <c r="V20" s="1214"/>
      <c r="W20" s="1214"/>
      <c r="X20" s="1214"/>
      <c r="Y20" s="1214"/>
      <c r="Z20" s="1214"/>
      <c r="AA20" s="1215"/>
      <c r="AB20" s="882"/>
      <c r="AC20" s="867"/>
      <c r="AD20" s="867"/>
      <c r="AE20" s="867"/>
    </row>
    <row r="21" spans="1:31" ht="24" customHeight="1" thickBot="1" x14ac:dyDescent="0.4">
      <c r="A21" s="817"/>
      <c r="B21" s="880"/>
      <c r="C21" s="1204"/>
      <c r="D21" s="1205"/>
      <c r="E21" s="1205"/>
      <c r="F21" s="1205"/>
      <c r="G21" s="1205"/>
      <c r="H21" s="1206"/>
      <c r="I21" s="1210"/>
      <c r="J21" s="1211"/>
      <c r="K21" s="1211"/>
      <c r="L21" s="1212"/>
      <c r="M21" s="1216" t="s">
        <v>23</v>
      </c>
      <c r="N21" s="1217"/>
      <c r="O21" s="1217"/>
      <c r="P21" s="1217"/>
      <c r="Q21" s="1217"/>
      <c r="R21" s="1217"/>
      <c r="S21" s="1218"/>
      <c r="T21" s="1219" t="s">
        <v>24</v>
      </c>
      <c r="U21" s="1217"/>
      <c r="V21" s="1217"/>
      <c r="W21" s="1217"/>
      <c r="X21" s="1217"/>
      <c r="Y21" s="1217"/>
      <c r="Z21" s="1217"/>
      <c r="AA21" s="1218"/>
      <c r="AB21" s="882"/>
      <c r="AC21" s="867"/>
      <c r="AD21" s="867"/>
      <c r="AE21" s="867"/>
    </row>
    <row r="22" spans="1:31" ht="9.65" customHeight="1" thickBot="1" x14ac:dyDescent="0.4">
      <c r="A22" s="817"/>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2"/>
      <c r="AC22" s="867"/>
      <c r="AD22" s="867"/>
      <c r="AE22" s="867"/>
    </row>
    <row r="23" spans="1:31" ht="27" customHeight="1" x14ac:dyDescent="0.35">
      <c r="A23" s="817"/>
      <c r="B23" s="88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82"/>
      <c r="AC23" s="867"/>
      <c r="AD23" s="867"/>
      <c r="AE23" s="867"/>
    </row>
    <row r="24" spans="1:31" ht="24.65" customHeight="1" thickBot="1" x14ac:dyDescent="0.4">
      <c r="A24" s="817"/>
      <c r="B24" s="880"/>
      <c r="C24" s="1245" t="s">
        <v>761</v>
      </c>
      <c r="D24" s="1246"/>
      <c r="E24" s="1246"/>
      <c r="F24" s="1246"/>
      <c r="G24" s="1246"/>
      <c r="H24" s="1246"/>
      <c r="I24" s="1247"/>
      <c r="J24" s="1245" t="s">
        <v>721</v>
      </c>
      <c r="K24" s="1246"/>
      <c r="L24" s="1246"/>
      <c r="M24" s="1246"/>
      <c r="N24" s="1246"/>
      <c r="O24" s="1246"/>
      <c r="P24" s="1247"/>
      <c r="Q24" s="1248" t="s">
        <v>722</v>
      </c>
      <c r="R24" s="1249"/>
      <c r="S24" s="1249"/>
      <c r="T24" s="1249"/>
      <c r="U24" s="1249"/>
      <c r="V24" s="1249"/>
      <c r="W24" s="1249"/>
      <c r="X24" s="1249"/>
      <c r="Y24" s="1249"/>
      <c r="Z24" s="1249"/>
      <c r="AA24" s="1250"/>
      <c r="AB24" s="882"/>
      <c r="AC24" s="867"/>
      <c r="AD24" s="867"/>
      <c r="AE24" s="867"/>
    </row>
    <row r="25" spans="1:31" ht="9" customHeight="1" thickBot="1" x14ac:dyDescent="0.4">
      <c r="A25" s="817"/>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2"/>
      <c r="AC25" s="867"/>
      <c r="AD25" s="867"/>
      <c r="AE25" s="867"/>
    </row>
    <row r="26" spans="1:31" ht="22.9" customHeight="1" thickBot="1" x14ac:dyDescent="0.4">
      <c r="A26" s="817"/>
      <c r="B26" s="880"/>
      <c r="C26" s="1195" t="s">
        <v>31</v>
      </c>
      <c r="D26" s="1196"/>
      <c r="E26" s="1196"/>
      <c r="F26" s="1196"/>
      <c r="G26" s="1196"/>
      <c r="H26" s="1197"/>
      <c r="I26" s="3469" t="s">
        <v>762</v>
      </c>
      <c r="J26" s="3470"/>
      <c r="K26" s="3470"/>
      <c r="L26" s="3470"/>
      <c r="M26" s="3470"/>
      <c r="N26" s="3470"/>
      <c r="O26" s="3470"/>
      <c r="P26" s="3470"/>
      <c r="Q26" s="3470"/>
      <c r="R26" s="3470"/>
      <c r="S26" s="3470"/>
      <c r="T26" s="3470"/>
      <c r="U26" s="3470"/>
      <c r="V26" s="3470"/>
      <c r="W26" s="3470"/>
      <c r="X26" s="3470"/>
      <c r="Y26" s="3470"/>
      <c r="Z26" s="3470"/>
      <c r="AA26" s="3471"/>
      <c r="AB26" s="882"/>
      <c r="AC26" s="867"/>
      <c r="AD26" s="867"/>
      <c r="AE26" s="1399"/>
    </row>
    <row r="27" spans="1:31" ht="9.65" customHeight="1" thickBot="1" x14ac:dyDescent="0.4">
      <c r="A27" s="817"/>
      <c r="B27" s="880"/>
      <c r="C27" s="879"/>
      <c r="D27" s="879"/>
      <c r="E27" s="879"/>
      <c r="F27" s="879"/>
      <c r="G27" s="879"/>
      <c r="H27" s="879"/>
      <c r="I27" s="883"/>
      <c r="J27" s="883"/>
      <c r="K27" s="883"/>
      <c r="L27" s="883"/>
      <c r="M27" s="883"/>
      <c r="N27" s="883"/>
      <c r="O27" s="883"/>
      <c r="P27" s="883"/>
      <c r="Q27" s="883"/>
      <c r="R27" s="883"/>
      <c r="S27" s="883"/>
      <c r="T27" s="883"/>
      <c r="U27" s="883"/>
      <c r="V27" s="883"/>
      <c r="W27" s="883"/>
      <c r="X27" s="883"/>
      <c r="Y27" s="883"/>
      <c r="Z27" s="883"/>
      <c r="AA27" s="883"/>
      <c r="AB27" s="882"/>
      <c r="AC27" s="867"/>
      <c r="AD27" s="867"/>
      <c r="AE27" s="1399"/>
    </row>
    <row r="28" spans="1:31" ht="42" customHeight="1" thickBot="1" x14ac:dyDescent="0.4">
      <c r="A28" s="817"/>
      <c r="B28" s="880"/>
      <c r="C28" s="1195" t="s">
        <v>33</v>
      </c>
      <c r="D28" s="1196"/>
      <c r="E28" s="1196"/>
      <c r="F28" s="1196"/>
      <c r="G28" s="1196"/>
      <c r="H28" s="1197"/>
      <c r="I28" s="1235" t="s">
        <v>59</v>
      </c>
      <c r="J28" s="1198"/>
      <c r="K28" s="1236" t="s">
        <v>34</v>
      </c>
      <c r="L28" s="1237"/>
      <c r="M28" s="1237"/>
      <c r="N28" s="1238"/>
      <c r="O28" s="1343" t="s">
        <v>35</v>
      </c>
      <c r="P28" s="1344"/>
      <c r="Q28" s="1344"/>
      <c r="R28" s="1345"/>
      <c r="S28" s="898"/>
      <c r="T28" s="1344" t="s">
        <v>36</v>
      </c>
      <c r="U28" s="1344"/>
      <c r="V28" s="1345"/>
      <c r="W28" s="897"/>
      <c r="X28" s="1346" t="s">
        <v>38</v>
      </c>
      <c r="Y28" s="1347"/>
      <c r="Z28" s="1348"/>
      <c r="AA28" s="896" t="s">
        <v>115</v>
      </c>
      <c r="AB28" s="882"/>
      <c r="AC28" s="867"/>
      <c r="AD28" s="867"/>
      <c r="AE28" s="867"/>
    </row>
    <row r="29" spans="1:31" ht="7.9" customHeight="1" thickBot="1" x14ac:dyDescent="0.4">
      <c r="A29" s="817"/>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2"/>
      <c r="AC29" s="867"/>
      <c r="AD29" s="867"/>
      <c r="AE29" s="867"/>
    </row>
    <row r="30" spans="1:31" ht="15" customHeight="1" x14ac:dyDescent="0.35">
      <c r="A30" s="817"/>
      <c r="B30" s="88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82"/>
      <c r="AC30" s="867"/>
      <c r="AD30" s="867"/>
      <c r="AE30" s="867"/>
    </row>
    <row r="31" spans="1:31" ht="14.25" customHeight="1" x14ac:dyDescent="0.35">
      <c r="A31" s="817"/>
      <c r="B31" s="88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82"/>
      <c r="AC31" s="867"/>
      <c r="AD31" s="867"/>
      <c r="AE31" s="867"/>
    </row>
    <row r="32" spans="1:31" ht="15" customHeight="1" thickBot="1" x14ac:dyDescent="0.4">
      <c r="A32" s="817"/>
      <c r="B32" s="880"/>
      <c r="C32" s="1273"/>
      <c r="D32" s="1274"/>
      <c r="E32" s="1274"/>
      <c r="F32" s="1274"/>
      <c r="G32" s="1274"/>
      <c r="H32" s="1274"/>
      <c r="I32" s="1274"/>
      <c r="J32" s="1275"/>
      <c r="K32" s="3523">
        <v>2.1000000000000001E-2</v>
      </c>
      <c r="L32" s="3524"/>
      <c r="M32" s="3524"/>
      <c r="N32" s="3524"/>
      <c r="O32" s="1265">
        <v>0.05</v>
      </c>
      <c r="P32" s="1264"/>
      <c r="Q32" s="1264"/>
      <c r="R32" s="1264"/>
      <c r="S32" s="3524">
        <v>1.0999999999999999E-2</v>
      </c>
      <c r="T32" s="3524"/>
      <c r="U32" s="1265">
        <v>0.02</v>
      </c>
      <c r="V32" s="1264"/>
      <c r="W32" s="1264"/>
      <c r="X32" s="3524">
        <v>1E-3</v>
      </c>
      <c r="Y32" s="3524"/>
      <c r="Z32" s="1265">
        <v>0.01</v>
      </c>
      <c r="AA32" s="1266"/>
      <c r="AB32" s="882"/>
      <c r="AC32" s="867"/>
      <c r="AD32" s="867"/>
      <c r="AE32" s="867"/>
    </row>
    <row r="33" spans="1:31" ht="15" thickBot="1" x14ac:dyDescent="0.4">
      <c r="A33" s="817"/>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2"/>
      <c r="AC33" s="867"/>
      <c r="AD33" s="867"/>
      <c r="AE33" s="867"/>
    </row>
    <row r="34" spans="1:31" s="117" customFormat="1" ht="15" customHeight="1" thickBot="1" x14ac:dyDescent="0.4">
      <c r="A34" s="834"/>
      <c r="B34" s="885"/>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882"/>
      <c r="AC34" s="884"/>
      <c r="AD34" s="884"/>
      <c r="AE34" s="884"/>
    </row>
    <row r="35" spans="1:31" s="117" customFormat="1" ht="47.5" customHeight="1" thickBot="1" x14ac:dyDescent="0.4">
      <c r="A35" s="834"/>
      <c r="B35" s="885"/>
      <c r="C35" s="1257" t="s">
        <v>46</v>
      </c>
      <c r="D35" s="1258"/>
      <c r="E35" s="1258"/>
      <c r="F35" s="1258"/>
      <c r="G35" s="1259"/>
      <c r="H35" s="899" t="s">
        <v>763</v>
      </c>
      <c r="I35" s="899" t="s">
        <v>727</v>
      </c>
      <c r="J35" s="899" t="s">
        <v>49</v>
      </c>
      <c r="K35" s="1260" t="s">
        <v>50</v>
      </c>
      <c r="L35" s="1261"/>
      <c r="M35" s="1261"/>
      <c r="N35" s="1261"/>
      <c r="O35" s="1261"/>
      <c r="P35" s="1261"/>
      <c r="Q35" s="1261"/>
      <c r="R35" s="1261"/>
      <c r="S35" s="1261"/>
      <c r="T35" s="1261"/>
      <c r="U35" s="1261"/>
      <c r="V35" s="1261"/>
      <c r="W35" s="1261"/>
      <c r="X35" s="1261"/>
      <c r="Y35" s="1261"/>
      <c r="Z35" s="1261"/>
      <c r="AA35" s="1262"/>
      <c r="AB35" s="882"/>
      <c r="AC35" s="884"/>
      <c r="AD35" s="884"/>
      <c r="AE35" s="884"/>
    </row>
    <row r="36" spans="1:31" s="117" customFormat="1" ht="77.25" customHeight="1" x14ac:dyDescent="0.35">
      <c r="A36" s="834"/>
      <c r="B36" s="885"/>
      <c r="C36" s="3463" t="s">
        <v>210</v>
      </c>
      <c r="D36" s="3464"/>
      <c r="E36" s="3464"/>
      <c r="F36" s="3464"/>
      <c r="G36" s="3465"/>
      <c r="H36" s="907">
        <v>102</v>
      </c>
      <c r="I36" s="907">
        <v>19009</v>
      </c>
      <c r="J36" s="911">
        <v>5.3658793203219526E-3</v>
      </c>
      <c r="K36" s="3490" t="s">
        <v>764</v>
      </c>
      <c r="L36" s="3491"/>
      <c r="M36" s="3491"/>
      <c r="N36" s="3491"/>
      <c r="O36" s="3491"/>
      <c r="P36" s="3491"/>
      <c r="Q36" s="3491"/>
      <c r="R36" s="3491"/>
      <c r="S36" s="3491"/>
      <c r="T36" s="3491"/>
      <c r="U36" s="3491"/>
      <c r="V36" s="3491"/>
      <c r="W36" s="3491"/>
      <c r="X36" s="3491"/>
      <c r="Y36" s="3491"/>
      <c r="Z36" s="3491"/>
      <c r="AA36" s="3492"/>
      <c r="AB36" s="882"/>
      <c r="AC36" s="884"/>
      <c r="AD36" s="884"/>
      <c r="AE36" s="912"/>
    </row>
    <row r="37" spans="1:31" s="117" customFormat="1" ht="27" customHeight="1" x14ac:dyDescent="0.35">
      <c r="A37" s="834"/>
      <c r="B37" s="885"/>
      <c r="C37" s="3463" t="s">
        <v>195</v>
      </c>
      <c r="D37" s="3464"/>
      <c r="E37" s="3464"/>
      <c r="F37" s="3464"/>
      <c r="G37" s="3465"/>
      <c r="H37" s="900">
        <v>42</v>
      </c>
      <c r="I37" s="900">
        <v>19833</v>
      </c>
      <c r="J37" s="911">
        <v>2.1176826501285734E-3</v>
      </c>
      <c r="K37" s="3490" t="s">
        <v>764</v>
      </c>
      <c r="L37" s="3491"/>
      <c r="M37" s="3491"/>
      <c r="N37" s="3491"/>
      <c r="O37" s="3491"/>
      <c r="P37" s="3491"/>
      <c r="Q37" s="3491"/>
      <c r="R37" s="3491"/>
      <c r="S37" s="3491"/>
      <c r="T37" s="3491"/>
      <c r="U37" s="3491"/>
      <c r="V37" s="3491"/>
      <c r="W37" s="3491"/>
      <c r="X37" s="3491"/>
      <c r="Y37" s="3491"/>
      <c r="Z37" s="3491"/>
      <c r="AA37" s="3492"/>
      <c r="AB37" s="882"/>
      <c r="AC37" s="884"/>
      <c r="AD37" s="884"/>
      <c r="AE37" s="884"/>
    </row>
    <row r="38" spans="1:31" s="117" customFormat="1" ht="38.5" customHeight="1" x14ac:dyDescent="0.35">
      <c r="A38" s="834"/>
      <c r="B38" s="885"/>
      <c r="C38" s="3463" t="s">
        <v>196</v>
      </c>
      <c r="D38" s="3464"/>
      <c r="E38" s="3464"/>
      <c r="F38" s="3464"/>
      <c r="G38" s="3465"/>
      <c r="H38" s="910"/>
      <c r="I38" s="910"/>
      <c r="J38" s="911"/>
      <c r="K38" s="3490"/>
      <c r="L38" s="3491"/>
      <c r="M38" s="3491"/>
      <c r="N38" s="3491"/>
      <c r="O38" s="3491"/>
      <c r="P38" s="3491"/>
      <c r="Q38" s="3491"/>
      <c r="R38" s="3491"/>
      <c r="S38" s="3491"/>
      <c r="T38" s="3491"/>
      <c r="U38" s="3491"/>
      <c r="V38" s="3491"/>
      <c r="W38" s="3491"/>
      <c r="X38" s="3491"/>
      <c r="Y38" s="3491"/>
      <c r="Z38" s="3491"/>
      <c r="AA38" s="3492"/>
      <c r="AB38" s="882"/>
      <c r="AC38" s="884"/>
      <c r="AD38" s="884"/>
      <c r="AE38" s="884"/>
    </row>
    <row r="39" spans="1:31" s="117" customFormat="1" ht="17.5" customHeight="1" thickBot="1" x14ac:dyDescent="0.4">
      <c r="A39" s="834"/>
      <c r="B39" s="885"/>
      <c r="C39" s="3457" t="s">
        <v>197</v>
      </c>
      <c r="D39" s="3458"/>
      <c r="E39" s="3458"/>
      <c r="F39" s="3458"/>
      <c r="G39" s="3459"/>
      <c r="H39" s="913"/>
      <c r="I39" s="913"/>
      <c r="J39" s="914"/>
      <c r="K39" s="3490"/>
      <c r="L39" s="3491"/>
      <c r="M39" s="3491"/>
      <c r="N39" s="3491"/>
      <c r="O39" s="3491"/>
      <c r="P39" s="3491"/>
      <c r="Q39" s="3491"/>
      <c r="R39" s="3491"/>
      <c r="S39" s="3491"/>
      <c r="T39" s="3491"/>
      <c r="U39" s="3491"/>
      <c r="V39" s="3491"/>
      <c r="W39" s="3491"/>
      <c r="X39" s="3491"/>
      <c r="Y39" s="3491"/>
      <c r="Z39" s="3491"/>
      <c r="AA39" s="3492"/>
      <c r="AB39" s="882"/>
      <c r="AC39" s="884"/>
      <c r="AD39" s="884"/>
      <c r="AE39" s="884"/>
    </row>
    <row r="40" spans="1:31" s="117" customFormat="1" ht="15.75" customHeight="1" thickBot="1" x14ac:dyDescent="0.4">
      <c r="A40" s="834"/>
      <c r="B40" s="885"/>
      <c r="C40" s="1284" t="s">
        <v>54</v>
      </c>
      <c r="D40" s="1285"/>
      <c r="E40" s="1285"/>
      <c r="F40" s="1285"/>
      <c r="G40" s="1286"/>
      <c r="H40" s="901"/>
      <c r="I40" s="901"/>
      <c r="J40" s="915"/>
      <c r="K40" s="1287"/>
      <c r="L40" s="1288"/>
      <c r="M40" s="1288"/>
      <c r="N40" s="1288"/>
      <c r="O40" s="1288"/>
      <c r="P40" s="1288"/>
      <c r="Q40" s="1288"/>
      <c r="R40" s="1288"/>
      <c r="S40" s="1288"/>
      <c r="T40" s="1288"/>
      <c r="U40" s="1288"/>
      <c r="V40" s="1288"/>
      <c r="W40" s="1288"/>
      <c r="X40" s="1288"/>
      <c r="Y40" s="1288"/>
      <c r="Z40" s="1288"/>
      <c r="AA40" s="1289"/>
      <c r="AB40" s="882"/>
      <c r="AC40" s="884"/>
      <c r="AD40" s="884"/>
      <c r="AE40" s="884"/>
    </row>
    <row r="41" spans="1:31" s="117" customFormat="1" ht="5.25" customHeight="1" x14ac:dyDescent="0.35">
      <c r="A41" s="834"/>
      <c r="B41" s="885"/>
      <c r="C41" s="902"/>
      <c r="D41" s="902"/>
      <c r="E41" s="902"/>
      <c r="F41" s="902"/>
      <c r="G41" s="902"/>
      <c r="H41" s="903"/>
      <c r="I41" s="903"/>
      <c r="J41" s="904"/>
      <c r="K41" s="902"/>
      <c r="L41" s="902"/>
      <c r="M41" s="902"/>
      <c r="N41" s="902"/>
      <c r="O41" s="902"/>
      <c r="P41" s="902"/>
      <c r="Q41" s="902"/>
      <c r="R41" s="902"/>
      <c r="S41" s="902"/>
      <c r="T41" s="902"/>
      <c r="U41" s="902"/>
      <c r="V41" s="902"/>
      <c r="W41" s="902"/>
      <c r="X41" s="902"/>
      <c r="Y41" s="902"/>
      <c r="Z41" s="902"/>
      <c r="AA41" s="902"/>
      <c r="AB41" s="882"/>
      <c r="AC41" s="884"/>
      <c r="AD41" s="884"/>
      <c r="AE41" s="884"/>
    </row>
    <row r="42" spans="1:31" s="117" customFormat="1" ht="5.5" customHeight="1" thickBot="1" x14ac:dyDescent="0.4">
      <c r="A42" s="834"/>
      <c r="B42" s="885"/>
      <c r="C42" s="902"/>
      <c r="D42" s="902"/>
      <c r="E42" s="902"/>
      <c r="F42" s="902"/>
      <c r="G42" s="902"/>
      <c r="H42" s="903"/>
      <c r="I42" s="903"/>
      <c r="J42" s="904"/>
      <c r="K42" s="902"/>
      <c r="L42" s="902"/>
      <c r="M42" s="902"/>
      <c r="N42" s="902"/>
      <c r="O42" s="902"/>
      <c r="P42" s="902"/>
      <c r="Q42" s="902"/>
      <c r="R42" s="902"/>
      <c r="S42" s="902"/>
      <c r="T42" s="902"/>
      <c r="U42" s="902"/>
      <c r="V42" s="902"/>
      <c r="W42" s="902"/>
      <c r="X42" s="902"/>
      <c r="Y42" s="902"/>
      <c r="Z42" s="902"/>
      <c r="AA42" s="902"/>
      <c r="AB42" s="882"/>
      <c r="AC42" s="884"/>
      <c r="AD42" s="884"/>
      <c r="AE42" s="884"/>
    </row>
    <row r="43" spans="1:31" s="117" customFormat="1" x14ac:dyDescent="0.35">
      <c r="A43" s="834"/>
      <c r="B43" s="885"/>
      <c r="C43" s="1290"/>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882"/>
      <c r="AC43" s="884"/>
      <c r="AD43" s="884"/>
      <c r="AE43" s="884"/>
    </row>
    <row r="44" spans="1:31" ht="3" customHeight="1" thickBot="1" x14ac:dyDescent="0.4">
      <c r="A44" s="817"/>
      <c r="B44" s="880"/>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882"/>
      <c r="AC44" s="867"/>
      <c r="AD44" s="867"/>
      <c r="AE44" s="867"/>
    </row>
    <row r="45" spans="1:31" ht="14.5" customHeight="1" x14ac:dyDescent="0.35">
      <c r="A45" s="817"/>
      <c r="B45" s="880"/>
      <c r="C45" s="1296" t="s">
        <v>94</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882"/>
      <c r="AC45" s="867"/>
      <c r="AD45" s="867"/>
      <c r="AE45" s="867"/>
    </row>
    <row r="46" spans="1:31" x14ac:dyDescent="0.35">
      <c r="A46" s="817"/>
      <c r="B46" s="880"/>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882"/>
      <c r="AC46" s="867"/>
      <c r="AD46" s="867"/>
      <c r="AE46" s="867"/>
    </row>
    <row r="47" spans="1:31" x14ac:dyDescent="0.35">
      <c r="A47" s="817"/>
      <c r="B47" s="880"/>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882"/>
      <c r="AC47" s="867"/>
      <c r="AD47" s="867"/>
      <c r="AE47" s="867"/>
    </row>
    <row r="48" spans="1:31" x14ac:dyDescent="0.35">
      <c r="A48" s="817"/>
      <c r="B48" s="880"/>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882"/>
      <c r="AC48" s="867"/>
      <c r="AD48" s="867"/>
      <c r="AE48" s="867"/>
    </row>
    <row r="49" spans="1:31" ht="9.65" customHeight="1" x14ac:dyDescent="0.35">
      <c r="A49" s="817"/>
      <c r="B49" s="880"/>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882"/>
      <c r="AC49" s="817"/>
      <c r="AD49" s="817"/>
      <c r="AE49" s="817"/>
    </row>
    <row r="50" spans="1:31" ht="117" customHeight="1" thickBot="1" x14ac:dyDescent="0.4">
      <c r="A50" s="817"/>
      <c r="B50" s="880"/>
      <c r="C50" s="1302"/>
      <c r="D50" s="1303"/>
      <c r="E50" s="1303"/>
      <c r="F50" s="1303"/>
      <c r="G50" s="1303"/>
      <c r="H50" s="1303"/>
      <c r="I50" s="1303"/>
      <c r="J50" s="1303"/>
      <c r="K50" s="1303"/>
      <c r="L50" s="1303"/>
      <c r="M50" s="1303"/>
      <c r="N50" s="1303"/>
      <c r="O50" s="1303"/>
      <c r="P50" s="1303"/>
      <c r="Q50" s="1303"/>
      <c r="R50" s="1303"/>
      <c r="S50" s="1303"/>
      <c r="T50" s="1303"/>
      <c r="U50" s="1303"/>
      <c r="V50" s="1303"/>
      <c r="W50" s="1303"/>
      <c r="X50" s="1303"/>
      <c r="Y50" s="1303"/>
      <c r="Z50" s="1303"/>
      <c r="AA50" s="1304"/>
      <c r="AB50" s="882"/>
      <c r="AC50" s="817"/>
      <c r="AD50" s="817"/>
      <c r="AE50" s="817"/>
    </row>
    <row r="51" spans="1:31" ht="7.15" customHeight="1" x14ac:dyDescent="0.35">
      <c r="A51" s="817"/>
      <c r="B51" s="886"/>
      <c r="C51" s="905"/>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887"/>
      <c r="AC51" s="817"/>
      <c r="AD51" s="817"/>
      <c r="AE51" s="817"/>
    </row>
    <row r="52" spans="1:31" ht="6.65" customHeight="1" thickBot="1" x14ac:dyDescent="0.4">
      <c r="A52" s="817"/>
      <c r="B52" s="888"/>
      <c r="C52" s="906"/>
      <c r="D52" s="906"/>
      <c r="E52" s="906"/>
      <c r="F52" s="906"/>
      <c r="G52" s="906"/>
      <c r="H52" s="906"/>
      <c r="I52" s="906"/>
      <c r="J52" s="906"/>
      <c r="K52" s="906"/>
      <c r="L52" s="906"/>
      <c r="M52" s="906"/>
      <c r="N52" s="906"/>
      <c r="O52" s="906"/>
      <c r="P52" s="906"/>
      <c r="Q52" s="906"/>
      <c r="R52" s="906"/>
      <c r="S52" s="906"/>
      <c r="T52" s="906"/>
      <c r="U52" s="906"/>
      <c r="V52" s="906"/>
      <c r="W52" s="906"/>
      <c r="X52" s="906"/>
      <c r="Y52" s="906"/>
      <c r="Z52" s="906"/>
      <c r="AA52" s="906"/>
      <c r="AB52" s="889"/>
      <c r="AC52" s="817"/>
      <c r="AD52" s="817"/>
      <c r="AE52" s="817"/>
    </row>
    <row r="53" spans="1:31" ht="15.5" customHeight="1" x14ac:dyDescent="0.35">
      <c r="A53" s="817"/>
      <c r="B53" s="890"/>
      <c r="C53" s="1305" t="s">
        <v>46</v>
      </c>
      <c r="D53" s="1306"/>
      <c r="E53" s="1306"/>
      <c r="F53" s="1306"/>
      <c r="G53" s="1307"/>
      <c r="H53" s="1305" t="s">
        <v>76</v>
      </c>
      <c r="I53" s="1307"/>
      <c r="J53" s="1305" t="s">
        <v>56</v>
      </c>
      <c r="K53" s="1306"/>
      <c r="L53" s="1306"/>
      <c r="M53" s="1307"/>
      <c r="N53" s="1305" t="s">
        <v>57</v>
      </c>
      <c r="O53" s="1306"/>
      <c r="P53" s="1306"/>
      <c r="Q53" s="1306"/>
      <c r="R53" s="1306"/>
      <c r="S53" s="1306"/>
      <c r="T53" s="1306"/>
      <c r="U53" s="1307"/>
      <c r="V53" s="1314" t="s">
        <v>58</v>
      </c>
      <c r="W53" s="1314"/>
      <c r="X53" s="1314"/>
      <c r="Y53" s="1314"/>
      <c r="Z53" s="1314"/>
      <c r="AA53" s="1315"/>
      <c r="AB53" s="891"/>
      <c r="AC53" s="817"/>
      <c r="AD53" s="817"/>
      <c r="AE53" s="817"/>
    </row>
    <row r="54" spans="1:31" ht="9" customHeight="1" thickBot="1" x14ac:dyDescent="0.4">
      <c r="A54" s="817"/>
      <c r="B54" s="892"/>
      <c r="C54" s="1308"/>
      <c r="D54" s="1309"/>
      <c r="E54" s="1309"/>
      <c r="F54" s="1309"/>
      <c r="G54" s="1310"/>
      <c r="H54" s="1308"/>
      <c r="I54" s="1310"/>
      <c r="J54" s="1308"/>
      <c r="K54" s="1309"/>
      <c r="L54" s="1309"/>
      <c r="M54" s="1310"/>
      <c r="N54" s="1308"/>
      <c r="O54" s="1309"/>
      <c r="P54" s="1309"/>
      <c r="Q54" s="1309"/>
      <c r="R54" s="1309"/>
      <c r="S54" s="1309"/>
      <c r="T54" s="1309"/>
      <c r="U54" s="1310"/>
      <c r="V54" s="1316"/>
      <c r="W54" s="1316"/>
      <c r="X54" s="1316"/>
      <c r="Y54" s="1316"/>
      <c r="Z54" s="1316"/>
      <c r="AA54" s="1317"/>
      <c r="AB54" s="891"/>
      <c r="AC54" s="817"/>
      <c r="AD54" s="817"/>
      <c r="AE54" s="817"/>
    </row>
    <row r="55" spans="1:31" ht="16" hidden="1" customHeight="1" thickBot="1" x14ac:dyDescent="0.4">
      <c r="A55" s="817"/>
      <c r="B55" s="892"/>
      <c r="C55" s="1308"/>
      <c r="D55" s="1309"/>
      <c r="E55" s="1309"/>
      <c r="F55" s="1309"/>
      <c r="G55" s="1310"/>
      <c r="H55" s="1308"/>
      <c r="I55" s="1310"/>
      <c r="J55" s="1308"/>
      <c r="K55" s="1309"/>
      <c r="L55" s="1309"/>
      <c r="M55" s="1310"/>
      <c r="N55" s="1311"/>
      <c r="O55" s="1312"/>
      <c r="P55" s="1312"/>
      <c r="Q55" s="1312"/>
      <c r="R55" s="1312"/>
      <c r="S55" s="1312"/>
      <c r="T55" s="1312"/>
      <c r="U55" s="1313"/>
      <c r="V55" s="1318"/>
      <c r="W55" s="1318"/>
      <c r="X55" s="1318"/>
      <c r="Y55" s="1318"/>
      <c r="Z55" s="1318"/>
      <c r="AA55" s="1319"/>
      <c r="AB55" s="891"/>
      <c r="AC55" s="817"/>
      <c r="AD55" s="817"/>
      <c r="AE55" s="817"/>
    </row>
    <row r="56" spans="1:31" ht="82.9" customHeight="1" thickBot="1" x14ac:dyDescent="0.4">
      <c r="A56" s="817"/>
      <c r="B56" s="890"/>
      <c r="C56" s="3472" t="s">
        <v>210</v>
      </c>
      <c r="D56" s="3473"/>
      <c r="E56" s="3473"/>
      <c r="F56" s="3473"/>
      <c r="G56" s="3473"/>
      <c r="H56" s="3525" t="s">
        <v>765</v>
      </c>
      <c r="I56" s="3473"/>
      <c r="J56" s="3525">
        <v>5.3658793203219526E-3</v>
      </c>
      <c r="K56" s="3473"/>
      <c r="L56" s="3473"/>
      <c r="M56" s="3473"/>
      <c r="N56" s="3519" t="s">
        <v>1093</v>
      </c>
      <c r="O56" s="3520"/>
      <c r="P56" s="3520"/>
      <c r="Q56" s="3520"/>
      <c r="R56" s="3520"/>
      <c r="S56" s="3520"/>
      <c r="T56" s="3520"/>
      <c r="U56" s="3521"/>
      <c r="V56" s="3519" t="s">
        <v>766</v>
      </c>
      <c r="W56" s="3520"/>
      <c r="X56" s="3520"/>
      <c r="Y56" s="3520"/>
      <c r="Z56" s="3520"/>
      <c r="AA56" s="3522"/>
      <c r="AB56" s="893"/>
      <c r="AC56" s="817"/>
      <c r="AD56" s="817"/>
      <c r="AE56" s="817"/>
    </row>
    <row r="57" spans="1:31" s="349" customFormat="1" ht="35.5" customHeight="1" thickBot="1" x14ac:dyDescent="0.4">
      <c r="A57" s="856"/>
      <c r="B57" s="908"/>
      <c r="C57" s="3472" t="s">
        <v>195</v>
      </c>
      <c r="D57" s="3473"/>
      <c r="E57" s="3473"/>
      <c r="F57" s="3473"/>
      <c r="G57" s="3473"/>
      <c r="H57" s="2160">
        <v>2E-3</v>
      </c>
      <c r="I57" s="2160"/>
      <c r="J57" s="3516">
        <v>2E-3</v>
      </c>
      <c r="K57" s="3517"/>
      <c r="L57" s="3517"/>
      <c r="M57" s="3518"/>
      <c r="N57" s="3519" t="s">
        <v>1094</v>
      </c>
      <c r="O57" s="3520"/>
      <c r="P57" s="3520"/>
      <c r="Q57" s="3520"/>
      <c r="R57" s="3520"/>
      <c r="S57" s="3520"/>
      <c r="T57" s="3520"/>
      <c r="U57" s="3521"/>
      <c r="V57" s="3519" t="s">
        <v>766</v>
      </c>
      <c r="W57" s="3520"/>
      <c r="X57" s="3520"/>
      <c r="Y57" s="3520"/>
      <c r="Z57" s="3520"/>
      <c r="AA57" s="3522"/>
      <c r="AB57" s="909"/>
      <c r="AC57" s="856"/>
      <c r="AD57" s="856"/>
      <c r="AE57" s="856"/>
    </row>
    <row r="58" spans="1:31" ht="27" customHeight="1" thickBot="1" x14ac:dyDescent="0.4">
      <c r="A58" s="817"/>
      <c r="B58" s="890"/>
      <c r="C58" s="3417" t="s">
        <v>196</v>
      </c>
      <c r="D58" s="3418"/>
      <c r="E58" s="3418"/>
      <c r="F58" s="3418"/>
      <c r="G58" s="3418"/>
      <c r="H58" s="2160"/>
      <c r="I58" s="2160"/>
      <c r="J58" s="3516"/>
      <c r="K58" s="3517"/>
      <c r="L58" s="3517"/>
      <c r="M58" s="3518"/>
      <c r="N58" s="3519"/>
      <c r="O58" s="3520"/>
      <c r="P58" s="3520"/>
      <c r="Q58" s="3520"/>
      <c r="R58" s="3520"/>
      <c r="S58" s="3520"/>
      <c r="T58" s="3520"/>
      <c r="U58" s="3521"/>
      <c r="V58" s="3519"/>
      <c r="W58" s="3520"/>
      <c r="X58" s="3520"/>
      <c r="Y58" s="3520"/>
      <c r="Z58" s="3520"/>
      <c r="AA58" s="3522"/>
      <c r="AB58" s="893"/>
      <c r="AC58" s="817"/>
      <c r="AD58" s="817"/>
      <c r="AE58" s="817"/>
    </row>
    <row r="59" spans="1:31" ht="24.65" customHeight="1" x14ac:dyDescent="0.35">
      <c r="A59" s="817"/>
      <c r="B59" s="890"/>
      <c r="C59" s="3417" t="s">
        <v>197</v>
      </c>
      <c r="D59" s="3418"/>
      <c r="E59" s="3418"/>
      <c r="F59" s="3418"/>
      <c r="G59" s="3418"/>
      <c r="H59" s="2160"/>
      <c r="I59" s="2160"/>
      <c r="J59" s="3516"/>
      <c r="K59" s="3517"/>
      <c r="L59" s="3517"/>
      <c r="M59" s="3518"/>
      <c r="N59" s="3519"/>
      <c r="O59" s="3520"/>
      <c r="P59" s="3520"/>
      <c r="Q59" s="3520"/>
      <c r="R59" s="3520"/>
      <c r="S59" s="3520"/>
      <c r="T59" s="3520"/>
      <c r="U59" s="3521"/>
      <c r="V59" s="3519"/>
      <c r="W59" s="3520"/>
      <c r="X59" s="3520"/>
      <c r="Y59" s="3520"/>
      <c r="Z59" s="3520"/>
      <c r="AA59" s="3522"/>
      <c r="AB59" s="893"/>
      <c r="AC59" s="817"/>
      <c r="AD59" s="817"/>
      <c r="AE59" s="817"/>
    </row>
    <row r="60" spans="1:31" x14ac:dyDescent="0.35">
      <c r="A60" s="817"/>
      <c r="B60" s="890"/>
      <c r="C60" s="2013"/>
      <c r="D60" s="2014"/>
      <c r="E60" s="2014"/>
      <c r="F60" s="2014"/>
      <c r="G60" s="2014"/>
      <c r="H60" s="2014"/>
      <c r="I60" s="2014"/>
      <c r="J60" s="2014"/>
      <c r="K60" s="2014"/>
      <c r="L60" s="2014"/>
      <c r="M60" s="2014"/>
      <c r="N60" s="3526"/>
      <c r="O60" s="3527"/>
      <c r="P60" s="3527"/>
      <c r="Q60" s="3527"/>
      <c r="R60" s="3527"/>
      <c r="S60" s="3527"/>
      <c r="T60" s="3527"/>
      <c r="U60" s="3528"/>
      <c r="V60" s="3526"/>
      <c r="W60" s="3527"/>
      <c r="X60" s="3527"/>
      <c r="Y60" s="3527"/>
      <c r="Z60" s="3527"/>
      <c r="AA60" s="3529"/>
      <c r="AB60" s="893"/>
      <c r="AC60" s="817"/>
      <c r="AD60" s="817"/>
      <c r="AE60" s="817"/>
    </row>
    <row r="61" spans="1:31" ht="15.75" customHeight="1" thickBot="1" x14ac:dyDescent="0.4">
      <c r="A61" s="817"/>
      <c r="B61" s="890"/>
      <c r="C61" s="1328"/>
      <c r="D61" s="1322"/>
      <c r="E61" s="1322"/>
      <c r="F61" s="1322"/>
      <c r="G61" s="1322"/>
      <c r="H61" s="1322"/>
      <c r="I61" s="1322"/>
      <c r="J61" s="1322"/>
      <c r="K61" s="1322"/>
      <c r="L61" s="1322"/>
      <c r="M61" s="1322"/>
      <c r="N61" s="1329"/>
      <c r="O61" s="1330"/>
      <c r="P61" s="1330"/>
      <c r="Q61" s="1330"/>
      <c r="R61" s="1330"/>
      <c r="S61" s="1330"/>
      <c r="T61" s="1330"/>
      <c r="U61" s="1331"/>
      <c r="V61" s="1329"/>
      <c r="W61" s="1330"/>
      <c r="X61" s="1330"/>
      <c r="Y61" s="1330"/>
      <c r="Z61" s="1330"/>
      <c r="AA61" s="1332"/>
      <c r="AB61" s="893"/>
      <c r="AC61" s="817"/>
      <c r="AD61" s="817"/>
      <c r="AE61" s="817"/>
    </row>
    <row r="62" spans="1:31" x14ac:dyDescent="0.35">
      <c r="A62" s="817"/>
      <c r="B62" s="894"/>
      <c r="C62" s="905"/>
      <c r="D62" s="905"/>
      <c r="E62" s="905"/>
      <c r="F62" s="905"/>
      <c r="G62" s="905"/>
      <c r="H62" s="905"/>
      <c r="I62" s="905"/>
      <c r="J62" s="905"/>
      <c r="K62" s="905"/>
      <c r="L62" s="905"/>
      <c r="M62" s="905"/>
      <c r="N62" s="905"/>
      <c r="O62" s="905"/>
      <c r="P62" s="905"/>
      <c r="Q62" s="905"/>
      <c r="R62" s="905"/>
      <c r="S62" s="905"/>
      <c r="T62" s="905"/>
      <c r="U62" s="905"/>
      <c r="V62" s="905"/>
      <c r="W62" s="905"/>
      <c r="X62" s="905"/>
      <c r="Y62" s="905"/>
      <c r="Z62" s="905"/>
      <c r="AA62" s="905"/>
      <c r="AB62" s="895"/>
      <c r="AC62" s="817"/>
      <c r="AD62" s="817"/>
      <c r="AE62" s="817"/>
    </row>
    <row r="63" spans="1:31" x14ac:dyDescent="0.35">
      <c r="A63" s="817"/>
      <c r="B63" s="867"/>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867"/>
      <c r="AC63" s="817"/>
      <c r="AD63" s="817"/>
      <c r="AE63" s="817"/>
    </row>
    <row r="64" spans="1:31" x14ac:dyDescent="0.35">
      <c r="A64" s="817"/>
      <c r="B64" s="867"/>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867"/>
      <c r="AC64" s="817"/>
      <c r="AD64" s="817"/>
      <c r="AE64" s="817"/>
    </row>
    <row r="65" spans="1:31" x14ac:dyDescent="0.35">
      <c r="A65" s="817"/>
      <c r="B65" s="817"/>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817"/>
      <c r="AC65" s="817"/>
      <c r="AD65" s="817"/>
      <c r="AE65" s="817"/>
    </row>
    <row r="66" spans="1:31" x14ac:dyDescent="0.35">
      <c r="A66" s="817"/>
      <c r="B66" s="817"/>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817"/>
      <c r="AC66" s="817"/>
      <c r="AD66" s="817"/>
      <c r="AE66" s="817"/>
    </row>
    <row r="67" spans="1:31" x14ac:dyDescent="0.35">
      <c r="A67" s="817"/>
      <c r="B67" s="817"/>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c r="AB67" s="817"/>
      <c r="AC67" s="817"/>
      <c r="AD67" s="817"/>
      <c r="AE67" s="817"/>
    </row>
    <row r="68" spans="1:31" x14ac:dyDescent="0.35">
      <c r="A68" s="817"/>
      <c r="B68" s="817"/>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c r="AA68" s="916"/>
      <c r="AB68" s="817"/>
      <c r="AC68" s="817"/>
      <c r="AD68" s="817"/>
      <c r="AE68" s="817"/>
    </row>
    <row r="69" spans="1:31" x14ac:dyDescent="0.35">
      <c r="A69" s="817"/>
      <c r="B69" s="817"/>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817"/>
      <c r="AC69" s="817"/>
      <c r="AD69" s="817"/>
      <c r="AE69" s="817"/>
    </row>
    <row r="70" spans="1:31" x14ac:dyDescent="0.35">
      <c r="A70" s="817"/>
      <c r="B70" s="817"/>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817"/>
      <c r="AC70" s="817"/>
      <c r="AD70" s="817"/>
      <c r="AE70" s="817"/>
    </row>
    <row r="71" spans="1:31" x14ac:dyDescent="0.35">
      <c r="A71" s="817"/>
      <c r="B71" s="817"/>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c r="AA71" s="916"/>
      <c r="AB71" s="817"/>
      <c r="AC71" s="817"/>
      <c r="AD71" s="817"/>
      <c r="AE71" s="817"/>
    </row>
    <row r="72" spans="1:31" x14ac:dyDescent="0.35">
      <c r="A72" s="817"/>
      <c r="B72" s="817"/>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c r="AA72" s="916"/>
      <c r="AB72" s="817"/>
      <c r="AC72" s="817"/>
      <c r="AD72" s="817"/>
      <c r="AE72" s="817"/>
    </row>
    <row r="73" spans="1:31" x14ac:dyDescent="0.35">
      <c r="A73" s="817"/>
      <c r="B73" s="817"/>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c r="AA73" s="916"/>
      <c r="AB73" s="817"/>
      <c r="AC73" s="817"/>
      <c r="AD73" s="817"/>
      <c r="AE73" s="817"/>
    </row>
    <row r="74" spans="1:31" x14ac:dyDescent="0.35">
      <c r="A74" s="817"/>
      <c r="B74" s="817"/>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c r="AA74" s="916"/>
      <c r="AB74" s="817"/>
      <c r="AC74" s="817"/>
      <c r="AD74" s="817"/>
      <c r="AE74" s="817"/>
    </row>
    <row r="75" spans="1:31" x14ac:dyDescent="0.35">
      <c r="A75" s="817"/>
      <c r="B75" s="817"/>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c r="AA75" s="916"/>
      <c r="AB75" s="817"/>
      <c r="AC75" s="817"/>
      <c r="AD75" s="817"/>
      <c r="AE75" s="817"/>
    </row>
    <row r="76" spans="1:31" x14ac:dyDescent="0.35">
      <c r="A76" s="817"/>
      <c r="B76" s="817"/>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817"/>
      <c r="AC76" s="817"/>
      <c r="AD76" s="817"/>
      <c r="AE76" s="817"/>
    </row>
    <row r="77" spans="1:31" x14ac:dyDescent="0.35">
      <c r="A77" s="817"/>
      <c r="B77" s="817"/>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817"/>
      <c r="AC77" s="817"/>
      <c r="AD77" s="817"/>
      <c r="AE77" s="817"/>
    </row>
    <row r="78" spans="1:31" x14ac:dyDescent="0.35">
      <c r="A78" s="817"/>
      <c r="B78" s="817"/>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c r="AA78" s="916"/>
      <c r="AB78" s="817"/>
      <c r="AC78" s="817"/>
      <c r="AD78" s="817"/>
      <c r="AE78" s="817"/>
    </row>
    <row r="79" spans="1:31" x14ac:dyDescent="0.35">
      <c r="A79" s="817"/>
      <c r="B79" s="817"/>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817"/>
      <c r="AC79" s="817"/>
      <c r="AD79" s="817"/>
      <c r="AE79" s="817"/>
    </row>
    <row r="80" spans="1:31" x14ac:dyDescent="0.35">
      <c r="A80" s="817"/>
      <c r="B80" s="817"/>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817"/>
      <c r="AC80" s="817"/>
      <c r="AD80" s="817"/>
      <c r="AE80" s="817"/>
    </row>
    <row r="81" spans="1:31" x14ac:dyDescent="0.35">
      <c r="A81" s="817"/>
      <c r="B81" s="817"/>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c r="AA81" s="916"/>
      <c r="AB81" s="817"/>
      <c r="AC81" s="817"/>
      <c r="AD81" s="817"/>
      <c r="AE81" s="817"/>
    </row>
    <row r="82" spans="1:31" x14ac:dyDescent="0.35">
      <c r="A82" s="817"/>
      <c r="B82" s="817"/>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817"/>
      <c r="AC82" s="817"/>
      <c r="AD82" s="817"/>
      <c r="AE82" s="817"/>
    </row>
    <row r="83" spans="1:31" x14ac:dyDescent="0.35">
      <c r="A83" s="817"/>
      <c r="B83" s="817"/>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c r="AA83" s="916"/>
      <c r="AB83" s="817"/>
      <c r="AC83" s="817"/>
      <c r="AD83" s="817"/>
      <c r="AE83" s="817"/>
    </row>
    <row r="84" spans="1:31" x14ac:dyDescent="0.35">
      <c r="A84" s="817"/>
      <c r="B84" s="817"/>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c r="AA84" s="916"/>
      <c r="AB84" s="817"/>
      <c r="AC84" s="817"/>
      <c r="AD84" s="817"/>
      <c r="AE84" s="817"/>
    </row>
    <row r="85" spans="1:31" x14ac:dyDescent="0.35">
      <c r="A85" s="817"/>
      <c r="B85" s="817"/>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817"/>
      <c r="AC85" s="817"/>
      <c r="AD85" s="817"/>
      <c r="AE85" s="817"/>
    </row>
    <row r="86" spans="1:31" x14ac:dyDescent="0.35">
      <c r="A86" s="817"/>
      <c r="B86" s="817"/>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c r="AA86" s="916"/>
      <c r="AB86" s="817"/>
      <c r="AC86" s="817"/>
      <c r="AD86" s="817"/>
      <c r="AE86" s="817"/>
    </row>
    <row r="87" spans="1:31" x14ac:dyDescent="0.35">
      <c r="A87" s="817"/>
      <c r="B87" s="817"/>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c r="AA87" s="916"/>
      <c r="AB87" s="817"/>
      <c r="AC87" s="817"/>
      <c r="AD87" s="817"/>
      <c r="AE87" s="817"/>
    </row>
    <row r="88" spans="1:31" x14ac:dyDescent="0.35">
      <c r="A88" s="817"/>
      <c r="B88" s="817"/>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c r="AA88" s="916"/>
      <c r="AB88" s="817"/>
      <c r="AC88" s="817"/>
      <c r="AD88" s="817"/>
      <c r="AE88" s="817"/>
    </row>
    <row r="89" spans="1:31" x14ac:dyDescent="0.35">
      <c r="A89" s="817"/>
      <c r="B89" s="817"/>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c r="AA89" s="916"/>
      <c r="AB89" s="817"/>
      <c r="AC89" s="817"/>
      <c r="AD89" s="817"/>
      <c r="AE89" s="817"/>
    </row>
    <row r="90" spans="1:31" x14ac:dyDescent="0.35">
      <c r="A90" s="817"/>
      <c r="B90" s="817"/>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c r="AA90" s="916"/>
      <c r="AB90" s="817"/>
      <c r="AC90" s="817"/>
      <c r="AD90" s="817"/>
      <c r="AE90" s="817"/>
    </row>
    <row r="91" spans="1:31" x14ac:dyDescent="0.35">
      <c r="A91" s="817"/>
      <c r="B91" s="817"/>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c r="AA91" s="916"/>
      <c r="AB91" s="817"/>
      <c r="AC91" s="817"/>
      <c r="AD91" s="817"/>
      <c r="AE91" s="817"/>
    </row>
    <row r="92" spans="1:31" x14ac:dyDescent="0.35">
      <c r="A92" s="817"/>
      <c r="B92" s="817"/>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817"/>
      <c r="AC92" s="817"/>
      <c r="AD92" s="817"/>
      <c r="AE92" s="817"/>
    </row>
    <row r="93" spans="1:31" x14ac:dyDescent="0.35">
      <c r="A93" s="817"/>
      <c r="B93" s="817"/>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c r="AA93" s="916"/>
      <c r="AB93" s="817"/>
      <c r="AC93" s="817"/>
      <c r="AD93" s="817"/>
      <c r="AE93" s="817"/>
    </row>
    <row r="94" spans="1:31" x14ac:dyDescent="0.35">
      <c r="A94" s="817"/>
      <c r="B94" s="817"/>
      <c r="C94" s="817"/>
      <c r="D94" s="817"/>
      <c r="E94" s="817"/>
      <c r="F94" s="817"/>
      <c r="G94" s="817"/>
      <c r="H94" s="817"/>
      <c r="I94" s="817"/>
      <c r="J94" s="817"/>
      <c r="K94" s="817"/>
      <c r="L94" s="817"/>
      <c r="M94" s="817"/>
      <c r="N94" s="817"/>
      <c r="O94" s="817"/>
      <c r="P94" s="817"/>
      <c r="Q94" s="817"/>
      <c r="R94" s="817"/>
      <c r="S94" s="817"/>
      <c r="T94" s="817"/>
      <c r="U94" s="817"/>
      <c r="V94" s="817"/>
      <c r="W94" s="817"/>
      <c r="X94" s="817"/>
      <c r="Y94" s="817"/>
      <c r="Z94" s="817"/>
      <c r="AA94" s="817"/>
      <c r="AB94" s="817"/>
      <c r="AC94" s="817"/>
      <c r="AD94" s="817"/>
      <c r="AE94" s="817"/>
    </row>
    <row r="95" spans="1:31" x14ac:dyDescent="0.35">
      <c r="A95" s="817"/>
      <c r="B95" s="817"/>
      <c r="C95" s="817"/>
      <c r="D95" s="817"/>
      <c r="E95" s="817"/>
      <c r="F95" s="817"/>
      <c r="G95" s="817"/>
      <c r="H95" s="817"/>
      <c r="I95" s="817"/>
      <c r="J95" s="817"/>
      <c r="K95" s="817"/>
      <c r="L95" s="817"/>
      <c r="M95" s="817"/>
      <c r="N95" s="817"/>
      <c r="O95" s="817"/>
      <c r="P95" s="817"/>
      <c r="Q95" s="817"/>
      <c r="R95" s="817"/>
      <c r="S95" s="817"/>
      <c r="T95" s="817"/>
      <c r="U95" s="817"/>
      <c r="V95" s="817"/>
      <c r="W95" s="817"/>
      <c r="X95" s="817"/>
      <c r="Y95" s="817"/>
      <c r="Z95" s="817"/>
      <c r="AA95" s="817"/>
      <c r="AB95" s="817"/>
      <c r="AC95" s="817"/>
      <c r="AD95" s="817"/>
      <c r="AE95" s="817"/>
    </row>
    <row r="96" spans="1:31" x14ac:dyDescent="0.35">
      <c r="A96" s="817"/>
      <c r="B96" s="817"/>
      <c r="C96" s="817"/>
      <c r="D96" s="817"/>
      <c r="E96" s="817"/>
      <c r="F96" s="817"/>
      <c r="G96" s="817"/>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row>
    <row r="97" spans="1:31" x14ac:dyDescent="0.35">
      <c r="A97" s="817"/>
      <c r="B97" s="817"/>
      <c r="C97" s="817"/>
      <c r="D97" s="817"/>
      <c r="E97" s="817"/>
      <c r="F97" s="817"/>
      <c r="G97" s="817"/>
      <c r="H97" s="817"/>
      <c r="I97" s="817"/>
      <c r="J97" s="817"/>
      <c r="K97" s="817"/>
      <c r="L97" s="817"/>
      <c r="M97" s="817"/>
      <c r="N97" s="817"/>
      <c r="O97" s="817"/>
      <c r="P97" s="817"/>
      <c r="Q97" s="817"/>
      <c r="R97" s="817"/>
      <c r="S97" s="817"/>
      <c r="T97" s="817"/>
      <c r="U97" s="817"/>
      <c r="V97" s="817"/>
      <c r="W97" s="817"/>
      <c r="X97" s="817"/>
      <c r="Y97" s="817"/>
      <c r="Z97" s="817"/>
      <c r="AA97" s="817"/>
      <c r="AB97" s="817"/>
      <c r="AC97" s="817"/>
      <c r="AD97" s="817"/>
      <c r="AE97" s="817"/>
    </row>
    <row r="98" spans="1:31" x14ac:dyDescent="0.35">
      <c r="A98" s="817"/>
      <c r="B98" s="817"/>
      <c r="C98" s="817"/>
      <c r="D98" s="817"/>
      <c r="E98" s="817"/>
      <c r="F98" s="817"/>
      <c r="G98" s="817"/>
      <c r="H98" s="817"/>
      <c r="I98" s="817"/>
      <c r="J98" s="817"/>
      <c r="K98" s="817"/>
      <c r="L98" s="817"/>
      <c r="M98" s="817"/>
      <c r="N98" s="817"/>
      <c r="O98" s="817"/>
      <c r="P98" s="817"/>
      <c r="Q98" s="817"/>
      <c r="R98" s="817"/>
      <c r="S98" s="817"/>
      <c r="T98" s="817"/>
      <c r="U98" s="817"/>
      <c r="V98" s="817"/>
      <c r="W98" s="817"/>
      <c r="X98" s="817"/>
      <c r="Y98" s="817"/>
      <c r="Z98" s="817"/>
      <c r="AA98" s="817"/>
      <c r="AB98" s="817"/>
      <c r="AC98" s="817"/>
      <c r="AD98" s="817"/>
      <c r="AE98" s="817"/>
    </row>
    <row r="99" spans="1:31" x14ac:dyDescent="0.35">
      <c r="A99" s="817"/>
      <c r="B99" s="817"/>
      <c r="C99" s="817"/>
      <c r="D99" s="817"/>
      <c r="E99" s="817"/>
      <c r="F99" s="817"/>
      <c r="G99" s="817"/>
      <c r="H99" s="817"/>
      <c r="I99" s="817"/>
      <c r="J99" s="817"/>
      <c r="K99" s="817"/>
      <c r="L99" s="817"/>
      <c r="M99" s="817"/>
      <c r="N99" s="817"/>
      <c r="O99" s="817"/>
      <c r="P99" s="817"/>
      <c r="Q99" s="817"/>
      <c r="R99" s="817"/>
      <c r="S99" s="817"/>
      <c r="T99" s="817"/>
      <c r="U99" s="817"/>
      <c r="V99" s="817"/>
      <c r="W99" s="817"/>
      <c r="X99" s="817"/>
      <c r="Y99" s="817"/>
      <c r="Z99" s="817"/>
      <c r="AA99" s="817"/>
      <c r="AB99" s="817"/>
      <c r="AC99" s="817"/>
      <c r="AD99" s="817"/>
      <c r="AE99" s="817"/>
    </row>
    <row r="100" spans="1:31" x14ac:dyDescent="0.35">
      <c r="A100" s="817"/>
      <c r="B100" s="817"/>
      <c r="C100" s="817"/>
      <c r="D100" s="817"/>
      <c r="E100" s="817"/>
      <c r="F100" s="817"/>
      <c r="G100" s="817"/>
      <c r="H100" s="817"/>
      <c r="I100" s="817"/>
      <c r="J100" s="817"/>
      <c r="K100" s="817"/>
      <c r="L100" s="817"/>
      <c r="M100" s="817"/>
      <c r="N100" s="817"/>
      <c r="O100" s="817"/>
      <c r="P100" s="817"/>
      <c r="Q100" s="817"/>
      <c r="R100" s="817"/>
      <c r="S100" s="817"/>
      <c r="T100" s="817"/>
      <c r="U100" s="817"/>
      <c r="V100" s="817"/>
      <c r="W100" s="817"/>
      <c r="X100" s="817"/>
      <c r="Y100" s="817"/>
      <c r="Z100" s="817"/>
      <c r="AA100" s="817"/>
      <c r="AB100" s="817"/>
      <c r="AC100" s="817"/>
      <c r="AD100" s="817"/>
      <c r="AE100" s="817"/>
    </row>
    <row r="101" spans="1:31" ht="6" customHeight="1" x14ac:dyDescent="0.35">
      <c r="A101" s="817"/>
      <c r="B101" s="817"/>
      <c r="C101" s="817"/>
      <c r="D101" s="817"/>
      <c r="E101" s="817"/>
      <c r="F101" s="817"/>
      <c r="G101" s="817"/>
      <c r="H101" s="817"/>
      <c r="I101" s="817"/>
      <c r="J101" s="817"/>
      <c r="K101" s="817"/>
      <c r="L101" s="817"/>
      <c r="M101" s="817"/>
      <c r="N101" s="817"/>
      <c r="O101" s="817"/>
      <c r="P101" s="817"/>
      <c r="Q101" s="817"/>
      <c r="R101" s="817"/>
      <c r="S101" s="817"/>
      <c r="T101" s="817"/>
      <c r="U101" s="817"/>
      <c r="V101" s="817"/>
      <c r="W101" s="817"/>
      <c r="X101" s="817"/>
      <c r="Y101" s="817"/>
      <c r="Z101" s="817"/>
      <c r="AA101" s="817"/>
      <c r="AB101" s="817"/>
      <c r="AC101" s="817"/>
      <c r="AD101" s="817"/>
      <c r="AE101" s="817"/>
    </row>
  </sheetData>
  <mergeCells count="108">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38:G38"/>
    <mergeCell ref="K38:AA38"/>
    <mergeCell ref="C39:G39"/>
    <mergeCell ref="K39:AA39"/>
    <mergeCell ref="C40:G40"/>
    <mergeCell ref="K40:AA40"/>
    <mergeCell ref="C56:G56"/>
    <mergeCell ref="H56:I56"/>
    <mergeCell ref="J56:M56"/>
    <mergeCell ref="N56:U56"/>
    <mergeCell ref="V56:AA56"/>
    <mergeCell ref="S30:W30"/>
    <mergeCell ref="X30:AA30"/>
    <mergeCell ref="K31:N31"/>
    <mergeCell ref="O31:R31"/>
    <mergeCell ref="S31:T31"/>
    <mergeCell ref="U31:W31"/>
    <mergeCell ref="X31:Y31"/>
    <mergeCell ref="Z31:AA31"/>
    <mergeCell ref="C43:AA4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T20:AA20"/>
    <mergeCell ref="M21:S21"/>
    <mergeCell ref="T21:AA21"/>
    <mergeCell ref="C26:H26"/>
    <mergeCell ref="I26:AA26"/>
    <mergeCell ref="AE26:AE27"/>
    <mergeCell ref="C28:H28"/>
    <mergeCell ref="I28:J28"/>
    <mergeCell ref="K28:N28"/>
    <mergeCell ref="O28:R28"/>
    <mergeCell ref="T28:V28"/>
    <mergeCell ref="X28:Z28"/>
    <mergeCell ref="C23:I23"/>
    <mergeCell ref="J23:P23"/>
    <mergeCell ref="Q23:AA23"/>
    <mergeCell ref="C24:I24"/>
    <mergeCell ref="J24:P24"/>
    <mergeCell ref="Q24:AA24"/>
    <mergeCell ref="C57:G57"/>
    <mergeCell ref="H57:I57"/>
    <mergeCell ref="J57:M57"/>
    <mergeCell ref="N57:U57"/>
    <mergeCell ref="V57:AA57"/>
    <mergeCell ref="C58:G58"/>
    <mergeCell ref="C45:AA50"/>
    <mergeCell ref="C53:G55"/>
    <mergeCell ref="H53:I55"/>
    <mergeCell ref="J53:M55"/>
    <mergeCell ref="N53:U55"/>
    <mergeCell ref="V53:AA55"/>
    <mergeCell ref="H58:I58"/>
    <mergeCell ref="J58:M58"/>
    <mergeCell ref="N58:U58"/>
    <mergeCell ref="V58:AA58"/>
    <mergeCell ref="B2:G4"/>
    <mergeCell ref="H2:AB2"/>
    <mergeCell ref="H3:O3"/>
    <mergeCell ref="P3:AB3"/>
    <mergeCell ref="H4:AB4"/>
    <mergeCell ref="C18:H18"/>
    <mergeCell ref="I18:AA18"/>
    <mergeCell ref="C20:H21"/>
    <mergeCell ref="I20:L21"/>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M20:S20"/>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6"/>
  <sheetViews>
    <sheetView topLeftCell="A34" zoomScale="85" zoomScaleNormal="85" workbookViewId="0">
      <selection activeCell="J36" sqref="J36"/>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4.26953125" style="539" customWidth="1"/>
    <col min="9" max="9" width="13.453125" style="539" customWidth="1"/>
    <col min="10" max="10" width="15" style="539" customWidth="1"/>
    <col min="11" max="12" width="3.453125" style="539" customWidth="1"/>
    <col min="13" max="14" width="2.7265625" style="539" customWidth="1"/>
    <col min="15" max="15" width="6"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8.1796875" style="539" customWidth="1"/>
    <col min="22" max="22" width="3.7265625" style="539"/>
    <col min="23" max="25" width="5" style="539" customWidth="1"/>
    <col min="26" max="26" width="6.7265625" style="539" customWidth="1"/>
    <col min="27" max="27" width="4.1796875" style="539" customWidth="1"/>
    <col min="28" max="28" width="2" style="539" customWidth="1"/>
    <col min="29"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767</v>
      </c>
      <c r="I4" s="1193"/>
      <c r="J4" s="1193"/>
      <c r="K4" s="1193"/>
      <c r="L4" s="1193"/>
      <c r="M4" s="1193"/>
      <c r="N4" s="1193"/>
      <c r="O4" s="1193"/>
      <c r="P4" s="1193"/>
      <c r="Q4" s="1193"/>
      <c r="R4" s="1193"/>
      <c r="S4" s="1193"/>
      <c r="T4" s="1193"/>
      <c r="U4" s="1193"/>
      <c r="V4" s="1193"/>
      <c r="W4" s="1193"/>
      <c r="X4" s="1193"/>
      <c r="Y4" s="1193"/>
      <c r="Z4" s="1193"/>
      <c r="AA4" s="1193"/>
      <c r="AB4" s="1194"/>
    </row>
    <row r="5" spans="2:28" ht="6" customHeight="1" x14ac:dyDescent="0.35">
      <c r="H5" s="123"/>
      <c r="I5" s="123"/>
      <c r="J5" s="123"/>
      <c r="K5" s="123"/>
      <c r="L5" s="123"/>
      <c r="M5" s="123"/>
      <c r="N5" s="123"/>
      <c r="O5" s="123"/>
      <c r="P5" s="123"/>
      <c r="Q5" s="123"/>
      <c r="R5" s="123"/>
      <c r="S5" s="123"/>
      <c r="T5" s="123"/>
      <c r="U5" s="123"/>
      <c r="V5" s="123"/>
      <c r="W5" s="123"/>
      <c r="X5" s="123"/>
      <c r="Y5" s="123"/>
      <c r="Z5" s="123"/>
      <c r="AA5" s="123"/>
      <c r="AB5" s="123"/>
    </row>
    <row r="6" spans="2:28" ht="8.5" customHeight="1"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3572" t="s">
        <v>768</v>
      </c>
      <c r="J7" s="3573"/>
      <c r="K7" s="3573"/>
      <c r="L7" s="3573"/>
      <c r="M7" s="3573"/>
      <c r="N7" s="3573"/>
      <c r="O7" s="3573"/>
      <c r="P7" s="3573"/>
      <c r="Q7" s="3573"/>
      <c r="R7" s="3573"/>
      <c r="S7" s="3573"/>
      <c r="T7" s="3573"/>
      <c r="U7" s="3573"/>
      <c r="V7" s="3573"/>
      <c r="W7" s="3573"/>
      <c r="X7" s="3573"/>
      <c r="Y7" s="3573"/>
      <c r="Z7" s="3573"/>
      <c r="AA7" s="3574"/>
      <c r="AB7" s="130"/>
    </row>
    <row r="8" spans="2:28" ht="5.5" customHeight="1" thickBot="1" x14ac:dyDescent="0.4">
      <c r="B8" s="129"/>
      <c r="C8" s="1223"/>
      <c r="D8" s="1224"/>
      <c r="E8" s="1224"/>
      <c r="F8" s="1224"/>
      <c r="G8" s="1224"/>
      <c r="H8" s="1225"/>
      <c r="I8" s="3575"/>
      <c r="J8" s="3576"/>
      <c r="K8" s="3576"/>
      <c r="L8" s="3576"/>
      <c r="M8" s="3576"/>
      <c r="N8" s="3576"/>
      <c r="O8" s="3576"/>
      <c r="P8" s="3576"/>
      <c r="Q8" s="3576"/>
      <c r="R8" s="3576"/>
      <c r="S8" s="3576"/>
      <c r="T8" s="3576"/>
      <c r="U8" s="3576"/>
      <c r="V8" s="3576"/>
      <c r="W8" s="3576"/>
      <c r="X8" s="3576"/>
      <c r="Y8" s="3576"/>
      <c r="Z8" s="3576"/>
      <c r="AA8" s="3577"/>
      <c r="AB8" s="130"/>
    </row>
    <row r="9" spans="2:28" ht="9" customHeight="1"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3562" t="s">
        <v>769</v>
      </c>
      <c r="J10" s="3563"/>
      <c r="K10" s="3563"/>
      <c r="L10" s="3563"/>
      <c r="M10" s="3563"/>
      <c r="N10" s="3563"/>
      <c r="O10" s="3563"/>
      <c r="P10" s="3563"/>
      <c r="Q10" s="3564"/>
      <c r="R10" s="1367" t="s">
        <v>8</v>
      </c>
      <c r="S10" s="1368"/>
      <c r="T10" s="1368"/>
      <c r="U10" s="1369"/>
      <c r="V10" s="1213" t="s">
        <v>9</v>
      </c>
      <c r="W10" s="1214"/>
      <c r="X10" s="1214"/>
      <c r="Y10" s="1214"/>
      <c r="Z10" s="1214"/>
      <c r="AA10" s="1215"/>
      <c r="AB10" s="130"/>
    </row>
    <row r="11" spans="2:28" ht="18" customHeight="1" thickBot="1" x14ac:dyDescent="0.4">
      <c r="B11" s="129"/>
      <c r="C11" s="1223"/>
      <c r="D11" s="1224"/>
      <c r="E11" s="1224"/>
      <c r="F11" s="1224"/>
      <c r="G11" s="1224"/>
      <c r="H11" s="1225"/>
      <c r="I11" s="3565"/>
      <c r="J11" s="3566"/>
      <c r="K11" s="3566"/>
      <c r="L11" s="3566"/>
      <c r="M11" s="3566"/>
      <c r="N11" s="3566"/>
      <c r="O11" s="3566"/>
      <c r="P11" s="3566"/>
      <c r="Q11" s="3567"/>
      <c r="R11" s="3548" t="s">
        <v>770</v>
      </c>
      <c r="S11" s="3568"/>
      <c r="T11" s="3568"/>
      <c r="U11" s="3569"/>
      <c r="V11" s="2855" t="s">
        <v>771</v>
      </c>
      <c r="W11" s="3570"/>
      <c r="X11" s="3570"/>
      <c r="Y11" s="3570"/>
      <c r="Z11" s="3570"/>
      <c r="AA11" s="3571"/>
      <c r="AB11" s="130"/>
    </row>
    <row r="12" spans="2:28" ht="9.65" customHeight="1"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831" t="s">
        <v>772</v>
      </c>
      <c r="J13" s="1832"/>
      <c r="K13" s="1832"/>
      <c r="L13" s="1832"/>
      <c r="M13" s="1832"/>
      <c r="N13" s="1832"/>
      <c r="O13" s="1832"/>
      <c r="P13" s="1832"/>
      <c r="Q13" s="1832"/>
      <c r="R13" s="1832"/>
      <c r="S13" s="1833"/>
      <c r="T13" s="1220" t="s">
        <v>13</v>
      </c>
      <c r="U13" s="1221"/>
      <c r="V13" s="1221"/>
      <c r="W13" s="1221"/>
      <c r="X13" s="1221"/>
      <c r="Y13" s="1221"/>
      <c r="Z13" s="1221"/>
      <c r="AA13" s="1222"/>
      <c r="AB13" s="136"/>
    </row>
    <row r="14" spans="2:28" ht="16.149999999999999" customHeight="1" thickBot="1" x14ac:dyDescent="0.4">
      <c r="B14" s="134"/>
      <c r="C14" s="1223"/>
      <c r="D14" s="1224"/>
      <c r="E14" s="1224"/>
      <c r="F14" s="1224"/>
      <c r="G14" s="1224"/>
      <c r="H14" s="1225"/>
      <c r="I14" s="1834"/>
      <c r="J14" s="1835"/>
      <c r="K14" s="1835"/>
      <c r="L14" s="1835"/>
      <c r="M14" s="1835"/>
      <c r="N14" s="1835"/>
      <c r="O14" s="1835"/>
      <c r="P14" s="1835"/>
      <c r="Q14" s="1835"/>
      <c r="R14" s="1835"/>
      <c r="S14" s="1836"/>
      <c r="T14" s="1820" t="s">
        <v>64</v>
      </c>
      <c r="U14" s="1591"/>
      <c r="V14" s="1591"/>
      <c r="W14" s="1591"/>
      <c r="X14" s="1591"/>
      <c r="Y14" s="1591"/>
      <c r="Z14" s="1591"/>
      <c r="AA14" s="1592"/>
      <c r="AB14" s="136"/>
    </row>
    <row r="15" spans="2:28" ht="7.9" customHeight="1"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27" customHeight="1" thickBot="1" x14ac:dyDescent="0.4">
      <c r="B16" s="134"/>
      <c r="C16" s="1195" t="s">
        <v>15</v>
      </c>
      <c r="D16" s="1196"/>
      <c r="E16" s="1196"/>
      <c r="F16" s="1196"/>
      <c r="G16" s="1196"/>
      <c r="H16" s="1197"/>
      <c r="I16" s="1837" t="s">
        <v>773</v>
      </c>
      <c r="J16" s="1838"/>
      <c r="K16" s="1838"/>
      <c r="L16" s="1838"/>
      <c r="M16" s="1838"/>
      <c r="N16" s="1838"/>
      <c r="O16" s="1838"/>
      <c r="P16" s="1838"/>
      <c r="Q16" s="1838"/>
      <c r="R16" s="1838"/>
      <c r="S16" s="1838"/>
      <c r="T16" s="1838"/>
      <c r="U16" s="1838"/>
      <c r="V16" s="1838"/>
      <c r="W16" s="1838"/>
      <c r="X16" s="1838"/>
      <c r="Y16" s="1838"/>
      <c r="Z16" s="1838"/>
      <c r="AA16" s="1839"/>
      <c r="AB16" s="136"/>
    </row>
    <row r="17" spans="2:28" ht="6"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28" ht="69" customHeight="1" thickBot="1" x14ac:dyDescent="0.4">
      <c r="B18" s="134"/>
      <c r="C18" s="1195" t="s">
        <v>84</v>
      </c>
      <c r="D18" s="1196"/>
      <c r="E18" s="1196"/>
      <c r="F18" s="1196"/>
      <c r="G18" s="1196"/>
      <c r="H18" s="1197"/>
      <c r="I18" s="1837" t="s">
        <v>774</v>
      </c>
      <c r="J18" s="1838"/>
      <c r="K18" s="1838"/>
      <c r="L18" s="1838"/>
      <c r="M18" s="1838"/>
      <c r="N18" s="1838"/>
      <c r="O18" s="1838"/>
      <c r="P18" s="1838"/>
      <c r="Q18" s="1838"/>
      <c r="R18" s="1838"/>
      <c r="S18" s="1838"/>
      <c r="T18" s="1838"/>
      <c r="U18" s="1838"/>
      <c r="V18" s="1838"/>
      <c r="W18" s="1838"/>
      <c r="X18" s="1838"/>
      <c r="Y18" s="1838"/>
      <c r="Z18" s="1838"/>
      <c r="AA18" s="1839"/>
      <c r="AB18" s="136"/>
    </row>
    <row r="19" spans="2:28" ht="7.1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28" ht="14.5" customHeight="1" x14ac:dyDescent="0.35">
      <c r="B20" s="134"/>
      <c r="C20" s="1201" t="s">
        <v>19</v>
      </c>
      <c r="D20" s="1202"/>
      <c r="E20" s="1202"/>
      <c r="F20" s="1202"/>
      <c r="G20" s="1202"/>
      <c r="H20" s="1203"/>
      <c r="I20" s="3555" t="s">
        <v>466</v>
      </c>
      <c r="J20" s="3556"/>
      <c r="K20" s="3556"/>
      <c r="L20" s="3557"/>
      <c r="M20" s="1213" t="s">
        <v>21</v>
      </c>
      <c r="N20" s="1214"/>
      <c r="O20" s="1214"/>
      <c r="P20" s="1214"/>
      <c r="Q20" s="1214"/>
      <c r="R20" s="1214"/>
      <c r="S20" s="1215"/>
      <c r="T20" s="1213" t="s">
        <v>22</v>
      </c>
      <c r="U20" s="1214"/>
      <c r="V20" s="1214"/>
      <c r="W20" s="1214"/>
      <c r="X20" s="1214"/>
      <c r="Y20" s="1214"/>
      <c r="Z20" s="1214"/>
      <c r="AA20" s="1215"/>
      <c r="AB20" s="136"/>
    </row>
    <row r="21" spans="2:28" ht="19.149999999999999" customHeight="1" thickBot="1" x14ac:dyDescent="0.4">
      <c r="B21" s="134"/>
      <c r="C21" s="1204"/>
      <c r="D21" s="1205"/>
      <c r="E21" s="1205"/>
      <c r="F21" s="1205"/>
      <c r="G21" s="1205"/>
      <c r="H21" s="1206"/>
      <c r="I21" s="3558"/>
      <c r="J21" s="3559"/>
      <c r="K21" s="3559"/>
      <c r="L21" s="3560"/>
      <c r="M21" s="3561" t="s">
        <v>222</v>
      </c>
      <c r="N21" s="2856"/>
      <c r="O21" s="2856"/>
      <c r="P21" s="2856"/>
      <c r="Q21" s="2856"/>
      <c r="R21" s="2856"/>
      <c r="S21" s="2857"/>
      <c r="T21" s="2855" t="s">
        <v>69</v>
      </c>
      <c r="U21" s="2856"/>
      <c r="V21" s="2856"/>
      <c r="W21" s="2856"/>
      <c r="X21" s="2856"/>
      <c r="Y21" s="2856"/>
      <c r="Z21" s="2856"/>
      <c r="AA21" s="2857"/>
      <c r="AB21" s="136"/>
    </row>
    <row r="22" spans="2:28" ht="7.9" customHeight="1"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25.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24.75" customHeight="1" thickBot="1" x14ac:dyDescent="0.4">
      <c r="B24" s="134"/>
      <c r="C24" s="1587" t="s">
        <v>775</v>
      </c>
      <c r="D24" s="1588"/>
      <c r="E24" s="1588"/>
      <c r="F24" s="1588"/>
      <c r="G24" s="1588"/>
      <c r="H24" s="1588"/>
      <c r="I24" s="1589"/>
      <c r="J24" s="1587" t="s">
        <v>776</v>
      </c>
      <c r="K24" s="1588"/>
      <c r="L24" s="1588"/>
      <c r="M24" s="1588"/>
      <c r="N24" s="1588"/>
      <c r="O24" s="1588"/>
      <c r="P24" s="1589"/>
      <c r="Q24" s="1792" t="s">
        <v>572</v>
      </c>
      <c r="R24" s="1793"/>
      <c r="S24" s="1793"/>
      <c r="T24" s="1793"/>
      <c r="U24" s="1793"/>
      <c r="V24" s="1793"/>
      <c r="W24" s="1793"/>
      <c r="X24" s="1793"/>
      <c r="Y24" s="1793"/>
      <c r="Z24" s="1793"/>
      <c r="AA24" s="1794"/>
      <c r="AB24" s="136"/>
    </row>
    <row r="25" spans="2:28" ht="10.15" customHeight="1"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57" customHeight="1" thickBot="1" x14ac:dyDescent="0.4">
      <c r="B26" s="134"/>
      <c r="C26" s="1195" t="s">
        <v>31</v>
      </c>
      <c r="D26" s="1196"/>
      <c r="E26" s="1196"/>
      <c r="F26" s="1196"/>
      <c r="G26" s="1196"/>
      <c r="H26" s="1197"/>
      <c r="I26" s="1837" t="s">
        <v>777</v>
      </c>
      <c r="J26" s="1838"/>
      <c r="K26" s="1838"/>
      <c r="L26" s="1838"/>
      <c r="M26" s="1838"/>
      <c r="N26" s="1838"/>
      <c r="O26" s="1838"/>
      <c r="P26" s="1838"/>
      <c r="Q26" s="1838"/>
      <c r="R26" s="1838"/>
      <c r="S26" s="1838"/>
      <c r="T26" s="1838"/>
      <c r="U26" s="1838"/>
      <c r="V26" s="1838"/>
      <c r="W26" s="1838"/>
      <c r="X26" s="1838"/>
      <c r="Y26" s="1838"/>
      <c r="Z26" s="1838"/>
      <c r="AA26" s="1839"/>
      <c r="AB26" s="136"/>
    </row>
    <row r="27" spans="2:28" ht="8.5" customHeight="1"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row>
    <row r="28" spans="2:28" ht="40.15" customHeight="1" thickBot="1" x14ac:dyDescent="0.4">
      <c r="B28" s="134"/>
      <c r="C28" s="1195" t="s">
        <v>33</v>
      </c>
      <c r="D28" s="1196"/>
      <c r="E28" s="1196"/>
      <c r="F28" s="1196"/>
      <c r="G28" s="1196"/>
      <c r="H28" s="1197"/>
      <c r="I28" s="3548">
        <v>0.9</v>
      </c>
      <c r="J28" s="1837"/>
      <c r="K28" s="1236" t="s">
        <v>34</v>
      </c>
      <c r="L28" s="1237"/>
      <c r="M28" s="1237"/>
      <c r="N28" s="1238"/>
      <c r="O28" s="3549" t="s">
        <v>35</v>
      </c>
      <c r="P28" s="3550"/>
      <c r="Q28" s="3550"/>
      <c r="R28" s="3551"/>
      <c r="S28" s="137" t="s">
        <v>37</v>
      </c>
      <c r="T28" s="3550" t="s">
        <v>36</v>
      </c>
      <c r="U28" s="3550"/>
      <c r="V28" s="3551"/>
      <c r="W28" s="138"/>
      <c r="X28" s="3552" t="s">
        <v>38</v>
      </c>
      <c r="Y28" s="3553"/>
      <c r="Z28" s="3554"/>
      <c r="AA28" s="139"/>
      <c r="AB28" s="136"/>
    </row>
    <row r="29" spans="2:28" ht="10.15" customHeight="1"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s="349" customFormat="1" ht="24" customHeight="1" thickBot="1" x14ac:dyDescent="0.4">
      <c r="B32" s="293"/>
      <c r="C32" s="1273"/>
      <c r="D32" s="1274"/>
      <c r="E32" s="1274"/>
      <c r="F32" s="1274"/>
      <c r="G32" s="1274"/>
      <c r="H32" s="1274"/>
      <c r="I32" s="1274"/>
      <c r="J32" s="1275"/>
      <c r="K32" s="3546">
        <v>0</v>
      </c>
      <c r="L32" s="1249"/>
      <c r="M32" s="1249"/>
      <c r="N32" s="1249"/>
      <c r="O32" s="3547">
        <v>0.89</v>
      </c>
      <c r="P32" s="3547"/>
      <c r="Q32" s="3547"/>
      <c r="R32" s="3547"/>
      <c r="S32" s="3547">
        <v>0.9</v>
      </c>
      <c r="T32" s="3547"/>
      <c r="U32" s="3547">
        <v>0.95</v>
      </c>
      <c r="V32" s="3547"/>
      <c r="W32" s="3547"/>
      <c r="X32" s="3547">
        <v>0.96</v>
      </c>
      <c r="Y32" s="3547"/>
      <c r="Z32" s="3547">
        <v>1</v>
      </c>
      <c r="AA32" s="1250"/>
      <c r="AB32" s="294"/>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7" customFormat="1" ht="15" thickBot="1" x14ac:dyDescent="0.4">
      <c r="B34" s="115"/>
      <c r="C34" s="1505" t="s">
        <v>45</v>
      </c>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7"/>
      <c r="AB34" s="136"/>
    </row>
    <row r="35" spans="2:28" s="117" customFormat="1" ht="62.5" customHeight="1" thickBot="1" x14ac:dyDescent="0.4">
      <c r="B35" s="115"/>
      <c r="C35" s="1257" t="s">
        <v>46</v>
      </c>
      <c r="D35" s="1258"/>
      <c r="E35" s="1258"/>
      <c r="F35" s="1258"/>
      <c r="G35" s="1259"/>
      <c r="H35" s="546" t="s">
        <v>778</v>
      </c>
      <c r="I35" s="546" t="s">
        <v>779</v>
      </c>
      <c r="J35" s="546" t="s">
        <v>49</v>
      </c>
      <c r="K35" s="1260" t="s">
        <v>50</v>
      </c>
      <c r="L35" s="1261"/>
      <c r="M35" s="1261"/>
      <c r="N35" s="1261"/>
      <c r="O35" s="1261"/>
      <c r="P35" s="1261"/>
      <c r="Q35" s="1261"/>
      <c r="R35" s="1261"/>
      <c r="S35" s="1261"/>
      <c r="T35" s="1261"/>
      <c r="U35" s="1261"/>
      <c r="V35" s="1261"/>
      <c r="W35" s="1261"/>
      <c r="X35" s="1261"/>
      <c r="Y35" s="1261"/>
      <c r="Z35" s="1261"/>
      <c r="AA35" s="1262"/>
      <c r="AB35" s="136"/>
    </row>
    <row r="36" spans="2:28" s="117" customFormat="1" ht="174" customHeight="1" x14ac:dyDescent="0.35">
      <c r="B36" s="115"/>
      <c r="C36" s="1333" t="s">
        <v>273</v>
      </c>
      <c r="D36" s="1334"/>
      <c r="E36" s="1334"/>
      <c r="F36" s="1334"/>
      <c r="G36" s="1335"/>
      <c r="H36" s="140">
        <v>0.14000000000000001</v>
      </c>
      <c r="I36" s="140">
        <v>0.14000000000000001</v>
      </c>
      <c r="J36" s="274">
        <f>IFERROR(H36/I36,"*")</f>
        <v>1</v>
      </c>
      <c r="K36" s="3543" t="s">
        <v>780</v>
      </c>
      <c r="L36" s="3544"/>
      <c r="M36" s="3544"/>
      <c r="N36" s="3544"/>
      <c r="O36" s="3544"/>
      <c r="P36" s="3544"/>
      <c r="Q36" s="3544"/>
      <c r="R36" s="3544"/>
      <c r="S36" s="3544"/>
      <c r="T36" s="3544"/>
      <c r="U36" s="3544"/>
      <c r="V36" s="3544"/>
      <c r="W36" s="3544"/>
      <c r="X36" s="3544"/>
      <c r="Y36" s="3544"/>
      <c r="Z36" s="3544"/>
      <c r="AA36" s="3545"/>
      <c r="AB36" s="136"/>
    </row>
    <row r="37" spans="2:28" s="117" customFormat="1" ht="191.5" customHeight="1" x14ac:dyDescent="0.35">
      <c r="B37" s="115"/>
      <c r="C37" s="1333" t="s">
        <v>276</v>
      </c>
      <c r="D37" s="1334"/>
      <c r="E37" s="1334"/>
      <c r="F37" s="1334"/>
      <c r="G37" s="1335"/>
      <c r="H37" s="140">
        <v>0.21</v>
      </c>
      <c r="I37" s="140">
        <v>0.23</v>
      </c>
      <c r="J37" s="274">
        <f>IFERROR(H37/I37,"*")</f>
        <v>0.91304347826086951</v>
      </c>
      <c r="K37" s="3029" t="s">
        <v>995</v>
      </c>
      <c r="L37" s="3030"/>
      <c r="M37" s="3030"/>
      <c r="N37" s="3030"/>
      <c r="O37" s="3030"/>
      <c r="P37" s="3030"/>
      <c r="Q37" s="3030"/>
      <c r="R37" s="3030"/>
      <c r="S37" s="3030"/>
      <c r="T37" s="3030"/>
      <c r="U37" s="3030"/>
      <c r="V37" s="3030"/>
      <c r="W37" s="3030"/>
      <c r="X37" s="3030"/>
      <c r="Y37" s="3030"/>
      <c r="Z37" s="3030"/>
      <c r="AA37" s="3031"/>
      <c r="AB37" s="136"/>
    </row>
    <row r="38" spans="2:28" s="117" customFormat="1" ht="105" customHeight="1" x14ac:dyDescent="0.35">
      <c r="B38" s="115"/>
      <c r="C38" s="1333" t="s">
        <v>277</v>
      </c>
      <c r="D38" s="1334"/>
      <c r="E38" s="1334"/>
      <c r="F38" s="1334"/>
      <c r="G38" s="1335"/>
      <c r="H38" s="140"/>
      <c r="I38" s="140">
        <v>0.32</v>
      </c>
      <c r="J38" s="274">
        <f>IFERROR(H38/I38,"*")</f>
        <v>0</v>
      </c>
      <c r="K38" s="1785"/>
      <c r="L38" s="1538"/>
      <c r="M38" s="1538"/>
      <c r="N38" s="1538"/>
      <c r="O38" s="1538"/>
      <c r="P38" s="1538"/>
      <c r="Q38" s="1538"/>
      <c r="R38" s="1538"/>
      <c r="S38" s="1538"/>
      <c r="T38" s="1538"/>
      <c r="U38" s="1538"/>
      <c r="V38" s="1538"/>
      <c r="W38" s="1538"/>
      <c r="X38" s="1538"/>
      <c r="Y38" s="1538"/>
      <c r="Z38" s="1538"/>
      <c r="AA38" s="1539"/>
      <c r="AB38" s="136"/>
    </row>
    <row r="39" spans="2:28" s="117" customFormat="1" ht="134.25" customHeight="1" thickBot="1" x14ac:dyDescent="0.4">
      <c r="B39" s="115"/>
      <c r="C39" s="1333" t="s">
        <v>278</v>
      </c>
      <c r="D39" s="1334"/>
      <c r="E39" s="1334"/>
      <c r="F39" s="1334"/>
      <c r="G39" s="1335"/>
      <c r="H39" s="140"/>
      <c r="I39" s="140">
        <v>0.31</v>
      </c>
      <c r="J39" s="274">
        <f>IFERROR(H39/I39,"*")</f>
        <v>0</v>
      </c>
      <c r="K39" s="3540"/>
      <c r="L39" s="3541"/>
      <c r="M39" s="3541"/>
      <c r="N39" s="3541"/>
      <c r="O39" s="3541"/>
      <c r="P39" s="3541"/>
      <c r="Q39" s="3541"/>
      <c r="R39" s="3541"/>
      <c r="S39" s="3541"/>
      <c r="T39" s="3541"/>
      <c r="U39" s="3541"/>
      <c r="V39" s="3541"/>
      <c r="W39" s="3541"/>
      <c r="X39" s="3541"/>
      <c r="Y39" s="3541"/>
      <c r="Z39" s="3541"/>
      <c r="AA39" s="3542"/>
      <c r="AB39" s="136"/>
    </row>
    <row r="40" spans="2:28" s="117" customFormat="1" ht="12" customHeight="1" thickBot="1" x14ac:dyDescent="0.4">
      <c r="B40" s="115"/>
      <c r="C40" s="1446" t="s">
        <v>54</v>
      </c>
      <c r="D40" s="1447"/>
      <c r="E40" s="1447"/>
      <c r="F40" s="1447"/>
      <c r="G40" s="1448"/>
      <c r="H40" s="141">
        <f>+SUM(H36:H39)</f>
        <v>0.35</v>
      </c>
      <c r="I40" s="141">
        <f>+SUM(I36:I39)</f>
        <v>1</v>
      </c>
      <c r="J40" s="141">
        <f>IFERROR(AVERAGE(J36:J39),"*")</f>
        <v>0.47826086956521741</v>
      </c>
      <c r="K40" s="1449"/>
      <c r="L40" s="1450"/>
      <c r="M40" s="1450"/>
      <c r="N40" s="1450"/>
      <c r="O40" s="1450"/>
      <c r="P40" s="1450"/>
      <c r="Q40" s="1450"/>
      <c r="R40" s="1450"/>
      <c r="S40" s="1450"/>
      <c r="T40" s="1450"/>
      <c r="U40" s="1450"/>
      <c r="V40" s="1450"/>
      <c r="W40" s="1450"/>
      <c r="X40" s="1450"/>
      <c r="Y40" s="1450"/>
      <c r="Z40" s="1450"/>
      <c r="AA40" s="1451"/>
      <c r="AB40" s="136"/>
    </row>
    <row r="41" spans="2:28" s="117" customFormat="1" ht="5.25" customHeight="1" x14ac:dyDescent="0.35">
      <c r="B41" s="115"/>
      <c r="C41" s="275"/>
      <c r="D41" s="275"/>
      <c r="E41" s="275"/>
      <c r="F41" s="275"/>
      <c r="G41" s="275"/>
      <c r="H41" s="276"/>
      <c r="I41" s="276"/>
      <c r="J41" s="142"/>
      <c r="K41" s="275"/>
      <c r="L41" s="275"/>
      <c r="M41" s="275"/>
      <c r="N41" s="275"/>
      <c r="O41" s="275"/>
      <c r="P41" s="275"/>
      <c r="Q41" s="275"/>
      <c r="R41" s="275"/>
      <c r="S41" s="275"/>
      <c r="T41" s="275"/>
      <c r="U41" s="275"/>
      <c r="V41" s="275"/>
      <c r="W41" s="275"/>
      <c r="X41" s="275"/>
      <c r="Y41" s="275"/>
      <c r="Z41" s="275"/>
      <c r="AA41" s="275"/>
      <c r="AB41" s="136"/>
    </row>
    <row r="42" spans="2:28" s="117" customFormat="1" ht="7.15" customHeight="1" thickBot="1" x14ac:dyDescent="0.4">
      <c r="B42" s="115"/>
      <c r="C42" s="275"/>
      <c r="D42" s="275"/>
      <c r="E42" s="275"/>
      <c r="F42" s="275"/>
      <c r="G42" s="275"/>
      <c r="H42" s="276"/>
      <c r="I42" s="276"/>
      <c r="J42" s="143"/>
      <c r="K42" s="275"/>
      <c r="L42" s="275"/>
      <c r="M42" s="275"/>
      <c r="N42" s="275"/>
      <c r="O42" s="275"/>
      <c r="P42" s="275"/>
      <c r="Q42" s="275"/>
      <c r="R42" s="275"/>
      <c r="S42" s="275"/>
      <c r="T42" s="275"/>
      <c r="U42" s="275"/>
      <c r="V42" s="275"/>
      <c r="W42" s="275"/>
      <c r="X42" s="275"/>
      <c r="Y42" s="275"/>
      <c r="Z42" s="275"/>
      <c r="AA42" s="275"/>
      <c r="AB42" s="136"/>
    </row>
    <row r="43" spans="2:28" s="117" customFormat="1" x14ac:dyDescent="0.35">
      <c r="B43" s="115"/>
      <c r="C43" s="1452" t="s">
        <v>55</v>
      </c>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4"/>
      <c r="AB43" s="136"/>
    </row>
    <row r="44" spans="2:28" ht="3" customHeight="1" thickBot="1" x14ac:dyDescent="0.4">
      <c r="B44" s="134"/>
      <c r="C44" s="1455"/>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7"/>
      <c r="AB44" s="136"/>
    </row>
    <row r="45" spans="2:28" ht="18.649999999999999" customHeight="1" x14ac:dyDescent="0.35">
      <c r="B45" s="134"/>
      <c r="C45" s="1490"/>
      <c r="D45" s="1491"/>
      <c r="E45" s="1491"/>
      <c r="F45" s="1491"/>
      <c r="G45" s="1491"/>
      <c r="H45" s="1491"/>
      <c r="I45" s="1491"/>
      <c r="J45" s="1491"/>
      <c r="K45" s="1491"/>
      <c r="L45" s="1491"/>
      <c r="M45" s="1491"/>
      <c r="N45" s="1491"/>
      <c r="O45" s="1491"/>
      <c r="P45" s="1491"/>
      <c r="Q45" s="1491"/>
      <c r="R45" s="1491"/>
      <c r="S45" s="1491"/>
      <c r="T45" s="1491"/>
      <c r="U45" s="1491"/>
      <c r="V45" s="1491"/>
      <c r="W45" s="1491"/>
      <c r="X45" s="1491"/>
      <c r="Y45" s="1491"/>
      <c r="Z45" s="1491"/>
      <c r="AA45" s="1492"/>
      <c r="AB45" s="136"/>
    </row>
    <row r="46" spans="2:28" ht="5.5" hidden="1" customHeight="1" x14ac:dyDescent="0.35">
      <c r="B46" s="134"/>
      <c r="C46" s="1493"/>
      <c r="D46" s="1494"/>
      <c r="E46" s="1494"/>
      <c r="F46" s="1494"/>
      <c r="G46" s="1494"/>
      <c r="H46" s="1494"/>
      <c r="I46" s="1494"/>
      <c r="J46" s="1494"/>
      <c r="K46" s="1494"/>
      <c r="L46" s="1494"/>
      <c r="M46" s="1494"/>
      <c r="N46" s="1494"/>
      <c r="O46" s="1494"/>
      <c r="P46" s="1494"/>
      <c r="Q46" s="1494"/>
      <c r="R46" s="1494"/>
      <c r="S46" s="1494"/>
      <c r="T46" s="1494"/>
      <c r="U46" s="1494"/>
      <c r="V46" s="1494"/>
      <c r="W46" s="1494"/>
      <c r="X46" s="1494"/>
      <c r="Y46" s="1494"/>
      <c r="Z46" s="1494"/>
      <c r="AA46" s="1495"/>
      <c r="AB46" s="136"/>
    </row>
    <row r="47" spans="2:28" ht="11.5" customHeight="1" x14ac:dyDescent="0.35">
      <c r="B47" s="134"/>
      <c r="C47" s="1493"/>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5"/>
      <c r="AB47" s="136"/>
    </row>
    <row r="48" spans="2:28" ht="19.5" customHeight="1" x14ac:dyDescent="0.35">
      <c r="B48" s="134"/>
      <c r="C48" s="1493"/>
      <c r="D48" s="1494"/>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5"/>
      <c r="AB48" s="136"/>
    </row>
    <row r="49" spans="2:28" ht="19.5" customHeight="1" x14ac:dyDescent="0.35">
      <c r="B49" s="134"/>
      <c r="C49" s="1493"/>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5"/>
      <c r="AB49" s="136"/>
    </row>
    <row r="50" spans="2:28" ht="19.5" customHeight="1" x14ac:dyDescent="0.35">
      <c r="B50" s="134"/>
      <c r="C50" s="1493"/>
      <c r="D50" s="1494"/>
      <c r="E50" s="1494"/>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1495"/>
      <c r="AB50" s="136"/>
    </row>
    <row r="51" spans="2:28" ht="18" customHeight="1" x14ac:dyDescent="0.35">
      <c r="B51" s="134"/>
      <c r="C51" s="1493"/>
      <c r="D51" s="1494"/>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1495"/>
      <c r="AB51" s="136"/>
    </row>
    <row r="52" spans="2:28" ht="19.149999999999999" hidden="1" customHeight="1" x14ac:dyDescent="0.35">
      <c r="B52" s="134"/>
      <c r="C52" s="1493"/>
      <c r="D52" s="1494"/>
      <c r="E52" s="1494"/>
      <c r="F52" s="1494"/>
      <c r="G52" s="1494"/>
      <c r="H52" s="1494"/>
      <c r="I52" s="1494"/>
      <c r="J52" s="1494"/>
      <c r="K52" s="1494"/>
      <c r="L52" s="1494"/>
      <c r="M52" s="1494"/>
      <c r="N52" s="1494"/>
      <c r="O52" s="1494"/>
      <c r="P52" s="1494"/>
      <c r="Q52" s="1494"/>
      <c r="R52" s="1494"/>
      <c r="S52" s="1494"/>
      <c r="T52" s="1494"/>
      <c r="U52" s="1494"/>
      <c r="V52" s="1494"/>
      <c r="W52" s="1494"/>
      <c r="X52" s="1494"/>
      <c r="Y52" s="1494"/>
      <c r="Z52" s="1494"/>
      <c r="AA52" s="1495"/>
      <c r="AB52" s="136"/>
    </row>
    <row r="53" spans="2:28" ht="19.5" customHeight="1" x14ac:dyDescent="0.35">
      <c r="B53" s="134"/>
      <c r="C53" s="1493"/>
      <c r="D53" s="1494"/>
      <c r="E53" s="1494"/>
      <c r="F53" s="1494"/>
      <c r="G53" s="1494"/>
      <c r="H53" s="1494"/>
      <c r="I53" s="1494"/>
      <c r="J53" s="1494"/>
      <c r="K53" s="1494"/>
      <c r="L53" s="1494"/>
      <c r="M53" s="1494"/>
      <c r="N53" s="1494"/>
      <c r="O53" s="1494"/>
      <c r="P53" s="1494"/>
      <c r="Q53" s="1494"/>
      <c r="R53" s="1494"/>
      <c r="S53" s="1494"/>
      <c r="T53" s="1494"/>
      <c r="U53" s="1494"/>
      <c r="V53" s="1494"/>
      <c r="W53" s="1494"/>
      <c r="X53" s="1494"/>
      <c r="Y53" s="1494"/>
      <c r="Z53" s="1494"/>
      <c r="AA53" s="1495"/>
      <c r="AB53" s="136"/>
    </row>
    <row r="54" spans="2:28" ht="10.15" customHeight="1" x14ac:dyDescent="0.35">
      <c r="B54" s="134"/>
      <c r="C54" s="1493"/>
      <c r="D54" s="1494"/>
      <c r="E54" s="1494"/>
      <c r="F54" s="1494"/>
      <c r="G54" s="1494"/>
      <c r="H54" s="1494"/>
      <c r="I54" s="1494"/>
      <c r="J54" s="1494"/>
      <c r="K54" s="1494"/>
      <c r="L54" s="1494"/>
      <c r="M54" s="1494"/>
      <c r="N54" s="1494"/>
      <c r="O54" s="1494"/>
      <c r="P54" s="1494"/>
      <c r="Q54" s="1494"/>
      <c r="R54" s="1494"/>
      <c r="S54" s="1494"/>
      <c r="T54" s="1494"/>
      <c r="U54" s="1494"/>
      <c r="V54" s="1494"/>
      <c r="W54" s="1494"/>
      <c r="X54" s="1494"/>
      <c r="Y54" s="1494"/>
      <c r="Z54" s="1494"/>
      <c r="AA54" s="1495"/>
      <c r="AB54" s="136"/>
    </row>
    <row r="55" spans="2:28" ht="9.65" customHeight="1" x14ac:dyDescent="0.35">
      <c r="B55" s="134"/>
      <c r="C55" s="1493"/>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5"/>
      <c r="AB55" s="136"/>
    </row>
    <row r="56" spans="2:28" ht="6" customHeight="1" x14ac:dyDescent="0.35">
      <c r="B56" s="134"/>
      <c r="C56" s="1493"/>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5"/>
      <c r="AB56" s="136"/>
    </row>
    <row r="57" spans="2:28" ht="9.65" customHeight="1" thickBot="1" x14ac:dyDescent="0.4">
      <c r="B57" s="134"/>
      <c r="C57" s="1496"/>
      <c r="D57" s="1497"/>
      <c r="E57" s="1497"/>
      <c r="F57" s="1497"/>
      <c r="G57" s="1497"/>
      <c r="H57" s="1497"/>
      <c r="I57" s="1497"/>
      <c r="J57" s="1497"/>
      <c r="K57" s="1497"/>
      <c r="L57" s="1497"/>
      <c r="M57" s="1497"/>
      <c r="N57" s="1497"/>
      <c r="O57" s="1497"/>
      <c r="P57" s="1497"/>
      <c r="Q57" s="1497"/>
      <c r="R57" s="1497"/>
      <c r="S57" s="1497"/>
      <c r="T57" s="1497"/>
      <c r="U57" s="1497"/>
      <c r="V57" s="1497"/>
      <c r="W57" s="1497"/>
      <c r="X57" s="1497"/>
      <c r="Y57" s="1497"/>
      <c r="Z57" s="1497"/>
      <c r="AA57" s="1498"/>
      <c r="AB57" s="136"/>
    </row>
    <row r="58" spans="2:28" ht="7.15" customHeight="1" x14ac:dyDescent="0.35">
      <c r="B58" s="144"/>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145"/>
    </row>
    <row r="59" spans="2:28" ht="6" customHeight="1" thickBot="1" x14ac:dyDescent="0.4">
      <c r="B59" s="146"/>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147"/>
    </row>
    <row r="60" spans="2:28" ht="9.65" customHeight="1" x14ac:dyDescent="0.35">
      <c r="B60" s="148"/>
      <c r="C60" s="3534" t="s">
        <v>46</v>
      </c>
      <c r="D60" s="3535"/>
      <c r="E60" s="3535"/>
      <c r="F60" s="3535"/>
      <c r="G60" s="3536"/>
      <c r="H60" s="3534" t="s">
        <v>76</v>
      </c>
      <c r="I60" s="3536"/>
      <c r="J60" s="3534" t="s">
        <v>56</v>
      </c>
      <c r="K60" s="3535"/>
      <c r="L60" s="3535"/>
      <c r="M60" s="3536"/>
      <c r="N60" s="3534" t="s">
        <v>57</v>
      </c>
      <c r="O60" s="3535"/>
      <c r="P60" s="3535"/>
      <c r="Q60" s="3535"/>
      <c r="R60" s="3535"/>
      <c r="S60" s="3535"/>
      <c r="T60" s="3535"/>
      <c r="U60" s="3536"/>
      <c r="V60" s="1810" t="s">
        <v>58</v>
      </c>
      <c r="W60" s="1810"/>
      <c r="X60" s="1810"/>
      <c r="Y60" s="1810"/>
      <c r="Z60" s="1810"/>
      <c r="AA60" s="1811"/>
      <c r="AB60" s="149"/>
    </row>
    <row r="61" spans="2:28" ht="9.65" customHeight="1" x14ac:dyDescent="0.35">
      <c r="B61" s="150"/>
      <c r="C61" s="3537"/>
      <c r="D61" s="3538"/>
      <c r="E61" s="3538"/>
      <c r="F61" s="3538"/>
      <c r="G61" s="3539"/>
      <c r="H61" s="3537"/>
      <c r="I61" s="3539"/>
      <c r="J61" s="3537"/>
      <c r="K61" s="3538"/>
      <c r="L61" s="3538"/>
      <c r="M61" s="3539"/>
      <c r="N61" s="3537"/>
      <c r="O61" s="3538"/>
      <c r="P61" s="3538"/>
      <c r="Q61" s="3538"/>
      <c r="R61" s="3538"/>
      <c r="S61" s="3538"/>
      <c r="T61" s="3538"/>
      <c r="U61" s="3539"/>
      <c r="V61" s="1812"/>
      <c r="W61" s="1812"/>
      <c r="X61" s="1812"/>
      <c r="Y61" s="1812"/>
      <c r="Z61" s="1812"/>
      <c r="AA61" s="1813"/>
      <c r="AB61" s="149"/>
    </row>
    <row r="62" spans="2:28" ht="10.15" customHeight="1" x14ac:dyDescent="0.35">
      <c r="B62" s="150"/>
      <c r="C62" s="3537"/>
      <c r="D62" s="3538"/>
      <c r="E62" s="3538"/>
      <c r="F62" s="3538"/>
      <c r="G62" s="3539"/>
      <c r="H62" s="3537"/>
      <c r="I62" s="3539"/>
      <c r="J62" s="3537"/>
      <c r="K62" s="3538"/>
      <c r="L62" s="3538"/>
      <c r="M62" s="3539"/>
      <c r="N62" s="3537"/>
      <c r="O62" s="3538"/>
      <c r="P62" s="3538"/>
      <c r="Q62" s="3538"/>
      <c r="R62" s="3538"/>
      <c r="S62" s="3538"/>
      <c r="T62" s="3538"/>
      <c r="U62" s="3539"/>
      <c r="V62" s="1812"/>
      <c r="W62" s="1812"/>
      <c r="X62" s="1812"/>
      <c r="Y62" s="1812"/>
      <c r="Z62" s="1812"/>
      <c r="AA62" s="1813"/>
      <c r="AB62" s="149"/>
    </row>
    <row r="63" spans="2:28" s="349" customFormat="1" ht="225.65" customHeight="1" x14ac:dyDescent="0.35">
      <c r="B63" s="347"/>
      <c r="C63" s="3530" t="s">
        <v>273</v>
      </c>
      <c r="D63" s="3531"/>
      <c r="E63" s="3531"/>
      <c r="F63" s="3531"/>
      <c r="G63" s="3531"/>
      <c r="H63" s="3532">
        <v>0.86</v>
      </c>
      <c r="I63" s="3531"/>
      <c r="J63" s="3532">
        <v>1</v>
      </c>
      <c r="K63" s="3531"/>
      <c r="L63" s="3531"/>
      <c r="M63" s="3531"/>
      <c r="N63" s="3533" t="s">
        <v>781</v>
      </c>
      <c r="O63" s="3533"/>
      <c r="P63" s="3533"/>
      <c r="Q63" s="3533"/>
      <c r="R63" s="3533"/>
      <c r="S63" s="3533"/>
      <c r="T63" s="3533"/>
      <c r="U63" s="3533"/>
      <c r="V63" s="3533" t="s">
        <v>782</v>
      </c>
      <c r="W63" s="3533"/>
      <c r="X63" s="3533"/>
      <c r="Y63" s="3533"/>
      <c r="Z63" s="3533"/>
      <c r="AA63" s="3533"/>
      <c r="AB63" s="348"/>
    </row>
    <row r="64" spans="2:28" s="349" customFormat="1" ht="78" customHeight="1" x14ac:dyDescent="0.35">
      <c r="B64" s="347"/>
      <c r="C64" s="3530" t="s">
        <v>276</v>
      </c>
      <c r="D64" s="3531"/>
      <c r="E64" s="3531"/>
      <c r="F64" s="3531"/>
      <c r="G64" s="3531"/>
      <c r="H64" s="3532"/>
      <c r="I64" s="3531"/>
      <c r="J64" s="3532"/>
      <c r="K64" s="3531"/>
      <c r="L64" s="3531"/>
      <c r="M64" s="3531"/>
      <c r="N64" s="3533"/>
      <c r="O64" s="3533"/>
      <c r="P64" s="3533"/>
      <c r="Q64" s="3533"/>
      <c r="R64" s="3533"/>
      <c r="S64" s="3533"/>
      <c r="T64" s="3533"/>
      <c r="U64" s="3533"/>
      <c r="V64" s="3533"/>
      <c r="W64" s="3533"/>
      <c r="X64" s="3533"/>
      <c r="Y64" s="3533"/>
      <c r="Z64" s="3533"/>
      <c r="AA64" s="3533"/>
      <c r="AB64" s="348"/>
    </row>
    <row r="65" spans="2:28" s="349" customFormat="1" ht="48.65" customHeight="1" x14ac:dyDescent="0.35">
      <c r="B65" s="347"/>
      <c r="C65" s="3530" t="s">
        <v>277</v>
      </c>
      <c r="D65" s="3531"/>
      <c r="E65" s="3531"/>
      <c r="F65" s="3531"/>
      <c r="G65" s="3531"/>
      <c r="H65" s="3532"/>
      <c r="I65" s="3531"/>
      <c r="J65" s="3532"/>
      <c r="K65" s="3531"/>
      <c r="L65" s="3531"/>
      <c r="M65" s="3531"/>
      <c r="N65" s="3533"/>
      <c r="O65" s="3533"/>
      <c r="P65" s="3533"/>
      <c r="Q65" s="3533"/>
      <c r="R65" s="3533"/>
      <c r="S65" s="3533"/>
      <c r="T65" s="3533"/>
      <c r="U65" s="3533"/>
      <c r="V65" s="3533"/>
      <c r="W65" s="3533"/>
      <c r="X65" s="3533"/>
      <c r="Y65" s="3533"/>
      <c r="Z65" s="3533"/>
      <c r="AA65" s="3533"/>
      <c r="AB65" s="348"/>
    </row>
    <row r="66" spans="2:28" s="349" customFormat="1" ht="48.65" customHeight="1" x14ac:dyDescent="0.35">
      <c r="B66" s="347"/>
      <c r="C66" s="3530" t="s">
        <v>278</v>
      </c>
      <c r="D66" s="3531"/>
      <c r="E66" s="3531"/>
      <c r="F66" s="3531"/>
      <c r="G66" s="3531"/>
      <c r="H66" s="3532"/>
      <c r="I66" s="3531"/>
      <c r="J66" s="3532"/>
      <c r="K66" s="3531"/>
      <c r="L66" s="3531"/>
      <c r="M66" s="3531"/>
      <c r="N66" s="3533"/>
      <c r="O66" s="3533"/>
      <c r="P66" s="3533"/>
      <c r="Q66" s="3533"/>
      <c r="R66" s="3533"/>
      <c r="S66" s="3533"/>
      <c r="T66" s="3533"/>
      <c r="U66" s="3533"/>
      <c r="V66" s="3533"/>
      <c r="W66" s="3533"/>
      <c r="X66" s="3533"/>
      <c r="Y66" s="3533"/>
      <c r="Z66" s="3533"/>
      <c r="AA66" s="3533"/>
      <c r="AB66" s="348"/>
    </row>
    <row r="67" spans="2:28" x14ac:dyDescent="0.35">
      <c r="B67" s="151"/>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152"/>
    </row>
    <row r="68" spans="2:28" x14ac:dyDescent="0.3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row>
    <row r="69" spans="2:28" x14ac:dyDescent="0.3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row>
    <row r="70" spans="2:28" x14ac:dyDescent="0.35">
      <c r="C70" s="245"/>
      <c r="D70" s="245"/>
      <c r="E70" s="245"/>
      <c r="F70" s="245"/>
      <c r="G70" s="245"/>
      <c r="H70" s="245"/>
      <c r="I70" s="245"/>
      <c r="J70" s="245"/>
      <c r="K70" s="245"/>
      <c r="L70" s="245"/>
      <c r="M70" s="245"/>
      <c r="N70" s="245"/>
      <c r="O70" s="153"/>
      <c r="P70" s="245"/>
      <c r="Q70" s="245"/>
      <c r="R70" s="245"/>
      <c r="S70" s="245"/>
      <c r="T70" s="245"/>
      <c r="U70" s="245"/>
      <c r="V70" s="245"/>
      <c r="W70" s="245"/>
      <c r="X70" s="245"/>
      <c r="Y70" s="245"/>
      <c r="Z70" s="245"/>
      <c r="AA70" s="245"/>
    </row>
    <row r="71" spans="2:28" x14ac:dyDescent="0.3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row>
    <row r="72" spans="2:28" x14ac:dyDescent="0.3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row>
    <row r="73" spans="2:28" x14ac:dyDescent="0.3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row>
    <row r="74" spans="2:28" x14ac:dyDescent="0.3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row>
    <row r="75" spans="2:28" x14ac:dyDescent="0.3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row>
    <row r="76" spans="2:28" x14ac:dyDescent="0.3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row>
    <row r="77" spans="2:28" x14ac:dyDescent="0.3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row>
    <row r="78" spans="2:28" x14ac:dyDescent="0.3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row>
    <row r="79" spans="2:28" x14ac:dyDescent="0.3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row>
    <row r="106" ht="6" customHeight="1" x14ac:dyDescent="0.35"/>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28" zoomScale="85" zoomScaleNormal="85" workbookViewId="0">
      <selection activeCell="K32" sqref="K32:AA32"/>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22.81640625" style="539" customWidth="1"/>
    <col min="9" max="9" width="20"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4.1796875" style="539" customWidth="1"/>
    <col min="28" max="28" width="2" style="539" customWidth="1"/>
    <col min="29"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783</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784</v>
      </c>
      <c r="J10" s="1362"/>
      <c r="K10" s="1362"/>
      <c r="L10" s="1362"/>
      <c r="M10" s="1362"/>
      <c r="N10" s="1362"/>
      <c r="O10" s="1362"/>
      <c r="P10" s="1362"/>
      <c r="Q10" s="1363"/>
      <c r="R10" s="1367" t="s">
        <v>8</v>
      </c>
      <c r="S10" s="1368"/>
      <c r="T10" s="1368"/>
      <c r="U10" s="1369"/>
      <c r="V10" s="1213" t="s">
        <v>9</v>
      </c>
      <c r="W10" s="1214"/>
      <c r="X10" s="1214"/>
      <c r="Y10" s="1214"/>
      <c r="Z10" s="1214"/>
      <c r="AA10" s="1215"/>
      <c r="AB10" s="130"/>
    </row>
    <row r="11" spans="2:28" ht="28.5" customHeight="1" thickBot="1" x14ac:dyDescent="0.4">
      <c r="B11" s="129"/>
      <c r="C11" s="1223"/>
      <c r="D11" s="1224"/>
      <c r="E11" s="1224"/>
      <c r="F11" s="1224"/>
      <c r="G11" s="1224"/>
      <c r="H11" s="1225"/>
      <c r="I11" s="1364"/>
      <c r="J11" s="1365"/>
      <c r="K11" s="1365"/>
      <c r="L11" s="1365"/>
      <c r="M11" s="1365"/>
      <c r="N11" s="1365"/>
      <c r="O11" s="1365"/>
      <c r="P11" s="1365"/>
      <c r="Q11" s="1366"/>
      <c r="R11" s="1235" t="s">
        <v>785</v>
      </c>
      <c r="S11" s="1370"/>
      <c r="T11" s="1370"/>
      <c r="U11" s="1371"/>
      <c r="V11" s="1219">
        <v>1</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3602" t="s">
        <v>786</v>
      </c>
      <c r="J13" s="3603"/>
      <c r="K13" s="3603"/>
      <c r="L13" s="3603"/>
      <c r="M13" s="3603"/>
      <c r="N13" s="3603"/>
      <c r="O13" s="3603"/>
      <c r="P13" s="3603"/>
      <c r="Q13" s="3603"/>
      <c r="R13" s="3603"/>
      <c r="S13" s="3604"/>
      <c r="T13" s="1220" t="s">
        <v>13</v>
      </c>
      <c r="U13" s="1221"/>
      <c r="V13" s="1221"/>
      <c r="W13" s="1221"/>
      <c r="X13" s="1221"/>
      <c r="Y13" s="1221"/>
      <c r="Z13" s="1221"/>
      <c r="AA13" s="1222"/>
      <c r="AB13" s="136"/>
    </row>
    <row r="14" spans="2:28" ht="30" customHeight="1" thickBot="1" x14ac:dyDescent="0.4">
      <c r="B14" s="134"/>
      <c r="C14" s="1223"/>
      <c r="D14" s="1224"/>
      <c r="E14" s="1224"/>
      <c r="F14" s="1224"/>
      <c r="G14" s="1224"/>
      <c r="H14" s="1225"/>
      <c r="I14" s="3605"/>
      <c r="J14" s="3606"/>
      <c r="K14" s="3606"/>
      <c r="L14" s="3606"/>
      <c r="M14" s="3606"/>
      <c r="N14" s="3606"/>
      <c r="O14" s="3606"/>
      <c r="P14" s="3606"/>
      <c r="Q14" s="3606"/>
      <c r="R14" s="3606"/>
      <c r="S14" s="3607"/>
      <c r="T14" s="1232" t="s">
        <v>14</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87.75" customHeight="1" thickBot="1" x14ac:dyDescent="0.4">
      <c r="B16" s="134"/>
      <c r="C16" s="1195" t="s">
        <v>15</v>
      </c>
      <c r="D16" s="1196"/>
      <c r="E16" s="1196"/>
      <c r="F16" s="1196"/>
      <c r="G16" s="1196"/>
      <c r="H16" s="1197"/>
      <c r="I16" s="1198" t="s">
        <v>787</v>
      </c>
      <c r="J16" s="1199"/>
      <c r="K16" s="1199"/>
      <c r="L16" s="1199"/>
      <c r="M16" s="1199"/>
      <c r="N16" s="1199"/>
      <c r="O16" s="1199"/>
      <c r="P16" s="1199"/>
      <c r="Q16" s="1199"/>
      <c r="R16" s="1199"/>
      <c r="S16" s="1199"/>
      <c r="T16" s="1199"/>
      <c r="U16" s="1199"/>
      <c r="V16" s="1199"/>
      <c r="W16" s="1199"/>
      <c r="X16" s="1199"/>
      <c r="Y16" s="1199"/>
      <c r="Z16" s="1199"/>
      <c r="AA16" s="1200"/>
      <c r="AB16" s="136"/>
    </row>
    <row r="17" spans="2:28"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28" ht="52.5" customHeight="1" thickBot="1" x14ac:dyDescent="0.4">
      <c r="B18" s="134"/>
      <c r="C18" s="1195" t="s">
        <v>17</v>
      </c>
      <c r="D18" s="1196"/>
      <c r="E18" s="1196"/>
      <c r="F18" s="1196"/>
      <c r="G18" s="1196"/>
      <c r="H18" s="1197"/>
      <c r="I18" s="1198" t="s">
        <v>788</v>
      </c>
      <c r="J18" s="1199"/>
      <c r="K18" s="1199"/>
      <c r="L18" s="1199"/>
      <c r="M18" s="1199"/>
      <c r="N18" s="1199"/>
      <c r="O18" s="1199"/>
      <c r="P18" s="1199"/>
      <c r="Q18" s="1199"/>
      <c r="R18" s="1199"/>
      <c r="S18" s="1199"/>
      <c r="T18" s="1199"/>
      <c r="U18" s="1199"/>
      <c r="V18" s="1199"/>
      <c r="W18" s="1199"/>
      <c r="X18" s="1199"/>
      <c r="Y18" s="1199"/>
      <c r="Z18" s="1199"/>
      <c r="AA18" s="1200"/>
      <c r="AB18" s="136"/>
    </row>
    <row r="19" spans="2:28"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28" ht="22.5" customHeight="1" x14ac:dyDescent="0.35">
      <c r="B20" s="134"/>
      <c r="C20" s="1201" t="s">
        <v>19</v>
      </c>
      <c r="D20" s="1202"/>
      <c r="E20" s="1202"/>
      <c r="F20" s="1202"/>
      <c r="G20" s="1202"/>
      <c r="H20" s="1203"/>
      <c r="I20" s="1207" t="s">
        <v>789</v>
      </c>
      <c r="J20" s="1208"/>
      <c r="K20" s="1208"/>
      <c r="L20" s="1209"/>
      <c r="M20" s="1213" t="s">
        <v>21</v>
      </c>
      <c r="N20" s="1214"/>
      <c r="O20" s="1214"/>
      <c r="P20" s="1214"/>
      <c r="Q20" s="1214"/>
      <c r="R20" s="1214"/>
      <c r="S20" s="1215"/>
      <c r="T20" s="1213" t="s">
        <v>22</v>
      </c>
      <c r="U20" s="1214"/>
      <c r="V20" s="1214"/>
      <c r="W20" s="1214"/>
      <c r="X20" s="1214"/>
      <c r="Y20" s="1214"/>
      <c r="Z20" s="1214"/>
      <c r="AA20" s="1215"/>
      <c r="AB20" s="136"/>
    </row>
    <row r="21" spans="2:28" ht="30.75" customHeight="1" thickBot="1" x14ac:dyDescent="0.4">
      <c r="B21" s="134"/>
      <c r="C21" s="1204"/>
      <c r="D21" s="1205"/>
      <c r="E21" s="1205"/>
      <c r="F21" s="1205"/>
      <c r="G21" s="1205"/>
      <c r="H21" s="1206"/>
      <c r="I21" s="1210"/>
      <c r="J21" s="1211"/>
      <c r="K21" s="1211"/>
      <c r="L21" s="1212"/>
      <c r="M21" s="3596" t="s">
        <v>68</v>
      </c>
      <c r="N21" s="3597"/>
      <c r="O21" s="3597"/>
      <c r="P21" s="3597"/>
      <c r="Q21" s="3597"/>
      <c r="R21" s="3597"/>
      <c r="S21" s="3598"/>
      <c r="T21" s="3599" t="s">
        <v>69</v>
      </c>
      <c r="U21" s="3600"/>
      <c r="V21" s="3600"/>
      <c r="W21" s="3600"/>
      <c r="X21" s="3600"/>
      <c r="Y21" s="3600"/>
      <c r="Z21" s="3600"/>
      <c r="AA21" s="3601"/>
      <c r="AB21" s="136"/>
    </row>
    <row r="22" spans="2:28" ht="15"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38.25" customHeight="1" thickBot="1" x14ac:dyDescent="0.4">
      <c r="B24" s="134"/>
      <c r="C24" s="1245" t="s">
        <v>790</v>
      </c>
      <c r="D24" s="1246"/>
      <c r="E24" s="1246"/>
      <c r="F24" s="1246"/>
      <c r="G24" s="1246"/>
      <c r="H24" s="1246"/>
      <c r="I24" s="1247"/>
      <c r="J24" s="1245" t="s">
        <v>791</v>
      </c>
      <c r="K24" s="1246"/>
      <c r="L24" s="1246"/>
      <c r="M24" s="1246"/>
      <c r="N24" s="1246"/>
      <c r="O24" s="1246"/>
      <c r="P24" s="1247"/>
      <c r="Q24" s="1248" t="s">
        <v>572</v>
      </c>
      <c r="R24" s="1249"/>
      <c r="S24" s="1249"/>
      <c r="T24" s="1249"/>
      <c r="U24" s="1249"/>
      <c r="V24" s="1249"/>
      <c r="W24" s="1249"/>
      <c r="X24" s="1249"/>
      <c r="Y24" s="1249"/>
      <c r="Z24" s="1249"/>
      <c r="AA24" s="1250"/>
      <c r="AB24" s="136"/>
    </row>
    <row r="25" spans="2:28"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81" customHeight="1" thickBot="1" x14ac:dyDescent="0.4">
      <c r="B26" s="134"/>
      <c r="C26" s="1195" t="s">
        <v>31</v>
      </c>
      <c r="D26" s="1196"/>
      <c r="E26" s="1196"/>
      <c r="F26" s="1196"/>
      <c r="G26" s="1196"/>
      <c r="H26" s="1197"/>
      <c r="I26" s="3593" t="s">
        <v>792</v>
      </c>
      <c r="J26" s="3594"/>
      <c r="K26" s="3594"/>
      <c r="L26" s="3594"/>
      <c r="M26" s="3594"/>
      <c r="N26" s="3594"/>
      <c r="O26" s="3594"/>
      <c r="P26" s="3594"/>
      <c r="Q26" s="3594"/>
      <c r="R26" s="3594"/>
      <c r="S26" s="3594"/>
      <c r="T26" s="3594"/>
      <c r="U26" s="3594"/>
      <c r="V26" s="3594"/>
      <c r="W26" s="3594"/>
      <c r="X26" s="3594"/>
      <c r="Y26" s="3594"/>
      <c r="Z26" s="3594"/>
      <c r="AA26" s="3595"/>
      <c r="AB26" s="136"/>
    </row>
    <row r="27" spans="2:28"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row>
    <row r="28" spans="2:28" ht="53.25" customHeight="1" thickBot="1" x14ac:dyDescent="0.4">
      <c r="B28" s="134"/>
      <c r="C28" s="1195" t="s">
        <v>33</v>
      </c>
      <c r="D28" s="1196"/>
      <c r="E28" s="1196"/>
      <c r="F28" s="1196"/>
      <c r="G28" s="1196"/>
      <c r="H28" s="1197"/>
      <c r="I28" s="1611" t="s">
        <v>59</v>
      </c>
      <c r="J28" s="1198"/>
      <c r="K28" s="1236" t="s">
        <v>34</v>
      </c>
      <c r="L28" s="1237"/>
      <c r="M28" s="1237"/>
      <c r="N28" s="1238"/>
      <c r="O28" s="1343" t="s">
        <v>35</v>
      </c>
      <c r="P28" s="1344"/>
      <c r="Q28" s="1344"/>
      <c r="R28" s="1345"/>
      <c r="S28" s="137"/>
      <c r="T28" s="1344" t="s">
        <v>36</v>
      </c>
      <c r="U28" s="1344"/>
      <c r="V28" s="1345"/>
      <c r="W28" s="138" t="s">
        <v>37</v>
      </c>
      <c r="X28" s="1346" t="s">
        <v>38</v>
      </c>
      <c r="Y28" s="1347"/>
      <c r="Z28" s="1348"/>
      <c r="AA28" s="154"/>
      <c r="AB28" s="136"/>
    </row>
    <row r="29" spans="2:28"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5" customHeight="1" thickBot="1" x14ac:dyDescent="0.4">
      <c r="B32" s="134"/>
      <c r="C32" s="1273"/>
      <c r="D32" s="1274"/>
      <c r="E32" s="1274"/>
      <c r="F32" s="1274"/>
      <c r="G32" s="1274"/>
      <c r="H32" s="1274"/>
      <c r="I32" s="1274"/>
      <c r="J32" s="1275"/>
      <c r="K32" s="3589">
        <v>0.8</v>
      </c>
      <c r="L32" s="3590"/>
      <c r="M32" s="3590"/>
      <c r="N32" s="3590"/>
      <c r="O32" s="3591">
        <v>0.85</v>
      </c>
      <c r="P32" s="3590"/>
      <c r="Q32" s="3590"/>
      <c r="R32" s="3590"/>
      <c r="S32" s="3591">
        <v>0.86</v>
      </c>
      <c r="T32" s="3590"/>
      <c r="U32" s="3591">
        <v>0.95</v>
      </c>
      <c r="V32" s="3590"/>
      <c r="W32" s="3590"/>
      <c r="X32" s="3591">
        <v>0.96</v>
      </c>
      <c r="Y32" s="3590"/>
      <c r="Z32" s="3591">
        <v>1</v>
      </c>
      <c r="AA32" s="3592"/>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7" customFormat="1" ht="15" thickBot="1" x14ac:dyDescent="0.4">
      <c r="B34" s="115"/>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136"/>
    </row>
    <row r="35" spans="2:28" s="117" customFormat="1" ht="147.75" customHeight="1" thickBot="1" x14ac:dyDescent="0.4">
      <c r="B35" s="115"/>
      <c r="C35" s="1549" t="s">
        <v>46</v>
      </c>
      <c r="D35" s="1550"/>
      <c r="E35" s="1550"/>
      <c r="F35" s="1550"/>
      <c r="G35" s="1551"/>
      <c r="H35" s="542" t="s">
        <v>793</v>
      </c>
      <c r="I35" s="542" t="s">
        <v>794</v>
      </c>
      <c r="J35" s="542" t="s">
        <v>49</v>
      </c>
      <c r="K35" s="1636" t="s">
        <v>50</v>
      </c>
      <c r="L35" s="1637"/>
      <c r="M35" s="1637"/>
      <c r="N35" s="1637"/>
      <c r="O35" s="1637"/>
      <c r="P35" s="1637"/>
      <c r="Q35" s="1637"/>
      <c r="R35" s="1637"/>
      <c r="S35" s="1637"/>
      <c r="T35" s="1637"/>
      <c r="U35" s="1637"/>
      <c r="V35" s="1637"/>
      <c r="W35" s="1637"/>
      <c r="X35" s="1637"/>
      <c r="Y35" s="1637"/>
      <c r="Z35" s="1637"/>
      <c r="AA35" s="1638"/>
      <c r="AB35" s="136"/>
    </row>
    <row r="36" spans="2:28" s="117" customFormat="1" ht="131.25" customHeight="1" x14ac:dyDescent="0.35">
      <c r="B36" s="115"/>
      <c r="C36" s="1556" t="s">
        <v>795</v>
      </c>
      <c r="D36" s="1749"/>
      <c r="E36" s="1749"/>
      <c r="F36" s="1749"/>
      <c r="G36" s="1750"/>
      <c r="H36" s="155">
        <v>112</v>
      </c>
      <c r="I36" s="155">
        <v>112</v>
      </c>
      <c r="J36" s="156">
        <f>+H36/I36</f>
        <v>1</v>
      </c>
      <c r="K36" s="1912" t="s">
        <v>996</v>
      </c>
      <c r="L36" s="1913"/>
      <c r="M36" s="1913"/>
      <c r="N36" s="1913"/>
      <c r="O36" s="1913"/>
      <c r="P36" s="1913"/>
      <c r="Q36" s="1913"/>
      <c r="R36" s="1913"/>
      <c r="S36" s="1913"/>
      <c r="T36" s="1913"/>
      <c r="U36" s="1913"/>
      <c r="V36" s="1913"/>
      <c r="W36" s="1913"/>
      <c r="X36" s="1913"/>
      <c r="Y36" s="1913"/>
      <c r="Z36" s="1913"/>
      <c r="AA36" s="1914"/>
      <c r="AB36" s="136"/>
    </row>
    <row r="37" spans="2:28" s="117" customFormat="1" ht="226.5" customHeight="1" thickBot="1" x14ac:dyDescent="0.4">
      <c r="B37" s="115"/>
      <c r="C37" s="1556" t="s">
        <v>796</v>
      </c>
      <c r="D37" s="1749"/>
      <c r="E37" s="1749"/>
      <c r="F37" s="1749"/>
      <c r="G37" s="1750"/>
      <c r="H37" s="280"/>
      <c r="I37" s="280"/>
      <c r="J37" s="156" t="e">
        <f>+H37/I37</f>
        <v>#DIV/0!</v>
      </c>
      <c r="K37" s="3586"/>
      <c r="L37" s="3587"/>
      <c r="M37" s="3587"/>
      <c r="N37" s="3587"/>
      <c r="O37" s="3587"/>
      <c r="P37" s="3587"/>
      <c r="Q37" s="3587"/>
      <c r="R37" s="3587"/>
      <c r="S37" s="3587"/>
      <c r="T37" s="3587"/>
      <c r="U37" s="3587"/>
      <c r="V37" s="3587"/>
      <c r="W37" s="3587"/>
      <c r="X37" s="3587"/>
      <c r="Y37" s="3587"/>
      <c r="Z37" s="3587"/>
      <c r="AA37" s="3588"/>
      <c r="AB37" s="136"/>
    </row>
    <row r="38" spans="2:28" s="117" customFormat="1" ht="15.75" customHeight="1" thickBot="1" x14ac:dyDescent="0.4">
      <c r="B38" s="115"/>
      <c r="C38" s="1528" t="s">
        <v>54</v>
      </c>
      <c r="D38" s="1529"/>
      <c r="E38" s="1529"/>
      <c r="F38" s="1529"/>
      <c r="G38" s="1530"/>
      <c r="H38" s="157">
        <f>+H36+H37</f>
        <v>112</v>
      </c>
      <c r="I38" s="157">
        <f>+I36+I37</f>
        <v>112</v>
      </c>
      <c r="J38" s="158" t="e">
        <f>AVERAGE(J36:J37)</f>
        <v>#DIV/0!</v>
      </c>
      <c r="K38" s="1531"/>
      <c r="L38" s="1532"/>
      <c r="M38" s="1532"/>
      <c r="N38" s="1532"/>
      <c r="O38" s="1532"/>
      <c r="P38" s="1532"/>
      <c r="Q38" s="1532"/>
      <c r="R38" s="1532"/>
      <c r="S38" s="1532"/>
      <c r="T38" s="1532"/>
      <c r="U38" s="1532"/>
      <c r="V38" s="1532"/>
      <c r="W38" s="1532"/>
      <c r="X38" s="1532"/>
      <c r="Y38" s="1532"/>
      <c r="Z38" s="1532"/>
      <c r="AA38" s="1533"/>
      <c r="AB38" s="136"/>
    </row>
    <row r="39" spans="2:28" s="117" customFormat="1" ht="5.25" customHeight="1" x14ac:dyDescent="0.35">
      <c r="B39" s="115"/>
      <c r="C39" s="135"/>
      <c r="D39" s="135"/>
      <c r="E39" s="135"/>
      <c r="F39" s="135"/>
      <c r="G39" s="135"/>
      <c r="H39" s="159"/>
      <c r="I39" s="159"/>
      <c r="J39" s="160"/>
      <c r="K39" s="135"/>
      <c r="L39" s="135"/>
      <c r="M39" s="135"/>
      <c r="N39" s="135"/>
      <c r="O39" s="135"/>
      <c r="P39" s="135"/>
      <c r="Q39" s="135"/>
      <c r="R39" s="135"/>
      <c r="S39" s="135"/>
      <c r="T39" s="135"/>
      <c r="U39" s="135"/>
      <c r="V39" s="135"/>
      <c r="W39" s="135"/>
      <c r="X39" s="135"/>
      <c r="Y39" s="135"/>
      <c r="Z39" s="135"/>
      <c r="AA39" s="135"/>
      <c r="AB39" s="136"/>
    </row>
    <row r="40" spans="2:28" s="117" customFormat="1" ht="15" thickBot="1" x14ac:dyDescent="0.4">
      <c r="B40" s="115"/>
      <c r="C40" s="135"/>
      <c r="D40" s="135"/>
      <c r="E40" s="135"/>
      <c r="F40" s="135"/>
      <c r="G40" s="135"/>
      <c r="H40" s="159"/>
      <c r="I40" s="159"/>
      <c r="J40" s="160"/>
      <c r="K40" s="135"/>
      <c r="L40" s="135"/>
      <c r="M40" s="135"/>
      <c r="N40" s="135"/>
      <c r="O40" s="135"/>
      <c r="P40" s="135"/>
      <c r="Q40" s="135"/>
      <c r="R40" s="135"/>
      <c r="S40" s="135"/>
      <c r="T40" s="135"/>
      <c r="U40" s="135"/>
      <c r="V40" s="135"/>
      <c r="W40" s="135"/>
      <c r="X40" s="135"/>
      <c r="Y40" s="135"/>
      <c r="Z40" s="135"/>
      <c r="AA40" s="135"/>
      <c r="AB40" s="136"/>
    </row>
    <row r="41" spans="2:28" s="117" customFormat="1" x14ac:dyDescent="0.35">
      <c r="B41" s="115"/>
      <c r="C41" s="1349" t="s">
        <v>55</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1"/>
      <c r="AB41" s="136"/>
    </row>
    <row r="42" spans="2:28" ht="15" thickBot="1" x14ac:dyDescent="0.4">
      <c r="B42" s="134"/>
      <c r="C42" s="1661"/>
      <c r="D42" s="1751"/>
      <c r="E42" s="1751"/>
      <c r="F42" s="1751"/>
      <c r="G42" s="1751"/>
      <c r="H42" s="1751"/>
      <c r="I42" s="1751"/>
      <c r="J42" s="1751"/>
      <c r="K42" s="1751"/>
      <c r="L42" s="1751"/>
      <c r="M42" s="1751"/>
      <c r="N42" s="1751"/>
      <c r="O42" s="1751"/>
      <c r="P42" s="1751"/>
      <c r="Q42" s="1751"/>
      <c r="R42" s="1751"/>
      <c r="S42" s="1751"/>
      <c r="T42" s="1751"/>
      <c r="U42" s="1751"/>
      <c r="V42" s="1751"/>
      <c r="W42" s="1751"/>
      <c r="X42" s="1751"/>
      <c r="Y42" s="1751"/>
      <c r="Z42" s="1751"/>
      <c r="AA42" s="1663"/>
      <c r="AB42" s="136"/>
    </row>
    <row r="43" spans="2:28" x14ac:dyDescent="0.35">
      <c r="B43" s="134"/>
      <c r="C43" s="1510"/>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2"/>
      <c r="AB43" s="136"/>
    </row>
    <row r="44" spans="2:28" x14ac:dyDescent="0.35">
      <c r="B44" s="134"/>
      <c r="C44" s="1513"/>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5"/>
      <c r="AB44" s="136"/>
    </row>
    <row r="45" spans="2:28" x14ac:dyDescent="0.35">
      <c r="B45" s="134"/>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136"/>
    </row>
    <row r="46" spans="2:28" x14ac:dyDescent="0.35">
      <c r="B46" s="13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136"/>
    </row>
    <row r="47" spans="2:28" x14ac:dyDescent="0.35">
      <c r="B47" s="13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136"/>
    </row>
    <row r="48" spans="2:28" x14ac:dyDescent="0.35">
      <c r="B48" s="13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136"/>
    </row>
    <row r="49" spans="2:28" x14ac:dyDescent="0.35">
      <c r="B49" s="13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136"/>
    </row>
    <row r="50" spans="2:28" x14ac:dyDescent="0.35">
      <c r="B50" s="13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136"/>
    </row>
    <row r="51" spans="2:28" x14ac:dyDescent="0.35">
      <c r="B51" s="13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136"/>
    </row>
    <row r="52" spans="2:28" x14ac:dyDescent="0.35">
      <c r="B52" s="13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136"/>
    </row>
    <row r="53" spans="2:28" x14ac:dyDescent="0.35">
      <c r="B53" s="13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136"/>
    </row>
    <row r="54" spans="2:28" x14ac:dyDescent="0.35">
      <c r="B54" s="13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136"/>
    </row>
    <row r="55" spans="2:28" ht="15" thickBot="1" x14ac:dyDescent="0.4">
      <c r="B55" s="134"/>
      <c r="C55" s="1516"/>
      <c r="D55" s="1517"/>
      <c r="E55" s="1517"/>
      <c r="F55" s="1517"/>
      <c r="G55" s="1517"/>
      <c r="H55" s="1517"/>
      <c r="I55" s="1517"/>
      <c r="J55" s="1517"/>
      <c r="K55" s="1517"/>
      <c r="L55" s="1517"/>
      <c r="M55" s="1517"/>
      <c r="N55" s="1517"/>
      <c r="O55" s="1517"/>
      <c r="P55" s="1517"/>
      <c r="Q55" s="1517"/>
      <c r="R55" s="1517"/>
      <c r="S55" s="1517"/>
      <c r="T55" s="1517"/>
      <c r="U55" s="1517"/>
      <c r="V55" s="1517"/>
      <c r="W55" s="1517"/>
      <c r="X55" s="1517"/>
      <c r="Y55" s="1517"/>
      <c r="Z55" s="1517"/>
      <c r="AA55" s="1518"/>
      <c r="AB55" s="136"/>
    </row>
    <row r="56" spans="2:28" x14ac:dyDescent="0.35">
      <c r="B56" s="144"/>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45"/>
    </row>
    <row r="57" spans="2:28" ht="15" thickBot="1" x14ac:dyDescent="0.4">
      <c r="B57" s="146"/>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47"/>
    </row>
    <row r="58" spans="2:28" ht="15.5" x14ac:dyDescent="0.35">
      <c r="B58" s="148"/>
      <c r="C58" s="1519" t="s">
        <v>46</v>
      </c>
      <c r="D58" s="1520"/>
      <c r="E58" s="1520"/>
      <c r="F58" s="1520"/>
      <c r="G58" s="1521"/>
      <c r="H58" s="1519" t="s">
        <v>76</v>
      </c>
      <c r="I58" s="1521"/>
      <c r="J58" s="1519" t="s">
        <v>56</v>
      </c>
      <c r="K58" s="1520"/>
      <c r="L58" s="1520"/>
      <c r="M58" s="1521"/>
      <c r="N58" s="1519" t="s">
        <v>57</v>
      </c>
      <c r="O58" s="1520"/>
      <c r="P58" s="1520"/>
      <c r="Q58" s="1520"/>
      <c r="R58" s="1520"/>
      <c r="S58" s="1520"/>
      <c r="T58" s="1520"/>
      <c r="U58" s="1521"/>
      <c r="V58" s="1651" t="s">
        <v>58</v>
      </c>
      <c r="W58" s="1651"/>
      <c r="X58" s="1651"/>
      <c r="Y58" s="1651"/>
      <c r="Z58" s="1651"/>
      <c r="AA58" s="1652"/>
      <c r="AB58" s="149"/>
    </row>
    <row r="59" spans="2:28" ht="15.5" x14ac:dyDescent="0.35">
      <c r="B59" s="150"/>
      <c r="C59" s="1522"/>
      <c r="D59" s="1752"/>
      <c r="E59" s="1752"/>
      <c r="F59" s="1752"/>
      <c r="G59" s="1524"/>
      <c r="H59" s="1522"/>
      <c r="I59" s="1524"/>
      <c r="J59" s="1522"/>
      <c r="K59" s="1752"/>
      <c r="L59" s="1752"/>
      <c r="M59" s="1524"/>
      <c r="N59" s="1522"/>
      <c r="O59" s="1752"/>
      <c r="P59" s="1752"/>
      <c r="Q59" s="1752"/>
      <c r="R59" s="1752"/>
      <c r="S59" s="1752"/>
      <c r="T59" s="1752"/>
      <c r="U59" s="1524"/>
      <c r="V59" s="1753"/>
      <c r="W59" s="1753"/>
      <c r="X59" s="1753"/>
      <c r="Y59" s="1753"/>
      <c r="Z59" s="1753"/>
      <c r="AA59" s="1654"/>
      <c r="AB59" s="149"/>
    </row>
    <row r="60" spans="2:28" ht="16" thickBot="1" x14ac:dyDescent="0.4">
      <c r="B60" s="150"/>
      <c r="C60" s="1522"/>
      <c r="D60" s="1752"/>
      <c r="E60" s="1752"/>
      <c r="F60" s="1752"/>
      <c r="G60" s="1524"/>
      <c r="H60" s="1522"/>
      <c r="I60" s="1524"/>
      <c r="J60" s="1522"/>
      <c r="K60" s="1752"/>
      <c r="L60" s="1752"/>
      <c r="M60" s="1524"/>
      <c r="N60" s="1525"/>
      <c r="O60" s="1526"/>
      <c r="P60" s="1526"/>
      <c r="Q60" s="1526"/>
      <c r="R60" s="1526"/>
      <c r="S60" s="1526"/>
      <c r="T60" s="1526"/>
      <c r="U60" s="1527"/>
      <c r="V60" s="1655"/>
      <c r="W60" s="1655"/>
      <c r="X60" s="1655"/>
      <c r="Y60" s="1655"/>
      <c r="Z60" s="1655"/>
      <c r="AA60" s="1656"/>
      <c r="AB60" s="149"/>
    </row>
    <row r="61" spans="2:28" ht="110.25" customHeight="1" thickBot="1" x14ac:dyDescent="0.4">
      <c r="B61" s="148"/>
      <c r="C61" s="1556" t="s">
        <v>795</v>
      </c>
      <c r="D61" s="1749"/>
      <c r="E61" s="1749"/>
      <c r="F61" s="1749"/>
      <c r="G61" s="1750"/>
      <c r="H61" s="3578">
        <v>0.89</v>
      </c>
      <c r="I61" s="1908"/>
      <c r="J61" s="3579">
        <v>1</v>
      </c>
      <c r="K61" s="3580"/>
      <c r="L61" s="3580"/>
      <c r="M61" s="3580"/>
      <c r="N61" s="3581" t="s">
        <v>797</v>
      </c>
      <c r="O61" s="3582"/>
      <c r="P61" s="3582"/>
      <c r="Q61" s="3582"/>
      <c r="R61" s="3582"/>
      <c r="S61" s="3582"/>
      <c r="T61" s="3582"/>
      <c r="U61" s="3583"/>
      <c r="V61" s="3581" t="s">
        <v>798</v>
      </c>
      <c r="W61" s="3582"/>
      <c r="X61" s="3582"/>
      <c r="Y61" s="3582"/>
      <c r="Z61" s="3582"/>
      <c r="AA61" s="3584"/>
      <c r="AB61" s="163"/>
    </row>
    <row r="62" spans="2:28" ht="72.75" customHeight="1" x14ac:dyDescent="0.35">
      <c r="B62" s="148"/>
      <c r="C62" s="1556" t="s">
        <v>796</v>
      </c>
      <c r="D62" s="1749"/>
      <c r="E62" s="1749"/>
      <c r="F62" s="1749"/>
      <c r="G62" s="1750"/>
      <c r="H62" s="1475"/>
      <c r="I62" s="1474"/>
      <c r="J62" s="3585"/>
      <c r="K62" s="1186"/>
      <c r="L62" s="1186"/>
      <c r="M62" s="1186"/>
      <c r="N62" s="1740"/>
      <c r="O62" s="1741"/>
      <c r="P62" s="1741"/>
      <c r="Q62" s="1741"/>
      <c r="R62" s="1741"/>
      <c r="S62" s="1741"/>
      <c r="T62" s="1741"/>
      <c r="U62" s="1742"/>
      <c r="V62" s="1740"/>
      <c r="W62" s="1741"/>
      <c r="X62" s="1741"/>
      <c r="Y62" s="1741"/>
      <c r="Z62" s="1741"/>
      <c r="AA62" s="1743"/>
      <c r="AB62" s="163"/>
    </row>
    <row r="101" ht="6" customHeight="1" x14ac:dyDescent="0.35"/>
  </sheetData>
  <mergeCells count="83">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41:AA42"/>
    <mergeCell ref="C43:AA55"/>
    <mergeCell ref="C58:G60"/>
    <mergeCell ref="H58:I60"/>
    <mergeCell ref="J58:M60"/>
    <mergeCell ref="N58:U60"/>
    <mergeCell ref="V58:AA60"/>
    <mergeCell ref="C62:G62"/>
    <mergeCell ref="H62:I62"/>
    <mergeCell ref="J62:M62"/>
    <mergeCell ref="N62:U62"/>
    <mergeCell ref="V62:AA62"/>
    <mergeCell ref="C61:G61"/>
    <mergeCell ref="H61:I61"/>
    <mergeCell ref="J61:M61"/>
    <mergeCell ref="N61:U61"/>
    <mergeCell ref="V61:AA61"/>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03"/>
  <sheetViews>
    <sheetView topLeftCell="A28" workbookViewId="0">
      <selection activeCell="I10" sqref="I10:Q11"/>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8.54296875" style="539" customWidth="1"/>
    <col min="9" max="9" width="14.5429687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4.1796875" style="539" customWidth="1"/>
    <col min="28" max="28" width="2" style="539" customWidth="1"/>
    <col min="29"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783</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799</v>
      </c>
      <c r="J10" s="1362"/>
      <c r="K10" s="1362"/>
      <c r="L10" s="1362"/>
      <c r="M10" s="1362"/>
      <c r="N10" s="1362"/>
      <c r="O10" s="1362"/>
      <c r="P10" s="1362"/>
      <c r="Q10" s="1363"/>
      <c r="R10" s="1367" t="s">
        <v>8</v>
      </c>
      <c r="S10" s="1368"/>
      <c r="T10" s="1368"/>
      <c r="U10" s="1369"/>
      <c r="V10" s="1213" t="s">
        <v>9</v>
      </c>
      <c r="W10" s="1214"/>
      <c r="X10" s="1214"/>
      <c r="Y10" s="1214"/>
      <c r="Z10" s="1214"/>
      <c r="AA10" s="1215"/>
      <c r="AB10" s="130"/>
    </row>
    <row r="11" spans="2:28" ht="28.5" customHeight="1" thickBot="1" x14ac:dyDescent="0.4">
      <c r="B11" s="129"/>
      <c r="C11" s="1223"/>
      <c r="D11" s="1224"/>
      <c r="E11" s="1224"/>
      <c r="F11" s="1224"/>
      <c r="G11" s="1224"/>
      <c r="H11" s="1225"/>
      <c r="I11" s="1364"/>
      <c r="J11" s="1365"/>
      <c r="K11" s="1365"/>
      <c r="L11" s="1365"/>
      <c r="M11" s="1365"/>
      <c r="N11" s="1365"/>
      <c r="O11" s="1365"/>
      <c r="P11" s="1365"/>
      <c r="Q11" s="1366"/>
      <c r="R11" s="1235" t="s">
        <v>800</v>
      </c>
      <c r="S11" s="1370"/>
      <c r="T11" s="1370"/>
      <c r="U11" s="1371"/>
      <c r="V11" s="1219">
        <v>1</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3614" t="s">
        <v>801</v>
      </c>
      <c r="J13" s="3615"/>
      <c r="K13" s="3615"/>
      <c r="L13" s="3615"/>
      <c r="M13" s="3615"/>
      <c r="N13" s="3615"/>
      <c r="O13" s="3615"/>
      <c r="P13" s="3615"/>
      <c r="Q13" s="3615"/>
      <c r="R13" s="3615"/>
      <c r="S13" s="3616"/>
      <c r="T13" s="1220" t="s">
        <v>13</v>
      </c>
      <c r="U13" s="1221"/>
      <c r="V13" s="1221"/>
      <c r="W13" s="1221"/>
      <c r="X13" s="1221"/>
      <c r="Y13" s="1221"/>
      <c r="Z13" s="1221"/>
      <c r="AA13" s="1222"/>
      <c r="AB13" s="136"/>
    </row>
    <row r="14" spans="2:28" ht="52.5" customHeight="1" thickBot="1" x14ac:dyDescent="0.4">
      <c r="B14" s="134"/>
      <c r="C14" s="1223"/>
      <c r="D14" s="1224"/>
      <c r="E14" s="1224"/>
      <c r="F14" s="1224"/>
      <c r="G14" s="1224"/>
      <c r="H14" s="1225"/>
      <c r="I14" s="1931"/>
      <c r="J14" s="1932"/>
      <c r="K14" s="1932"/>
      <c r="L14" s="1932"/>
      <c r="M14" s="1932"/>
      <c r="N14" s="1932"/>
      <c r="O14" s="1932"/>
      <c r="P14" s="1932"/>
      <c r="Q14" s="1932"/>
      <c r="R14" s="1932"/>
      <c r="S14" s="1933"/>
      <c r="T14" s="1232" t="s">
        <v>376</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45" customHeight="1" thickBot="1" x14ac:dyDescent="0.4">
      <c r="B16" s="134"/>
      <c r="C16" s="1195" t="s">
        <v>15</v>
      </c>
      <c r="D16" s="1196"/>
      <c r="E16" s="1196"/>
      <c r="F16" s="1196"/>
      <c r="G16" s="1196"/>
      <c r="H16" s="1197"/>
      <c r="I16" s="1198" t="s">
        <v>802</v>
      </c>
      <c r="J16" s="1199"/>
      <c r="K16" s="1199"/>
      <c r="L16" s="1199"/>
      <c r="M16" s="1199"/>
      <c r="N16" s="1199"/>
      <c r="O16" s="1199"/>
      <c r="P16" s="1199"/>
      <c r="Q16" s="1199"/>
      <c r="R16" s="1199"/>
      <c r="S16" s="1199"/>
      <c r="T16" s="1199"/>
      <c r="U16" s="1199"/>
      <c r="V16" s="1199"/>
      <c r="W16" s="1199"/>
      <c r="X16" s="1199"/>
      <c r="Y16" s="1199"/>
      <c r="Z16" s="1199"/>
      <c r="AA16" s="1200"/>
      <c r="AB16" s="136"/>
    </row>
    <row r="17" spans="2:31"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31" ht="71.25" customHeight="1" thickBot="1" x14ac:dyDescent="0.4">
      <c r="B18" s="134"/>
      <c r="C18" s="1195" t="s">
        <v>84</v>
      </c>
      <c r="D18" s="1196"/>
      <c r="E18" s="1196"/>
      <c r="F18" s="1196"/>
      <c r="G18" s="1196"/>
      <c r="H18" s="1197"/>
      <c r="I18" s="1198" t="s">
        <v>803</v>
      </c>
      <c r="J18" s="1199"/>
      <c r="K18" s="1199"/>
      <c r="L18" s="1199"/>
      <c r="M18" s="1199"/>
      <c r="N18" s="1199"/>
      <c r="O18" s="1199"/>
      <c r="P18" s="1199"/>
      <c r="Q18" s="1199"/>
      <c r="R18" s="1199"/>
      <c r="S18" s="1199"/>
      <c r="T18" s="1199"/>
      <c r="U18" s="1199"/>
      <c r="V18" s="1199"/>
      <c r="W18" s="1199"/>
      <c r="X18" s="1199"/>
      <c r="Y18" s="1199"/>
      <c r="Z18" s="1199"/>
      <c r="AA18" s="1200"/>
      <c r="AB18" s="136"/>
    </row>
    <row r="19" spans="2:31"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31" ht="22.5" customHeight="1" x14ac:dyDescent="0.35">
      <c r="B20" s="134"/>
      <c r="C20" s="1201" t="s">
        <v>19</v>
      </c>
      <c r="D20" s="1202"/>
      <c r="E20" s="1202"/>
      <c r="F20" s="1202"/>
      <c r="G20" s="1202"/>
      <c r="H20" s="1203"/>
      <c r="I20" s="1593" t="s">
        <v>997</v>
      </c>
      <c r="J20" s="1594"/>
      <c r="K20" s="1594"/>
      <c r="L20" s="1595"/>
      <c r="M20" s="1213" t="s">
        <v>21</v>
      </c>
      <c r="N20" s="1214"/>
      <c r="O20" s="1214"/>
      <c r="P20" s="1214"/>
      <c r="Q20" s="1214"/>
      <c r="R20" s="1214"/>
      <c r="S20" s="1215"/>
      <c r="T20" s="1213" t="s">
        <v>22</v>
      </c>
      <c r="U20" s="1214"/>
      <c r="V20" s="1214"/>
      <c r="W20" s="1214"/>
      <c r="X20" s="1214"/>
      <c r="Y20" s="1214"/>
      <c r="Z20" s="1214"/>
      <c r="AA20" s="1215"/>
      <c r="AB20" s="136"/>
    </row>
    <row r="21" spans="2:31" ht="30.75" customHeight="1" thickBot="1" x14ac:dyDescent="0.4">
      <c r="B21" s="134"/>
      <c r="C21" s="1204"/>
      <c r="D21" s="1205"/>
      <c r="E21" s="1205"/>
      <c r="F21" s="1205"/>
      <c r="G21" s="1205"/>
      <c r="H21" s="1206"/>
      <c r="I21" s="1596"/>
      <c r="J21" s="1597"/>
      <c r="K21" s="1597"/>
      <c r="L21" s="1598"/>
      <c r="M21" s="1599" t="s">
        <v>171</v>
      </c>
      <c r="N21" s="1600"/>
      <c r="O21" s="1600"/>
      <c r="P21" s="1600"/>
      <c r="Q21" s="1600"/>
      <c r="R21" s="1600"/>
      <c r="S21" s="1601"/>
      <c r="T21" s="3599" t="s">
        <v>804</v>
      </c>
      <c r="U21" s="3600"/>
      <c r="V21" s="3600"/>
      <c r="W21" s="3600"/>
      <c r="X21" s="3600"/>
      <c r="Y21" s="3600"/>
      <c r="Z21" s="3600"/>
      <c r="AA21" s="3601"/>
      <c r="AB21" s="136"/>
    </row>
    <row r="22" spans="2:31" ht="15"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31"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31" ht="55.5" customHeight="1" thickBot="1" x14ac:dyDescent="0.4">
      <c r="B24" s="134"/>
      <c r="C24" s="1245" t="s">
        <v>805</v>
      </c>
      <c r="D24" s="1246"/>
      <c r="E24" s="1246"/>
      <c r="F24" s="1246"/>
      <c r="G24" s="1246"/>
      <c r="H24" s="1246"/>
      <c r="I24" s="1247"/>
      <c r="J24" s="1245" t="s">
        <v>806</v>
      </c>
      <c r="K24" s="1246"/>
      <c r="L24" s="1246"/>
      <c r="M24" s="1246"/>
      <c r="N24" s="1246"/>
      <c r="O24" s="1246"/>
      <c r="P24" s="1247"/>
      <c r="Q24" s="1248" t="s">
        <v>807</v>
      </c>
      <c r="R24" s="1249"/>
      <c r="S24" s="1249"/>
      <c r="T24" s="1249"/>
      <c r="U24" s="1249"/>
      <c r="V24" s="1249"/>
      <c r="W24" s="1249"/>
      <c r="X24" s="1249"/>
      <c r="Y24" s="1249"/>
      <c r="Z24" s="1249"/>
      <c r="AA24" s="1250"/>
      <c r="AB24" s="136"/>
    </row>
    <row r="25" spans="2:31"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31" ht="123" customHeight="1" thickBot="1" x14ac:dyDescent="0.4">
      <c r="B26" s="134"/>
      <c r="C26" s="1195" t="s">
        <v>31</v>
      </c>
      <c r="D26" s="1196"/>
      <c r="E26" s="1196"/>
      <c r="F26" s="1196"/>
      <c r="G26" s="1196"/>
      <c r="H26" s="1197"/>
      <c r="I26" s="1837" t="s">
        <v>808</v>
      </c>
      <c r="J26" s="1838"/>
      <c r="K26" s="1838"/>
      <c r="L26" s="1838"/>
      <c r="M26" s="1838"/>
      <c r="N26" s="1838"/>
      <c r="O26" s="1838"/>
      <c r="P26" s="1838"/>
      <c r="Q26" s="1838"/>
      <c r="R26" s="1838"/>
      <c r="S26" s="1838"/>
      <c r="T26" s="1838"/>
      <c r="U26" s="1838"/>
      <c r="V26" s="1838"/>
      <c r="W26" s="1838"/>
      <c r="X26" s="1838"/>
      <c r="Y26" s="1838"/>
      <c r="Z26" s="1838"/>
      <c r="AA26" s="1839"/>
      <c r="AB26" s="136"/>
    </row>
    <row r="27" spans="2:31"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c r="AE27" s="539" t="s">
        <v>809</v>
      </c>
    </row>
    <row r="28" spans="2:31" ht="53.25" customHeight="1" thickBot="1" x14ac:dyDescent="0.4">
      <c r="B28" s="134"/>
      <c r="C28" s="1195" t="s">
        <v>33</v>
      </c>
      <c r="D28" s="1196"/>
      <c r="E28" s="1196"/>
      <c r="F28" s="1196"/>
      <c r="G28" s="1196"/>
      <c r="H28" s="1197"/>
      <c r="I28" s="1611">
        <v>4</v>
      </c>
      <c r="J28" s="1198"/>
      <c r="K28" s="1236" t="s">
        <v>34</v>
      </c>
      <c r="L28" s="1237"/>
      <c r="M28" s="1237"/>
      <c r="N28" s="1238"/>
      <c r="O28" s="1343" t="s">
        <v>35</v>
      </c>
      <c r="P28" s="1344"/>
      <c r="Q28" s="1344"/>
      <c r="R28" s="1345"/>
      <c r="S28" s="137"/>
      <c r="T28" s="1344" t="s">
        <v>36</v>
      </c>
      <c r="U28" s="1344"/>
      <c r="V28" s="1345"/>
      <c r="W28" s="138" t="s">
        <v>37</v>
      </c>
      <c r="X28" s="1346" t="s">
        <v>38</v>
      </c>
      <c r="Y28" s="1347"/>
      <c r="Z28" s="1348"/>
      <c r="AA28" s="139"/>
      <c r="AB28" s="136"/>
    </row>
    <row r="29" spans="2:31"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t="s">
        <v>810</v>
      </c>
      <c r="X29" s="135"/>
      <c r="Y29" s="135"/>
      <c r="Z29" s="135"/>
      <c r="AA29" s="135"/>
      <c r="AB29" s="136"/>
    </row>
    <row r="30" spans="2:31"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31"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31" ht="15" customHeight="1" thickBot="1" x14ac:dyDescent="0.4">
      <c r="B32" s="134"/>
      <c r="C32" s="1273"/>
      <c r="D32" s="1274"/>
      <c r="E32" s="1274"/>
      <c r="F32" s="1274"/>
      <c r="G32" s="1274"/>
      <c r="H32" s="1274"/>
      <c r="I32" s="1274"/>
      <c r="J32" s="1275"/>
      <c r="K32" s="1263">
        <v>0</v>
      </c>
      <c r="L32" s="1264"/>
      <c r="M32" s="1264"/>
      <c r="N32" s="1264"/>
      <c r="O32" s="1264">
        <v>2.5</v>
      </c>
      <c r="P32" s="1264"/>
      <c r="Q32" s="1264"/>
      <c r="R32" s="1264"/>
      <c r="S32" s="1264">
        <v>2.6</v>
      </c>
      <c r="T32" s="1264"/>
      <c r="U32" s="1264" t="s">
        <v>811</v>
      </c>
      <c r="V32" s="1264"/>
      <c r="W32" s="1264"/>
      <c r="X32" s="1264">
        <v>4</v>
      </c>
      <c r="Y32" s="1264"/>
      <c r="Z32" s="1264">
        <v>5</v>
      </c>
      <c r="AA32" s="1266"/>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7" customFormat="1" ht="15" thickBot="1" x14ac:dyDescent="0.4">
      <c r="B34" s="115"/>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136"/>
    </row>
    <row r="35" spans="2:28" s="117" customFormat="1" ht="72" customHeight="1" thickBot="1" x14ac:dyDescent="0.4">
      <c r="B35" s="115"/>
      <c r="C35" s="1549" t="s">
        <v>46</v>
      </c>
      <c r="D35" s="1550"/>
      <c r="E35" s="1550"/>
      <c r="F35" s="1550"/>
      <c r="G35" s="1551"/>
      <c r="H35" s="542" t="s">
        <v>812</v>
      </c>
      <c r="I35" s="542" t="s">
        <v>813</v>
      </c>
      <c r="J35" s="542" t="s">
        <v>49</v>
      </c>
      <c r="K35" s="1636" t="s">
        <v>50</v>
      </c>
      <c r="L35" s="1637"/>
      <c r="M35" s="1637"/>
      <c r="N35" s="1637"/>
      <c r="O35" s="1637"/>
      <c r="P35" s="1637"/>
      <c r="Q35" s="1637"/>
      <c r="R35" s="1637"/>
      <c r="S35" s="1637"/>
      <c r="T35" s="1637"/>
      <c r="U35" s="1637"/>
      <c r="V35" s="1637"/>
      <c r="W35" s="1637"/>
      <c r="X35" s="1637"/>
      <c r="Y35" s="1637"/>
      <c r="Z35" s="1637"/>
      <c r="AA35" s="1638"/>
      <c r="AB35" s="136"/>
    </row>
    <row r="36" spans="2:28" s="117" customFormat="1" ht="121.15" customHeight="1" x14ac:dyDescent="0.35">
      <c r="B36" s="115"/>
      <c r="C36" s="3611" t="s">
        <v>795</v>
      </c>
      <c r="D36" s="3612"/>
      <c r="E36" s="3612"/>
      <c r="F36" s="3612"/>
      <c r="G36" s="3613"/>
      <c r="H36" s="164">
        <v>26.13</v>
      </c>
      <c r="I36" s="165">
        <v>6</v>
      </c>
      <c r="J36" s="166">
        <f>+H36/I36</f>
        <v>4.3549999999999995</v>
      </c>
      <c r="K36" s="1821" t="s">
        <v>998</v>
      </c>
      <c r="L36" s="1822"/>
      <c r="M36" s="1822"/>
      <c r="N36" s="1822"/>
      <c r="O36" s="1822"/>
      <c r="P36" s="1822"/>
      <c r="Q36" s="1822"/>
      <c r="R36" s="1822"/>
      <c r="S36" s="1822"/>
      <c r="T36" s="1822"/>
      <c r="U36" s="1822"/>
      <c r="V36" s="1822"/>
      <c r="W36" s="1822"/>
      <c r="X36" s="1822"/>
      <c r="Y36" s="1822"/>
      <c r="Z36" s="1822"/>
      <c r="AA36" s="1823"/>
      <c r="AB36" s="136"/>
    </row>
    <row r="37" spans="2:28" s="117" customFormat="1" ht="100.5" customHeight="1" x14ac:dyDescent="0.35">
      <c r="B37" s="115"/>
      <c r="C37" s="3611" t="s">
        <v>796</v>
      </c>
      <c r="D37" s="3612"/>
      <c r="E37" s="3612"/>
      <c r="F37" s="3612"/>
      <c r="G37" s="3613"/>
      <c r="H37" s="167"/>
      <c r="I37" s="168"/>
      <c r="J37" s="166"/>
      <c r="K37" s="1821"/>
      <c r="L37" s="1822"/>
      <c r="M37" s="1822"/>
      <c r="N37" s="1822"/>
      <c r="O37" s="1822"/>
      <c r="P37" s="1822"/>
      <c r="Q37" s="1822"/>
      <c r="R37" s="1822"/>
      <c r="S37" s="1822"/>
      <c r="T37" s="1822"/>
      <c r="U37" s="1822"/>
      <c r="V37" s="1822"/>
      <c r="W37" s="1822"/>
      <c r="X37" s="1822"/>
      <c r="Y37" s="1822"/>
      <c r="Z37" s="1822"/>
      <c r="AA37" s="1823"/>
      <c r="AB37" s="136"/>
    </row>
    <row r="38" spans="2:28" s="117" customFormat="1" ht="15" thickBot="1" x14ac:dyDescent="0.4">
      <c r="B38" s="115"/>
      <c r="C38" s="1556"/>
      <c r="D38" s="1749"/>
      <c r="E38" s="1749"/>
      <c r="F38" s="1749"/>
      <c r="G38" s="1750"/>
      <c r="H38" s="169"/>
      <c r="I38" s="169"/>
      <c r="J38" s="166">
        <f>AVERAGE(J36:J37)</f>
        <v>4.3549999999999995</v>
      </c>
      <c r="K38" s="1645"/>
      <c r="L38" s="1646"/>
      <c r="M38" s="1646"/>
      <c r="N38" s="1646"/>
      <c r="O38" s="1646"/>
      <c r="P38" s="1646"/>
      <c r="Q38" s="1646"/>
      <c r="R38" s="1646"/>
      <c r="S38" s="1646"/>
      <c r="T38" s="1646"/>
      <c r="U38" s="1646"/>
      <c r="V38" s="1646"/>
      <c r="W38" s="1646"/>
      <c r="X38" s="1646"/>
      <c r="Y38" s="1646"/>
      <c r="Z38" s="1646"/>
      <c r="AA38" s="1647"/>
      <c r="AB38" s="136"/>
    </row>
    <row r="39" spans="2:28" s="117" customFormat="1" ht="15.75" customHeight="1" thickBot="1" x14ac:dyDescent="0.4">
      <c r="B39" s="115"/>
      <c r="C39" s="1528" t="s">
        <v>54</v>
      </c>
      <c r="D39" s="1529"/>
      <c r="E39" s="1529"/>
      <c r="F39" s="1529"/>
      <c r="G39" s="1530"/>
      <c r="H39" s="170"/>
      <c r="I39" s="170"/>
      <c r="J39" s="171"/>
      <c r="K39" s="1531"/>
      <c r="L39" s="1532"/>
      <c r="M39" s="1532"/>
      <c r="N39" s="1532"/>
      <c r="O39" s="1532"/>
      <c r="P39" s="1532"/>
      <c r="Q39" s="1532"/>
      <c r="R39" s="1532"/>
      <c r="S39" s="1532"/>
      <c r="T39" s="1532"/>
      <c r="U39" s="1532"/>
      <c r="V39" s="1532"/>
      <c r="W39" s="1532"/>
      <c r="X39" s="1532"/>
      <c r="Y39" s="1532"/>
      <c r="Z39" s="1532"/>
      <c r="AA39" s="1533"/>
      <c r="AB39" s="136"/>
    </row>
    <row r="40" spans="2:28" s="117" customFormat="1" ht="5.25" customHeight="1" x14ac:dyDescent="0.35">
      <c r="B40" s="115"/>
      <c r="C40" s="135"/>
      <c r="D40" s="135"/>
      <c r="E40" s="135"/>
      <c r="F40" s="135"/>
      <c r="G40" s="135"/>
      <c r="H40" s="159"/>
      <c r="I40" s="159"/>
      <c r="J40" s="160"/>
      <c r="K40" s="135"/>
      <c r="L40" s="135"/>
      <c r="M40" s="135"/>
      <c r="N40" s="135"/>
      <c r="O40" s="135"/>
      <c r="P40" s="135"/>
      <c r="Q40" s="135"/>
      <c r="R40" s="135"/>
      <c r="S40" s="135"/>
      <c r="T40" s="135"/>
      <c r="U40" s="135"/>
      <c r="V40" s="135"/>
      <c r="W40" s="135"/>
      <c r="X40" s="135"/>
      <c r="Y40" s="135"/>
      <c r="Z40" s="135"/>
      <c r="AA40" s="135"/>
      <c r="AB40" s="136"/>
    </row>
    <row r="41" spans="2:28" s="117" customFormat="1" ht="15" thickBot="1" x14ac:dyDescent="0.4">
      <c r="B41" s="115"/>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136"/>
    </row>
    <row r="42" spans="2:28" s="117" customFormat="1" x14ac:dyDescent="0.35">
      <c r="B42" s="115"/>
      <c r="C42" s="1349" t="s">
        <v>55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1"/>
      <c r="AB42" s="136"/>
    </row>
    <row r="43" spans="2:28" ht="15" thickBot="1" x14ac:dyDescent="0.4">
      <c r="B43" s="134"/>
      <c r="C43" s="1661"/>
      <c r="D43" s="1751"/>
      <c r="E43" s="1751"/>
      <c r="F43" s="1751"/>
      <c r="G43" s="1751"/>
      <c r="H43" s="1751"/>
      <c r="I43" s="1751"/>
      <c r="J43" s="1751"/>
      <c r="K43" s="1751"/>
      <c r="L43" s="1751"/>
      <c r="M43" s="1751"/>
      <c r="N43" s="1751"/>
      <c r="O43" s="1751"/>
      <c r="P43" s="1751"/>
      <c r="Q43" s="1751"/>
      <c r="R43" s="1751"/>
      <c r="S43" s="1751"/>
      <c r="T43" s="1751"/>
      <c r="U43" s="1751"/>
      <c r="V43" s="1751"/>
      <c r="W43" s="1751"/>
      <c r="X43" s="1751"/>
      <c r="Y43" s="1751"/>
      <c r="Z43" s="1751"/>
      <c r="AA43" s="1663"/>
      <c r="AB43" s="136"/>
    </row>
    <row r="44" spans="2:28" x14ac:dyDescent="0.35">
      <c r="B44" s="134"/>
      <c r="C44" s="1510"/>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136"/>
    </row>
    <row r="45" spans="2:28" x14ac:dyDescent="0.35">
      <c r="B45" s="134"/>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136"/>
    </row>
    <row r="46" spans="2:28" x14ac:dyDescent="0.35">
      <c r="B46" s="13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136"/>
    </row>
    <row r="47" spans="2:28" x14ac:dyDescent="0.35">
      <c r="B47" s="13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136"/>
    </row>
    <row r="48" spans="2:28" x14ac:dyDescent="0.35">
      <c r="B48" s="13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136"/>
    </row>
    <row r="49" spans="2:28" x14ac:dyDescent="0.35">
      <c r="B49" s="13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136"/>
    </row>
    <row r="50" spans="2:28" x14ac:dyDescent="0.35">
      <c r="B50" s="13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136"/>
    </row>
    <row r="51" spans="2:28" x14ac:dyDescent="0.35">
      <c r="B51" s="13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136"/>
    </row>
    <row r="52" spans="2:28" x14ac:dyDescent="0.35">
      <c r="B52" s="13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136"/>
    </row>
    <row r="53" spans="2:28" x14ac:dyDescent="0.35">
      <c r="B53" s="13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136"/>
    </row>
    <row r="54" spans="2:28" x14ac:dyDescent="0.35">
      <c r="B54" s="13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136"/>
    </row>
    <row r="55" spans="2:28" x14ac:dyDescent="0.35">
      <c r="B55" s="13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136"/>
    </row>
    <row r="56" spans="2:28" ht="15" thickBot="1" x14ac:dyDescent="0.4">
      <c r="B56" s="134"/>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136"/>
    </row>
    <row r="57" spans="2:28" x14ac:dyDescent="0.35">
      <c r="B57" s="144"/>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45"/>
    </row>
    <row r="58" spans="2:28" ht="15" thickBot="1" x14ac:dyDescent="0.4">
      <c r="B58" s="146"/>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47"/>
    </row>
    <row r="59" spans="2:28" ht="15.5" x14ac:dyDescent="0.35">
      <c r="B59" s="148"/>
      <c r="C59" s="1519" t="s">
        <v>46</v>
      </c>
      <c r="D59" s="1520"/>
      <c r="E59" s="1520"/>
      <c r="F59" s="1520"/>
      <c r="G59" s="1521"/>
      <c r="H59" s="1519" t="s">
        <v>76</v>
      </c>
      <c r="I59" s="1521"/>
      <c r="J59" s="1519" t="s">
        <v>56</v>
      </c>
      <c r="K59" s="1520"/>
      <c r="L59" s="1520"/>
      <c r="M59" s="1521"/>
      <c r="N59" s="1519" t="s">
        <v>57</v>
      </c>
      <c r="O59" s="1520"/>
      <c r="P59" s="1520"/>
      <c r="Q59" s="1520"/>
      <c r="R59" s="1520"/>
      <c r="S59" s="1520"/>
      <c r="T59" s="1520"/>
      <c r="U59" s="1521"/>
      <c r="V59" s="1651" t="s">
        <v>58</v>
      </c>
      <c r="W59" s="1651"/>
      <c r="X59" s="1651"/>
      <c r="Y59" s="1651"/>
      <c r="Z59" s="1651"/>
      <c r="AA59" s="1652"/>
      <c r="AB59" s="149"/>
    </row>
    <row r="60" spans="2:28" ht="15.5" x14ac:dyDescent="0.35">
      <c r="B60" s="150"/>
      <c r="C60" s="1522"/>
      <c r="D60" s="1752"/>
      <c r="E60" s="1752"/>
      <c r="F60" s="1752"/>
      <c r="G60" s="1524"/>
      <c r="H60" s="1522"/>
      <c r="I60" s="1524"/>
      <c r="J60" s="1522"/>
      <c r="K60" s="1752"/>
      <c r="L60" s="1752"/>
      <c r="M60" s="1524"/>
      <c r="N60" s="1522"/>
      <c r="O60" s="1752"/>
      <c r="P60" s="1752"/>
      <c r="Q60" s="1752"/>
      <c r="R60" s="1752"/>
      <c r="S60" s="1752"/>
      <c r="T60" s="1752"/>
      <c r="U60" s="1524"/>
      <c r="V60" s="1753"/>
      <c r="W60" s="1753"/>
      <c r="X60" s="1753"/>
      <c r="Y60" s="1753"/>
      <c r="Z60" s="1753"/>
      <c r="AA60" s="1654"/>
      <c r="AB60" s="149"/>
    </row>
    <row r="61" spans="2:28" ht="15.5" x14ac:dyDescent="0.35">
      <c r="B61" s="150"/>
      <c r="C61" s="1522"/>
      <c r="D61" s="1752"/>
      <c r="E61" s="1752"/>
      <c r="F61" s="1752"/>
      <c r="G61" s="1524"/>
      <c r="H61" s="1522"/>
      <c r="I61" s="1524"/>
      <c r="J61" s="1522"/>
      <c r="K61" s="1752"/>
      <c r="L61" s="1752"/>
      <c r="M61" s="1524"/>
      <c r="N61" s="1522"/>
      <c r="O61" s="1752"/>
      <c r="P61" s="1752"/>
      <c r="Q61" s="1752"/>
      <c r="R61" s="1752"/>
      <c r="S61" s="1752"/>
      <c r="T61" s="1752"/>
      <c r="U61" s="1524"/>
      <c r="V61" s="1753"/>
      <c r="W61" s="1753"/>
      <c r="X61" s="1753"/>
      <c r="Y61" s="1753"/>
      <c r="Z61" s="1753"/>
      <c r="AA61" s="1654"/>
      <c r="AB61" s="149"/>
    </row>
    <row r="62" spans="2:28" ht="66.75" customHeight="1" x14ac:dyDescent="0.35">
      <c r="B62" s="148"/>
      <c r="C62" s="3608" t="s">
        <v>795</v>
      </c>
      <c r="D62" s="3609"/>
      <c r="E62" s="3609"/>
      <c r="F62" s="3609"/>
      <c r="G62" s="3609"/>
      <c r="H62" s="3531" t="s">
        <v>814</v>
      </c>
      <c r="I62" s="3531"/>
      <c r="J62" s="3610">
        <f>+J36</f>
        <v>4.3549999999999995</v>
      </c>
      <c r="K62" s="3531"/>
      <c r="L62" s="3531"/>
      <c r="M62" s="3531"/>
      <c r="N62" s="3533"/>
      <c r="O62" s="3533"/>
      <c r="P62" s="3533"/>
      <c r="Q62" s="3533"/>
      <c r="R62" s="3533"/>
      <c r="S62" s="3533"/>
      <c r="T62" s="3533"/>
      <c r="U62" s="3533"/>
      <c r="V62" s="3533" t="s">
        <v>815</v>
      </c>
      <c r="W62" s="3533"/>
      <c r="X62" s="3533"/>
      <c r="Y62" s="3533"/>
      <c r="Z62" s="3533"/>
      <c r="AA62" s="3533"/>
      <c r="AB62" s="163"/>
    </row>
    <row r="63" spans="2:28" ht="91.5" customHeight="1" x14ac:dyDescent="0.35">
      <c r="B63" s="148"/>
      <c r="C63" s="3608" t="s">
        <v>796</v>
      </c>
      <c r="D63" s="3609"/>
      <c r="E63" s="3609"/>
      <c r="F63" s="3609"/>
      <c r="G63" s="3609"/>
      <c r="H63" s="1474"/>
      <c r="I63" s="1474"/>
      <c r="J63" s="1474"/>
      <c r="K63" s="1474"/>
      <c r="L63" s="1474"/>
      <c r="M63" s="1474"/>
      <c r="N63" s="3533"/>
      <c r="O63" s="3533"/>
      <c r="P63" s="3533"/>
      <c r="Q63" s="3533"/>
      <c r="R63" s="3533"/>
      <c r="S63" s="3533"/>
      <c r="T63" s="3533"/>
      <c r="U63" s="3533"/>
      <c r="V63" s="3533"/>
      <c r="W63" s="3533"/>
      <c r="X63" s="3533"/>
      <c r="Y63" s="3533"/>
      <c r="Z63" s="3533"/>
      <c r="AA63" s="3533"/>
      <c r="AB63" s="163"/>
    </row>
    <row r="64" spans="2:28" x14ac:dyDescent="0.35">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52"/>
    </row>
    <row r="103" ht="6" customHeight="1" x14ac:dyDescent="0.35"/>
  </sheetData>
  <mergeCells count="85">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C62:G62"/>
    <mergeCell ref="H62:I62"/>
    <mergeCell ref="J62:M62"/>
    <mergeCell ref="N62:U62"/>
    <mergeCell ref="V62:AA62"/>
    <mergeCell ref="C59:G61"/>
    <mergeCell ref="H59:I61"/>
    <mergeCell ref="J59:M61"/>
    <mergeCell ref="N59:U61"/>
    <mergeCell ref="V59:AA61"/>
    <mergeCell ref="C63:G63"/>
    <mergeCell ref="H63:I63"/>
    <mergeCell ref="J63:M63"/>
    <mergeCell ref="N63:U63"/>
    <mergeCell ref="V63:AA63"/>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05"/>
  <sheetViews>
    <sheetView topLeftCell="A27" workbookViewId="0">
      <selection activeCell="I10" sqref="I10:Q11"/>
    </sheetView>
  </sheetViews>
  <sheetFormatPr baseColWidth="10" defaultColWidth="3.7265625" defaultRowHeight="14.5" x14ac:dyDescent="0.35"/>
  <cols>
    <col min="1" max="1" width="3.7265625" style="539"/>
    <col min="2" max="2" width="2.81640625" style="539" customWidth="1"/>
    <col min="3" max="6" width="2.7265625" style="539" customWidth="1"/>
    <col min="7" max="7" width="4.26953125" style="539" customWidth="1"/>
    <col min="8" max="8" width="18.54296875" style="539" customWidth="1"/>
    <col min="9" max="9" width="14.54296875" style="539" customWidth="1"/>
    <col min="10" max="10" width="15" style="539" customWidth="1"/>
    <col min="11" max="12" width="3.453125" style="539" customWidth="1"/>
    <col min="13" max="15" width="2.7265625" style="539" customWidth="1"/>
    <col min="16" max="16" width="3.453125" style="539" customWidth="1"/>
    <col min="17" max="17" width="3.54296875" style="539" customWidth="1"/>
    <col min="18" max="18" width="3.7265625" style="539"/>
    <col min="19" max="19" width="3.26953125" style="539" customWidth="1"/>
    <col min="20" max="20" width="7.453125" style="539" customWidth="1"/>
    <col min="21" max="21" width="3.54296875" style="539" customWidth="1"/>
    <col min="22" max="22" width="3.7265625" style="539"/>
    <col min="23" max="25" width="5" style="539" customWidth="1"/>
    <col min="26" max="26" width="6.7265625" style="539" customWidth="1"/>
    <col min="27" max="27" width="4.1796875" style="539" customWidth="1"/>
    <col min="28" max="28" width="2" style="539" customWidth="1"/>
    <col min="29" max="16384" width="3.7265625" style="539"/>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783</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816</v>
      </c>
      <c r="J10" s="1362"/>
      <c r="K10" s="1362"/>
      <c r="L10" s="1362"/>
      <c r="M10" s="1362"/>
      <c r="N10" s="1362"/>
      <c r="O10" s="1362"/>
      <c r="P10" s="1362"/>
      <c r="Q10" s="1363"/>
      <c r="R10" s="1367" t="s">
        <v>8</v>
      </c>
      <c r="S10" s="1368"/>
      <c r="T10" s="1368"/>
      <c r="U10" s="1369"/>
      <c r="V10" s="1213" t="s">
        <v>9</v>
      </c>
      <c r="W10" s="1214"/>
      <c r="X10" s="1214"/>
      <c r="Y10" s="1214"/>
      <c r="Z10" s="1214"/>
      <c r="AA10" s="1215"/>
      <c r="AB10" s="130"/>
    </row>
    <row r="11" spans="2:28" ht="28.5" customHeight="1" thickBot="1" x14ac:dyDescent="0.4">
      <c r="B11" s="129"/>
      <c r="C11" s="1223"/>
      <c r="D11" s="1224"/>
      <c r="E11" s="1224"/>
      <c r="F11" s="1224"/>
      <c r="G11" s="1224"/>
      <c r="H11" s="1225"/>
      <c r="I11" s="1364"/>
      <c r="J11" s="1365"/>
      <c r="K11" s="1365"/>
      <c r="L11" s="1365"/>
      <c r="M11" s="1365"/>
      <c r="N11" s="1365"/>
      <c r="O11" s="1365"/>
      <c r="P11" s="1365"/>
      <c r="Q11" s="1366"/>
      <c r="R11" s="1235" t="s">
        <v>817</v>
      </c>
      <c r="S11" s="1370"/>
      <c r="T11" s="1370"/>
      <c r="U11" s="1371"/>
      <c r="V11" s="1219">
        <v>1</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3614" t="s">
        <v>818</v>
      </c>
      <c r="J13" s="3615"/>
      <c r="K13" s="3615"/>
      <c r="L13" s="3615"/>
      <c r="M13" s="3615"/>
      <c r="N13" s="3615"/>
      <c r="O13" s="3615"/>
      <c r="P13" s="3615"/>
      <c r="Q13" s="3615"/>
      <c r="R13" s="3615"/>
      <c r="S13" s="3616"/>
      <c r="T13" s="1220" t="s">
        <v>13</v>
      </c>
      <c r="U13" s="1221"/>
      <c r="V13" s="1221"/>
      <c r="W13" s="1221"/>
      <c r="X13" s="1221"/>
      <c r="Y13" s="1221"/>
      <c r="Z13" s="1221"/>
      <c r="AA13" s="1222"/>
      <c r="AB13" s="136"/>
    </row>
    <row r="14" spans="2:28" ht="54" customHeight="1" thickBot="1" x14ac:dyDescent="0.4">
      <c r="B14" s="134"/>
      <c r="C14" s="1223"/>
      <c r="D14" s="1224"/>
      <c r="E14" s="1224"/>
      <c r="F14" s="1224"/>
      <c r="G14" s="1224"/>
      <c r="H14" s="1225"/>
      <c r="I14" s="1931"/>
      <c r="J14" s="1932"/>
      <c r="K14" s="1932"/>
      <c r="L14" s="1932"/>
      <c r="M14" s="1932"/>
      <c r="N14" s="1932"/>
      <c r="O14" s="1932"/>
      <c r="P14" s="1932"/>
      <c r="Q14" s="1932"/>
      <c r="R14" s="1932"/>
      <c r="S14" s="1933"/>
      <c r="T14" s="1232" t="s">
        <v>376</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40.5" customHeight="1" thickBot="1" x14ac:dyDescent="0.4">
      <c r="B16" s="134"/>
      <c r="C16" s="1195" t="s">
        <v>15</v>
      </c>
      <c r="D16" s="1196"/>
      <c r="E16" s="1196"/>
      <c r="F16" s="1196"/>
      <c r="G16" s="1196"/>
      <c r="H16" s="1197"/>
      <c r="I16" s="1198" t="s">
        <v>819</v>
      </c>
      <c r="J16" s="1199"/>
      <c r="K16" s="1199"/>
      <c r="L16" s="1199"/>
      <c r="M16" s="1199"/>
      <c r="N16" s="1199"/>
      <c r="O16" s="1199"/>
      <c r="P16" s="1199"/>
      <c r="Q16" s="1199"/>
      <c r="R16" s="1199"/>
      <c r="S16" s="1199"/>
      <c r="T16" s="1199"/>
      <c r="U16" s="1199"/>
      <c r="V16" s="1199"/>
      <c r="W16" s="1199"/>
      <c r="X16" s="1199"/>
      <c r="Y16" s="1199"/>
      <c r="Z16" s="1199"/>
      <c r="AA16" s="1200"/>
      <c r="AB16" s="136"/>
    </row>
    <row r="17" spans="2:31" ht="16.5" customHeight="1" thickBot="1" x14ac:dyDescent="0.4">
      <c r="B17" s="134"/>
      <c r="C17" s="133"/>
      <c r="D17" s="133"/>
      <c r="E17" s="133"/>
      <c r="F17" s="133"/>
      <c r="G17" s="133"/>
      <c r="H17" s="133"/>
      <c r="I17" s="551"/>
      <c r="J17" s="551"/>
      <c r="K17" s="551"/>
      <c r="L17" s="551"/>
      <c r="M17" s="551"/>
      <c r="N17" s="551"/>
      <c r="O17" s="551"/>
      <c r="P17" s="551"/>
      <c r="Q17" s="551"/>
      <c r="R17" s="551"/>
      <c r="S17" s="551"/>
      <c r="T17" s="551"/>
      <c r="U17" s="551"/>
      <c r="V17" s="551"/>
      <c r="W17" s="551"/>
      <c r="X17" s="551"/>
      <c r="Y17" s="551"/>
      <c r="Z17" s="551"/>
      <c r="AA17" s="551"/>
      <c r="AB17" s="136"/>
    </row>
    <row r="18" spans="2:31" ht="71.25" customHeight="1" thickBot="1" x14ac:dyDescent="0.4">
      <c r="B18" s="134"/>
      <c r="C18" s="1195" t="s">
        <v>84</v>
      </c>
      <c r="D18" s="1196"/>
      <c r="E18" s="1196"/>
      <c r="F18" s="1196"/>
      <c r="G18" s="1196"/>
      <c r="H18" s="1197"/>
      <c r="I18" s="1198" t="s">
        <v>820</v>
      </c>
      <c r="J18" s="1199"/>
      <c r="K18" s="1199"/>
      <c r="L18" s="1199"/>
      <c r="M18" s="1199"/>
      <c r="N18" s="1199"/>
      <c r="O18" s="1199"/>
      <c r="P18" s="1199"/>
      <c r="Q18" s="1199"/>
      <c r="R18" s="1199"/>
      <c r="S18" s="1199"/>
      <c r="T18" s="1199"/>
      <c r="U18" s="1199"/>
      <c r="V18" s="1199"/>
      <c r="W18" s="1199"/>
      <c r="X18" s="1199"/>
      <c r="Y18" s="1199"/>
      <c r="Z18" s="1199"/>
      <c r="AA18" s="1200"/>
      <c r="AB18" s="136"/>
    </row>
    <row r="19" spans="2:31" ht="16.5" customHeight="1" thickBot="1" x14ac:dyDescent="0.4">
      <c r="B19" s="134"/>
      <c r="C19" s="133"/>
      <c r="D19" s="133"/>
      <c r="E19" s="133"/>
      <c r="F19" s="133"/>
      <c r="G19" s="133"/>
      <c r="H19" s="133"/>
      <c r="I19" s="551"/>
      <c r="J19" s="551"/>
      <c r="K19" s="551"/>
      <c r="L19" s="551"/>
      <c r="M19" s="551"/>
      <c r="N19" s="551"/>
      <c r="O19" s="551"/>
      <c r="P19" s="551"/>
      <c r="Q19" s="551"/>
      <c r="R19" s="551"/>
      <c r="S19" s="551"/>
      <c r="T19" s="551"/>
      <c r="U19" s="551"/>
      <c r="V19" s="551"/>
      <c r="W19" s="551"/>
      <c r="X19" s="551"/>
      <c r="Y19" s="551"/>
      <c r="Z19" s="551"/>
      <c r="AA19" s="551"/>
      <c r="AB19" s="136"/>
    </row>
    <row r="20" spans="2:31" ht="22.5" customHeight="1" x14ac:dyDescent="0.35">
      <c r="B20" s="134"/>
      <c r="C20" s="1201" t="s">
        <v>19</v>
      </c>
      <c r="D20" s="1202"/>
      <c r="E20" s="1202"/>
      <c r="F20" s="1202"/>
      <c r="G20" s="1202"/>
      <c r="H20" s="1203"/>
      <c r="I20" s="1593" t="s">
        <v>997</v>
      </c>
      <c r="J20" s="1594"/>
      <c r="K20" s="1594"/>
      <c r="L20" s="1595"/>
      <c r="M20" s="1213" t="s">
        <v>21</v>
      </c>
      <c r="N20" s="1214"/>
      <c r="O20" s="1214"/>
      <c r="P20" s="1214"/>
      <c r="Q20" s="1214"/>
      <c r="R20" s="1214"/>
      <c r="S20" s="1215"/>
      <c r="T20" s="1213" t="s">
        <v>22</v>
      </c>
      <c r="U20" s="1214"/>
      <c r="V20" s="1214"/>
      <c r="W20" s="1214"/>
      <c r="X20" s="1214"/>
      <c r="Y20" s="1214"/>
      <c r="Z20" s="1214"/>
      <c r="AA20" s="1215"/>
      <c r="AB20" s="136"/>
    </row>
    <row r="21" spans="2:31" ht="30.75" customHeight="1" thickBot="1" x14ac:dyDescent="0.4">
      <c r="B21" s="134"/>
      <c r="C21" s="1204"/>
      <c r="D21" s="1205"/>
      <c r="E21" s="1205"/>
      <c r="F21" s="1205"/>
      <c r="G21" s="1205"/>
      <c r="H21" s="1206"/>
      <c r="I21" s="1596"/>
      <c r="J21" s="1597"/>
      <c r="K21" s="1597"/>
      <c r="L21" s="1598"/>
      <c r="M21" s="1599" t="s">
        <v>171</v>
      </c>
      <c r="N21" s="1600"/>
      <c r="O21" s="1600"/>
      <c r="P21" s="1600"/>
      <c r="Q21" s="1600"/>
      <c r="R21" s="1600"/>
      <c r="S21" s="1601"/>
      <c r="T21" s="3599" t="s">
        <v>804</v>
      </c>
      <c r="U21" s="3600"/>
      <c r="V21" s="3600"/>
      <c r="W21" s="3600"/>
      <c r="X21" s="3600"/>
      <c r="Y21" s="3600"/>
      <c r="Z21" s="3600"/>
      <c r="AA21" s="3601"/>
      <c r="AB21" s="136"/>
    </row>
    <row r="22" spans="2:31" ht="15"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31"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31" ht="52.5" customHeight="1" thickBot="1" x14ac:dyDescent="0.4">
      <c r="B24" s="134"/>
      <c r="C24" s="1245" t="s">
        <v>822</v>
      </c>
      <c r="D24" s="1246"/>
      <c r="E24" s="1246"/>
      <c r="F24" s="1246"/>
      <c r="G24" s="1246"/>
      <c r="H24" s="1246"/>
      <c r="I24" s="1247"/>
      <c r="J24" s="1245" t="s">
        <v>806</v>
      </c>
      <c r="K24" s="1246"/>
      <c r="L24" s="1246"/>
      <c r="M24" s="1246"/>
      <c r="N24" s="1246"/>
      <c r="O24" s="1246"/>
      <c r="P24" s="1247"/>
      <c r="Q24" s="1248" t="s">
        <v>807</v>
      </c>
      <c r="R24" s="1249"/>
      <c r="S24" s="1249"/>
      <c r="T24" s="1249"/>
      <c r="U24" s="1249"/>
      <c r="V24" s="1249"/>
      <c r="W24" s="1249"/>
      <c r="X24" s="1249"/>
      <c r="Y24" s="1249"/>
      <c r="Z24" s="1249"/>
      <c r="AA24" s="1250"/>
      <c r="AB24" s="136"/>
    </row>
    <row r="25" spans="2:31"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31" ht="123.75" customHeight="1" thickBot="1" x14ac:dyDescent="0.4">
      <c r="B26" s="134"/>
      <c r="C26" s="1195" t="s">
        <v>31</v>
      </c>
      <c r="D26" s="1196"/>
      <c r="E26" s="1196"/>
      <c r="F26" s="1196"/>
      <c r="G26" s="1196"/>
      <c r="H26" s="1197"/>
      <c r="I26" s="1837" t="s">
        <v>999</v>
      </c>
      <c r="J26" s="1838"/>
      <c r="K26" s="1838"/>
      <c r="L26" s="1838"/>
      <c r="M26" s="1838"/>
      <c r="N26" s="1838"/>
      <c r="O26" s="1838"/>
      <c r="P26" s="1838"/>
      <c r="Q26" s="1838"/>
      <c r="R26" s="1838"/>
      <c r="S26" s="1838"/>
      <c r="T26" s="1838"/>
      <c r="U26" s="1838"/>
      <c r="V26" s="1838"/>
      <c r="W26" s="1838"/>
      <c r="X26" s="1838"/>
      <c r="Y26" s="1838"/>
      <c r="Z26" s="1838"/>
      <c r="AA26" s="1839"/>
      <c r="AB26" s="136"/>
    </row>
    <row r="27" spans="2:31" ht="15" thickBot="1" x14ac:dyDescent="0.4">
      <c r="B27" s="134"/>
      <c r="C27" s="133"/>
      <c r="D27" s="133"/>
      <c r="E27" s="133"/>
      <c r="F27" s="133"/>
      <c r="G27" s="133"/>
      <c r="H27" s="133"/>
      <c r="I27" s="551"/>
      <c r="J27" s="551"/>
      <c r="K27" s="551"/>
      <c r="L27" s="551"/>
      <c r="M27" s="551"/>
      <c r="N27" s="551"/>
      <c r="O27" s="551"/>
      <c r="P27" s="551"/>
      <c r="Q27" s="551"/>
      <c r="R27" s="551"/>
      <c r="S27" s="551"/>
      <c r="T27" s="551"/>
      <c r="U27" s="551"/>
      <c r="V27" s="551"/>
      <c r="W27" s="551"/>
      <c r="X27" s="551"/>
      <c r="Y27" s="551"/>
      <c r="Z27" s="551"/>
      <c r="AA27" s="551"/>
      <c r="AB27" s="136"/>
      <c r="AE27" s="539" t="s">
        <v>809</v>
      </c>
    </row>
    <row r="28" spans="2:31" ht="53.25" customHeight="1" thickBot="1" x14ac:dyDescent="0.4">
      <c r="B28" s="134"/>
      <c r="C28" s="1195" t="s">
        <v>33</v>
      </c>
      <c r="D28" s="1196"/>
      <c r="E28" s="1196"/>
      <c r="F28" s="1196"/>
      <c r="G28" s="1196"/>
      <c r="H28" s="1197"/>
      <c r="I28" s="1611">
        <v>4</v>
      </c>
      <c r="J28" s="1198"/>
      <c r="K28" s="1236" t="s">
        <v>34</v>
      </c>
      <c r="L28" s="1237"/>
      <c r="M28" s="1237"/>
      <c r="N28" s="1238"/>
      <c r="O28" s="1343" t="s">
        <v>35</v>
      </c>
      <c r="P28" s="1344"/>
      <c r="Q28" s="1344"/>
      <c r="R28" s="1345"/>
      <c r="S28" s="137"/>
      <c r="T28" s="1344" t="s">
        <v>36</v>
      </c>
      <c r="U28" s="1344"/>
      <c r="V28" s="1345"/>
      <c r="W28" s="138" t="s">
        <v>37</v>
      </c>
      <c r="X28" s="1346" t="s">
        <v>38</v>
      </c>
      <c r="Y28" s="1347"/>
      <c r="Z28" s="1348"/>
      <c r="AA28" s="139"/>
      <c r="AB28" s="136"/>
    </row>
    <row r="29" spans="2:31"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t="s">
        <v>810</v>
      </c>
      <c r="X29" s="135"/>
      <c r="Y29" s="135"/>
      <c r="Z29" s="135"/>
      <c r="AA29" s="135"/>
      <c r="AB29" s="136"/>
    </row>
    <row r="30" spans="2:31"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31"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31" ht="15" customHeight="1" thickBot="1" x14ac:dyDescent="0.4">
      <c r="B32" s="134"/>
      <c r="C32" s="1273"/>
      <c r="D32" s="1274"/>
      <c r="E32" s="1274"/>
      <c r="F32" s="1274"/>
      <c r="G32" s="1274"/>
      <c r="H32" s="1274"/>
      <c r="I32" s="1274"/>
      <c r="J32" s="1275"/>
      <c r="K32" s="3622">
        <v>0</v>
      </c>
      <c r="L32" s="3623"/>
      <c r="M32" s="3623"/>
      <c r="N32" s="3623"/>
      <c r="O32" s="1264">
        <v>2.5</v>
      </c>
      <c r="P32" s="1264"/>
      <c r="Q32" s="1264"/>
      <c r="R32" s="1264"/>
      <c r="S32" s="1264">
        <v>2.6</v>
      </c>
      <c r="T32" s="1264"/>
      <c r="U32" s="1264" t="s">
        <v>811</v>
      </c>
      <c r="V32" s="1264"/>
      <c r="W32" s="1264"/>
      <c r="X32" s="1264">
        <v>4</v>
      </c>
      <c r="Y32" s="1264"/>
      <c r="Z32" s="1264">
        <v>5</v>
      </c>
      <c r="AA32" s="1266"/>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7" customFormat="1" x14ac:dyDescent="0.35">
      <c r="B34" s="115"/>
      <c r="C34" s="1909" t="s">
        <v>45</v>
      </c>
      <c r="D34" s="1910"/>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1"/>
      <c r="AB34" s="136"/>
    </row>
    <row r="35" spans="2:28" s="117" customFormat="1" ht="72" customHeight="1" x14ac:dyDescent="0.35">
      <c r="B35" s="115"/>
      <c r="C35" s="3617" t="s">
        <v>46</v>
      </c>
      <c r="D35" s="3617"/>
      <c r="E35" s="3617"/>
      <c r="F35" s="3617"/>
      <c r="G35" s="3617"/>
      <c r="H35" s="559" t="s">
        <v>812</v>
      </c>
      <c r="I35" s="559" t="s">
        <v>823</v>
      </c>
      <c r="J35" s="559" t="s">
        <v>49</v>
      </c>
      <c r="K35" s="3617" t="s">
        <v>50</v>
      </c>
      <c r="L35" s="3617"/>
      <c r="M35" s="3617"/>
      <c r="N35" s="3617"/>
      <c r="O35" s="3617"/>
      <c r="P35" s="3617"/>
      <c r="Q35" s="3617"/>
      <c r="R35" s="3617"/>
      <c r="S35" s="3617"/>
      <c r="T35" s="3617"/>
      <c r="U35" s="3617"/>
      <c r="V35" s="3617"/>
      <c r="W35" s="3617"/>
      <c r="X35" s="3617"/>
      <c r="Y35" s="3617"/>
      <c r="Z35" s="3617"/>
      <c r="AA35" s="3617"/>
      <c r="AB35" s="136"/>
    </row>
    <row r="36" spans="2:28" s="117" customFormat="1" ht="180.75" customHeight="1" x14ac:dyDescent="0.35">
      <c r="B36" s="115"/>
      <c r="C36" s="3611" t="s">
        <v>795</v>
      </c>
      <c r="D36" s="3612"/>
      <c r="E36" s="3612"/>
      <c r="F36" s="3612"/>
      <c r="G36" s="3613"/>
      <c r="H36" s="164">
        <v>27.67</v>
      </c>
      <c r="I36" s="165">
        <v>6</v>
      </c>
      <c r="J36" s="166">
        <f>+H36/I36</f>
        <v>4.6116666666666672</v>
      </c>
      <c r="K36" s="1821" t="s">
        <v>1000</v>
      </c>
      <c r="L36" s="1822"/>
      <c r="M36" s="1822"/>
      <c r="N36" s="1822"/>
      <c r="O36" s="1822"/>
      <c r="P36" s="1822"/>
      <c r="Q36" s="1822"/>
      <c r="R36" s="1822"/>
      <c r="S36" s="1822"/>
      <c r="T36" s="1822"/>
      <c r="U36" s="1822"/>
      <c r="V36" s="1822"/>
      <c r="W36" s="1822"/>
      <c r="X36" s="1822"/>
      <c r="Y36" s="1822"/>
      <c r="Z36" s="1822"/>
      <c r="AA36" s="1823"/>
      <c r="AB36" s="136"/>
    </row>
    <row r="37" spans="2:28" s="117" customFormat="1" ht="117" customHeight="1" x14ac:dyDescent="0.35">
      <c r="C37" s="3611" t="s">
        <v>796</v>
      </c>
      <c r="D37" s="3612"/>
      <c r="E37" s="3612"/>
      <c r="F37" s="3612"/>
      <c r="G37" s="3613"/>
      <c r="H37" s="589"/>
      <c r="I37" s="168"/>
      <c r="J37" s="166" t="e">
        <f>+H37/I37</f>
        <v>#DIV/0!</v>
      </c>
      <c r="K37" s="1642"/>
      <c r="L37" s="1643"/>
      <c r="M37" s="1643"/>
      <c r="N37" s="1643"/>
      <c r="O37" s="1643"/>
      <c r="P37" s="1643"/>
      <c r="Q37" s="1643"/>
      <c r="R37" s="1643"/>
      <c r="S37" s="1643"/>
      <c r="T37" s="1643"/>
      <c r="U37" s="1643"/>
      <c r="V37" s="1643"/>
      <c r="W37" s="1643"/>
      <c r="X37" s="1643"/>
      <c r="Y37" s="1643"/>
      <c r="Z37" s="1643"/>
      <c r="AA37" s="1644"/>
      <c r="AB37" s="136"/>
    </row>
    <row r="38" spans="2:28" s="117" customFormat="1" ht="15" thickBot="1" x14ac:dyDescent="0.4">
      <c r="B38" s="115"/>
      <c r="C38" s="1556"/>
      <c r="D38" s="1749"/>
      <c r="E38" s="1749"/>
      <c r="F38" s="1749"/>
      <c r="G38" s="1750"/>
      <c r="H38" s="169"/>
      <c r="I38" s="169"/>
      <c r="J38" s="166" t="e">
        <f>AVERAGE(J36:J37)</f>
        <v>#DIV/0!</v>
      </c>
      <c r="K38" s="1645"/>
      <c r="L38" s="1646"/>
      <c r="M38" s="1646"/>
      <c r="N38" s="1646"/>
      <c r="O38" s="1646"/>
      <c r="P38" s="1646"/>
      <c r="Q38" s="1646"/>
      <c r="R38" s="1646"/>
      <c r="S38" s="1646"/>
      <c r="T38" s="1646"/>
      <c r="U38" s="1646"/>
      <c r="V38" s="1646"/>
      <c r="W38" s="1646"/>
      <c r="X38" s="1646"/>
      <c r="Y38" s="1646"/>
      <c r="Z38" s="1646"/>
      <c r="AA38" s="1647"/>
      <c r="AB38" s="136"/>
    </row>
    <row r="39" spans="2:28" s="117" customFormat="1" ht="15.75" customHeight="1" thickBot="1" x14ac:dyDescent="0.4">
      <c r="B39" s="115"/>
      <c r="C39" s="1528" t="s">
        <v>54</v>
      </c>
      <c r="D39" s="1529"/>
      <c r="E39" s="1529"/>
      <c r="F39" s="1529"/>
      <c r="G39" s="1530"/>
      <c r="H39" s="170"/>
      <c r="I39" s="170"/>
      <c r="J39" s="171"/>
      <c r="K39" s="1531"/>
      <c r="L39" s="1532"/>
      <c r="M39" s="1532"/>
      <c r="N39" s="1532"/>
      <c r="O39" s="1532"/>
      <c r="P39" s="1532"/>
      <c r="Q39" s="1532"/>
      <c r="R39" s="1532"/>
      <c r="S39" s="1532"/>
      <c r="T39" s="1532"/>
      <c r="U39" s="1532"/>
      <c r="V39" s="1532"/>
      <c r="W39" s="1532"/>
      <c r="X39" s="1532"/>
      <c r="Y39" s="1532"/>
      <c r="Z39" s="1532"/>
      <c r="AA39" s="1533"/>
      <c r="AB39" s="136"/>
    </row>
    <row r="40" spans="2:28" s="117" customFormat="1" ht="5.25" customHeight="1" x14ac:dyDescent="0.35">
      <c r="C40" s="135"/>
      <c r="D40" s="135"/>
      <c r="E40" s="135"/>
      <c r="F40" s="135"/>
      <c r="G40" s="135"/>
      <c r="H40" s="159"/>
      <c r="I40" s="159"/>
      <c r="J40" s="160"/>
      <c r="K40" s="135"/>
      <c r="L40" s="135"/>
      <c r="M40" s="135"/>
      <c r="N40" s="135"/>
      <c r="O40" s="135"/>
      <c r="P40" s="135"/>
      <c r="Q40" s="135"/>
      <c r="R40" s="135"/>
      <c r="S40" s="135"/>
      <c r="T40" s="135"/>
      <c r="U40" s="135"/>
      <c r="V40" s="135"/>
      <c r="W40" s="135"/>
      <c r="X40" s="135"/>
      <c r="Y40" s="135"/>
      <c r="Z40" s="135"/>
      <c r="AA40" s="135"/>
      <c r="AB40" s="136"/>
    </row>
    <row r="41" spans="2:28" s="117" customFormat="1" ht="15" thickBot="1" x14ac:dyDescent="0.4">
      <c r="B41" s="115"/>
      <c r="C41" s="135"/>
      <c r="D41" s="135"/>
      <c r="E41" s="135"/>
      <c r="F41" s="135"/>
      <c r="G41" s="135"/>
      <c r="H41" s="159"/>
      <c r="I41" s="159"/>
      <c r="J41" s="160"/>
      <c r="K41" s="135"/>
      <c r="L41" s="135"/>
      <c r="M41" s="135"/>
      <c r="N41" s="135"/>
      <c r="O41" s="135"/>
      <c r="P41" s="135"/>
      <c r="Q41" s="135"/>
      <c r="R41" s="135"/>
      <c r="S41" s="135"/>
      <c r="T41" s="135"/>
      <c r="U41" s="135"/>
      <c r="V41" s="135"/>
      <c r="W41" s="135"/>
      <c r="X41" s="135"/>
      <c r="Y41" s="135"/>
      <c r="Z41" s="135"/>
      <c r="AA41" s="135"/>
      <c r="AB41" s="136"/>
    </row>
    <row r="42" spans="2:28" s="117" customFormat="1" x14ac:dyDescent="0.35">
      <c r="B42" s="115"/>
      <c r="C42" s="1349" t="s">
        <v>55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1"/>
      <c r="AB42" s="136"/>
    </row>
    <row r="43" spans="2:28" ht="15" thickBot="1" x14ac:dyDescent="0.4">
      <c r="B43" s="134"/>
      <c r="C43" s="1661"/>
      <c r="D43" s="1751"/>
      <c r="E43" s="1751"/>
      <c r="F43" s="1751"/>
      <c r="G43" s="1751"/>
      <c r="H43" s="1751"/>
      <c r="I43" s="1751"/>
      <c r="J43" s="1751"/>
      <c r="K43" s="1751"/>
      <c r="L43" s="1751"/>
      <c r="M43" s="1751"/>
      <c r="N43" s="1751"/>
      <c r="O43" s="1751"/>
      <c r="P43" s="1751"/>
      <c r="Q43" s="1751"/>
      <c r="R43" s="1751"/>
      <c r="S43" s="1751"/>
      <c r="T43" s="1751"/>
      <c r="U43" s="1751"/>
      <c r="V43" s="1751"/>
      <c r="W43" s="1751"/>
      <c r="X43" s="1751"/>
      <c r="Y43" s="1751"/>
      <c r="Z43" s="1751"/>
      <c r="AA43" s="1663"/>
      <c r="AB43" s="136"/>
    </row>
    <row r="44" spans="2:28" x14ac:dyDescent="0.35">
      <c r="B44" s="134"/>
      <c r="C44" s="1510"/>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2"/>
      <c r="AB44" s="136"/>
    </row>
    <row r="45" spans="2:28" x14ac:dyDescent="0.35">
      <c r="B45" s="134"/>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136"/>
    </row>
    <row r="46" spans="2:28" x14ac:dyDescent="0.35">
      <c r="B46" s="13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136"/>
    </row>
    <row r="47" spans="2:28" x14ac:dyDescent="0.35">
      <c r="B47" s="13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136"/>
    </row>
    <row r="48" spans="2:28" x14ac:dyDescent="0.35">
      <c r="B48" s="13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136"/>
    </row>
    <row r="49" spans="2:28" x14ac:dyDescent="0.35">
      <c r="B49" s="13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136"/>
    </row>
    <row r="50" spans="2:28" x14ac:dyDescent="0.35">
      <c r="B50" s="13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136"/>
    </row>
    <row r="51" spans="2:28" x14ac:dyDescent="0.35">
      <c r="B51" s="13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136"/>
    </row>
    <row r="52" spans="2:28" x14ac:dyDescent="0.35">
      <c r="B52" s="13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136"/>
    </row>
    <row r="53" spans="2:28" x14ac:dyDescent="0.35">
      <c r="B53" s="13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136"/>
    </row>
    <row r="54" spans="2:28" x14ac:dyDescent="0.35">
      <c r="B54" s="13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136"/>
    </row>
    <row r="55" spans="2:28" x14ac:dyDescent="0.35">
      <c r="B55" s="134"/>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136"/>
    </row>
    <row r="56" spans="2:28" ht="15" thickBot="1" x14ac:dyDescent="0.4">
      <c r="B56" s="134"/>
      <c r="C56" s="1516"/>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8"/>
      <c r="AB56" s="136"/>
    </row>
    <row r="57" spans="2:28" x14ac:dyDescent="0.35">
      <c r="B57" s="144"/>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45"/>
    </row>
    <row r="58" spans="2:28" ht="15" thickBot="1" x14ac:dyDescent="0.4">
      <c r="B58" s="146"/>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47"/>
    </row>
    <row r="59" spans="2:28" ht="15.5" x14ac:dyDescent="0.35">
      <c r="B59" s="148"/>
      <c r="C59" s="1519" t="s">
        <v>46</v>
      </c>
      <c r="D59" s="1520"/>
      <c r="E59" s="1520"/>
      <c r="F59" s="1520"/>
      <c r="G59" s="1521"/>
      <c r="H59" s="1519" t="s">
        <v>76</v>
      </c>
      <c r="I59" s="1521"/>
      <c r="J59" s="1519" t="s">
        <v>56</v>
      </c>
      <c r="K59" s="1520"/>
      <c r="L59" s="1520"/>
      <c r="M59" s="1521"/>
      <c r="N59" s="1519" t="s">
        <v>57</v>
      </c>
      <c r="O59" s="1520"/>
      <c r="P59" s="1520"/>
      <c r="Q59" s="1520"/>
      <c r="R59" s="1520"/>
      <c r="S59" s="1520"/>
      <c r="T59" s="1520"/>
      <c r="U59" s="1521"/>
      <c r="V59" s="1651" t="s">
        <v>58</v>
      </c>
      <c r="W59" s="1651"/>
      <c r="X59" s="1651"/>
      <c r="Y59" s="1651"/>
      <c r="Z59" s="1651"/>
      <c r="AA59" s="1652"/>
      <c r="AB59" s="149"/>
    </row>
    <row r="60" spans="2:28" ht="15.5" x14ac:dyDescent="0.35">
      <c r="B60" s="150"/>
      <c r="C60" s="1522"/>
      <c r="D60" s="1752"/>
      <c r="E60" s="1752"/>
      <c r="F60" s="1752"/>
      <c r="G60" s="1524"/>
      <c r="H60" s="1522"/>
      <c r="I60" s="1524"/>
      <c r="J60" s="1522"/>
      <c r="K60" s="1752"/>
      <c r="L60" s="1752"/>
      <c r="M60" s="1524"/>
      <c r="N60" s="1522"/>
      <c r="O60" s="1752"/>
      <c r="P60" s="1752"/>
      <c r="Q60" s="1752"/>
      <c r="R60" s="1752"/>
      <c r="S60" s="1752"/>
      <c r="T60" s="1752"/>
      <c r="U60" s="1524"/>
      <c r="V60" s="1753"/>
      <c r="W60" s="1753"/>
      <c r="X60" s="1753"/>
      <c r="Y60" s="1753"/>
      <c r="Z60" s="1753"/>
      <c r="AA60" s="1654"/>
      <c r="AB60" s="149"/>
    </row>
    <row r="61" spans="2:28" ht="16" thickBot="1" x14ac:dyDescent="0.4">
      <c r="B61" s="150"/>
      <c r="C61" s="1522"/>
      <c r="D61" s="1752"/>
      <c r="E61" s="1752"/>
      <c r="F61" s="1752"/>
      <c r="G61" s="1524"/>
      <c r="H61" s="1522"/>
      <c r="I61" s="1524"/>
      <c r="J61" s="1522"/>
      <c r="K61" s="1752"/>
      <c r="L61" s="1752"/>
      <c r="M61" s="1524"/>
      <c r="N61" s="1525"/>
      <c r="O61" s="1526"/>
      <c r="P61" s="1526"/>
      <c r="Q61" s="1526"/>
      <c r="R61" s="1526"/>
      <c r="S61" s="1526"/>
      <c r="T61" s="1526"/>
      <c r="U61" s="1527"/>
      <c r="V61" s="1655"/>
      <c r="W61" s="1655"/>
      <c r="X61" s="1655"/>
      <c r="Y61" s="1655"/>
      <c r="Z61" s="1655"/>
      <c r="AA61" s="1656"/>
      <c r="AB61" s="149"/>
    </row>
    <row r="62" spans="2:28" ht="58.5" customHeight="1" thickBot="1" x14ac:dyDescent="0.4">
      <c r="B62" s="148"/>
      <c r="C62" s="3611" t="s">
        <v>795</v>
      </c>
      <c r="D62" s="3612"/>
      <c r="E62" s="3612"/>
      <c r="F62" s="3612"/>
      <c r="G62" s="3613"/>
      <c r="H62" s="1908" t="s">
        <v>814</v>
      </c>
      <c r="I62" s="1908"/>
      <c r="J62" s="3618">
        <v>4.6100000000000002E-2</v>
      </c>
      <c r="K62" s="3618"/>
      <c r="L62" s="3618"/>
      <c r="M62" s="3618"/>
      <c r="N62" s="3619" t="s">
        <v>1001</v>
      </c>
      <c r="O62" s="3620"/>
      <c r="P62" s="3620"/>
      <c r="Q62" s="3620"/>
      <c r="R62" s="3620"/>
      <c r="S62" s="3620"/>
      <c r="T62" s="3620"/>
      <c r="U62" s="3621"/>
      <c r="V62" s="1740" t="s">
        <v>815</v>
      </c>
      <c r="W62" s="1741"/>
      <c r="X62" s="1741"/>
      <c r="Y62" s="1741"/>
      <c r="Z62" s="1741"/>
      <c r="AA62" s="1743"/>
      <c r="AB62" s="163"/>
    </row>
    <row r="63" spans="2:28" ht="77.25" customHeight="1" x14ac:dyDescent="0.35">
      <c r="B63" s="148"/>
      <c r="C63" s="3611" t="s">
        <v>796</v>
      </c>
      <c r="D63" s="3612"/>
      <c r="E63" s="3612"/>
      <c r="F63" s="3612"/>
      <c r="G63" s="3613"/>
      <c r="H63" s="1474">
        <v>4.62</v>
      </c>
      <c r="I63" s="1474"/>
      <c r="J63" s="1474"/>
      <c r="K63" s="1474"/>
      <c r="L63" s="1474"/>
      <c r="M63" s="1474"/>
      <c r="N63" s="1727"/>
      <c r="O63" s="1728"/>
      <c r="P63" s="1728"/>
      <c r="Q63" s="1728"/>
      <c r="R63" s="1728"/>
      <c r="S63" s="1728"/>
      <c r="T63" s="1728"/>
      <c r="U63" s="1729"/>
      <c r="V63" s="1740"/>
      <c r="W63" s="1741"/>
      <c r="X63" s="1741"/>
      <c r="Y63" s="1741"/>
      <c r="Z63" s="1741"/>
      <c r="AA63" s="1743"/>
      <c r="AB63" s="163"/>
    </row>
    <row r="64" spans="2:28" x14ac:dyDescent="0.35">
      <c r="B64" s="148"/>
      <c r="C64" s="1185"/>
      <c r="D64" s="1186"/>
      <c r="E64" s="1186"/>
      <c r="F64" s="1186"/>
      <c r="G64" s="1186"/>
      <c r="H64" s="1186"/>
      <c r="I64" s="1186"/>
      <c r="J64" s="1186"/>
      <c r="K64" s="1186"/>
      <c r="L64" s="1186"/>
      <c r="M64" s="1186"/>
      <c r="N64" s="1486"/>
      <c r="O64" s="1487"/>
      <c r="P64" s="1487"/>
      <c r="Q64" s="1487"/>
      <c r="R64" s="1487"/>
      <c r="S64" s="1487"/>
      <c r="T64" s="1487"/>
      <c r="U64" s="1488"/>
      <c r="V64" s="1486"/>
      <c r="W64" s="1487"/>
      <c r="X64" s="1487"/>
      <c r="Y64" s="1487"/>
      <c r="Z64" s="1487"/>
      <c r="AA64" s="1489"/>
      <c r="AB64" s="163"/>
    </row>
    <row r="65" spans="2:28" ht="15.75" customHeight="1" thickBot="1" x14ac:dyDescent="0.4">
      <c r="B65" s="148"/>
      <c r="C65" s="1187"/>
      <c r="D65" s="1188"/>
      <c r="E65" s="1188"/>
      <c r="F65" s="1188"/>
      <c r="G65" s="1188"/>
      <c r="H65" s="1188"/>
      <c r="I65" s="1188"/>
      <c r="J65" s="1188"/>
      <c r="K65" s="1188"/>
      <c r="L65" s="1188"/>
      <c r="M65" s="1188"/>
      <c r="N65" s="1482"/>
      <c r="O65" s="1483"/>
      <c r="P65" s="1483"/>
      <c r="Q65" s="1483"/>
      <c r="R65" s="1483"/>
      <c r="S65" s="1483"/>
      <c r="T65" s="1483"/>
      <c r="U65" s="1484"/>
      <c r="V65" s="1482"/>
      <c r="W65" s="1483"/>
      <c r="X65" s="1483"/>
      <c r="Y65" s="1483"/>
      <c r="Z65" s="1483"/>
      <c r="AA65" s="1485"/>
      <c r="AB65" s="163"/>
    </row>
    <row r="66" spans="2:28" x14ac:dyDescent="0.35">
      <c r="B66" s="15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52"/>
    </row>
    <row r="105" ht="6" customHeight="1" x14ac:dyDescent="0.35"/>
  </sheetData>
  <mergeCells count="95">
    <mergeCell ref="B2:G4"/>
    <mergeCell ref="H2:AB2"/>
    <mergeCell ref="H3:O3"/>
    <mergeCell ref="P3:AB3"/>
    <mergeCell ref="H4:AB4"/>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C18:H18"/>
    <mergeCell ref="I18:AA18"/>
    <mergeCell ref="C20:H21"/>
    <mergeCell ref="I20:L21"/>
    <mergeCell ref="M20:S20"/>
    <mergeCell ref="T20:AA20"/>
    <mergeCell ref="M21:S21"/>
    <mergeCell ref="T21:AA21"/>
    <mergeCell ref="Z32:AA32"/>
    <mergeCell ref="C23:I23"/>
    <mergeCell ref="J23:P23"/>
    <mergeCell ref="Q23:AA23"/>
    <mergeCell ref="C24:I24"/>
    <mergeCell ref="J24:P24"/>
    <mergeCell ref="Q24:AA24"/>
    <mergeCell ref="T28:V28"/>
    <mergeCell ref="X28:Z28"/>
    <mergeCell ref="C30:J32"/>
    <mergeCell ref="K30:R30"/>
    <mergeCell ref="S30:W30"/>
    <mergeCell ref="X30:AA30"/>
    <mergeCell ref="K31:N31"/>
    <mergeCell ref="O31:R31"/>
    <mergeCell ref="V63:AA63"/>
    <mergeCell ref="C26:H26"/>
    <mergeCell ref="C28:H28"/>
    <mergeCell ref="I28:J28"/>
    <mergeCell ref="K28:N28"/>
    <mergeCell ref="O28:R28"/>
    <mergeCell ref="I26:AA26"/>
    <mergeCell ref="S31:T31"/>
    <mergeCell ref="U31:W31"/>
    <mergeCell ref="X31:Y31"/>
    <mergeCell ref="Z31:AA31"/>
    <mergeCell ref="K32:N32"/>
    <mergeCell ref="O32:R32"/>
    <mergeCell ref="S32:T32"/>
    <mergeCell ref="U32:W32"/>
    <mergeCell ref="X32:Y32"/>
    <mergeCell ref="C37:G37"/>
    <mergeCell ref="K37:AA37"/>
    <mergeCell ref="C38:G38"/>
    <mergeCell ref="K38:AA38"/>
    <mergeCell ref="C62:G62"/>
    <mergeCell ref="H62:I62"/>
    <mergeCell ref="J62:M62"/>
    <mergeCell ref="N62:U62"/>
    <mergeCell ref="V62:AA62"/>
    <mergeCell ref="C39:G39"/>
    <mergeCell ref="K39:AA39"/>
    <mergeCell ref="C42:AA43"/>
    <mergeCell ref="C44:AA56"/>
    <mergeCell ref="C59:G61"/>
    <mergeCell ref="H59:I61"/>
    <mergeCell ref="J59:M61"/>
    <mergeCell ref="C34:AA34"/>
    <mergeCell ref="C35:G35"/>
    <mergeCell ref="K35:AA35"/>
    <mergeCell ref="C36:G36"/>
    <mergeCell ref="K36:AA36"/>
    <mergeCell ref="N59:U61"/>
    <mergeCell ref="V59:AA61"/>
    <mergeCell ref="V64:AA64"/>
    <mergeCell ref="C65:G65"/>
    <mergeCell ref="H65:I65"/>
    <mergeCell ref="J65:M65"/>
    <mergeCell ref="N65:U65"/>
    <mergeCell ref="V65:AA65"/>
    <mergeCell ref="C64:G64"/>
    <mergeCell ref="H64:I64"/>
    <mergeCell ref="J64:M64"/>
    <mergeCell ref="N64:U64"/>
    <mergeCell ref="C63:G63"/>
    <mergeCell ref="H63:I63"/>
    <mergeCell ref="J63:M63"/>
    <mergeCell ref="N63:U63"/>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3"/>
  <sheetViews>
    <sheetView topLeftCell="A30" workbookViewId="0">
      <selection activeCell="I10" sqref="I10:Q11"/>
    </sheetView>
  </sheetViews>
  <sheetFormatPr baseColWidth="10" defaultColWidth="3.7265625" defaultRowHeight="14.5" x14ac:dyDescent="0.35"/>
  <cols>
    <col min="1" max="1" width="3.7265625" style="560"/>
    <col min="2" max="2" width="2.81640625" style="560" customWidth="1"/>
    <col min="3" max="6" width="2.7265625" style="560" customWidth="1"/>
    <col min="7" max="7" width="4.26953125" style="560" customWidth="1"/>
    <col min="8" max="8" width="14.26953125" style="560" customWidth="1"/>
    <col min="9" max="9" width="14.7265625" style="560" customWidth="1"/>
    <col min="10" max="10" width="15" style="560" customWidth="1"/>
    <col min="11" max="12" width="3.453125" style="560" customWidth="1"/>
    <col min="13" max="15" width="2.7265625" style="560" customWidth="1"/>
    <col min="16" max="16" width="3.453125" style="560" customWidth="1"/>
    <col min="17" max="17" width="3.54296875" style="560" customWidth="1"/>
    <col min="18" max="18" width="3.7265625" style="560"/>
    <col min="19" max="19" width="3.26953125" style="560" customWidth="1"/>
    <col min="20" max="20" width="7.453125" style="560" customWidth="1"/>
    <col min="21" max="21" width="3.54296875" style="560" customWidth="1"/>
    <col min="22" max="22" width="3.7265625" style="560"/>
    <col min="23" max="25" width="5" style="560" customWidth="1"/>
    <col min="26" max="26" width="6.7265625" style="560" customWidth="1"/>
    <col min="27" max="27" width="4.1796875" style="560" customWidth="1"/>
    <col min="28" max="28" width="2" style="560" customWidth="1"/>
    <col min="29" max="16384" width="3.7265625" style="560"/>
  </cols>
  <sheetData>
    <row r="1" spans="2:28" ht="15" thickBot="1" x14ac:dyDescent="0.4">
      <c r="B1" s="122"/>
      <c r="C1" s="122"/>
      <c r="D1" s="122"/>
      <c r="E1" s="122"/>
      <c r="F1" s="122"/>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123"/>
      <c r="I5" s="123"/>
      <c r="J5" s="123"/>
      <c r="K5" s="123"/>
      <c r="L5" s="123"/>
      <c r="M5" s="123"/>
      <c r="N5" s="123"/>
      <c r="O5" s="123"/>
      <c r="P5" s="123"/>
      <c r="Q5" s="123"/>
      <c r="R5" s="123"/>
      <c r="S5" s="123"/>
      <c r="T5" s="123"/>
      <c r="U5" s="123"/>
      <c r="V5" s="123"/>
      <c r="W5" s="123"/>
      <c r="X5" s="123"/>
      <c r="Y5" s="123"/>
      <c r="Z5" s="123"/>
      <c r="AA5" s="123"/>
      <c r="AB5" s="123"/>
    </row>
    <row r="6" spans="2:28" ht="15" thickBot="1" x14ac:dyDescent="0.4">
      <c r="B6" s="124"/>
      <c r="C6" s="125"/>
      <c r="D6" s="125"/>
      <c r="E6" s="125"/>
      <c r="F6" s="125"/>
      <c r="G6" s="125"/>
      <c r="H6" s="125"/>
      <c r="I6" s="126"/>
      <c r="J6" s="126"/>
      <c r="K6" s="126"/>
      <c r="L6" s="126"/>
      <c r="M6" s="126"/>
      <c r="N6" s="126"/>
      <c r="O6" s="126"/>
      <c r="P6" s="126"/>
      <c r="Q6" s="126"/>
      <c r="R6" s="127"/>
      <c r="S6" s="127"/>
      <c r="T6" s="127"/>
      <c r="U6" s="127"/>
      <c r="V6" s="127"/>
      <c r="W6" s="125"/>
      <c r="X6" s="125"/>
      <c r="Y6" s="125"/>
      <c r="Z6" s="125"/>
      <c r="AA6" s="125"/>
      <c r="AB6" s="128"/>
    </row>
    <row r="7" spans="2:28" ht="15" customHeight="1" x14ac:dyDescent="0.35">
      <c r="B7" s="129"/>
      <c r="C7" s="1220" t="s">
        <v>4</v>
      </c>
      <c r="D7" s="1221"/>
      <c r="E7" s="1221"/>
      <c r="F7" s="1221"/>
      <c r="G7" s="1221"/>
      <c r="H7" s="1222"/>
      <c r="I7" s="1760" t="s">
        <v>826</v>
      </c>
      <c r="J7" s="1761"/>
      <c r="K7" s="1761"/>
      <c r="L7" s="1761"/>
      <c r="M7" s="1761"/>
      <c r="N7" s="1761"/>
      <c r="O7" s="1761"/>
      <c r="P7" s="1761"/>
      <c r="Q7" s="1761"/>
      <c r="R7" s="1761"/>
      <c r="S7" s="1761"/>
      <c r="T7" s="1761"/>
      <c r="U7" s="1761"/>
      <c r="V7" s="1761"/>
      <c r="W7" s="1761"/>
      <c r="X7" s="1761"/>
      <c r="Y7" s="1761"/>
      <c r="Z7" s="1761"/>
      <c r="AA7" s="1762"/>
      <c r="AB7" s="130"/>
    </row>
    <row r="8" spans="2:28" ht="15" thickBot="1" x14ac:dyDescent="0.4">
      <c r="B8" s="129"/>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130"/>
    </row>
    <row r="9" spans="2:28" ht="15" thickBot="1" x14ac:dyDescent="0.4">
      <c r="B9" s="129"/>
      <c r="C9" s="131"/>
      <c r="D9" s="131"/>
      <c r="E9" s="131"/>
      <c r="F9" s="131"/>
      <c r="G9" s="131"/>
      <c r="H9" s="131"/>
      <c r="I9" s="132"/>
      <c r="J9" s="132"/>
      <c r="K9" s="132"/>
      <c r="L9" s="132"/>
      <c r="M9" s="132"/>
      <c r="N9" s="132"/>
      <c r="O9" s="132"/>
      <c r="P9" s="132"/>
      <c r="Q9" s="132"/>
      <c r="R9" s="133"/>
      <c r="S9" s="133"/>
      <c r="T9" s="133"/>
      <c r="U9" s="133"/>
      <c r="V9" s="133"/>
      <c r="W9" s="131"/>
      <c r="X9" s="131"/>
      <c r="Y9" s="131"/>
      <c r="Z9" s="131"/>
      <c r="AA9" s="131"/>
      <c r="AB9" s="130"/>
    </row>
    <row r="10" spans="2:28" ht="15" customHeight="1" thickBot="1" x14ac:dyDescent="0.4">
      <c r="B10" s="129"/>
      <c r="C10" s="1220" t="s">
        <v>6</v>
      </c>
      <c r="D10" s="1221"/>
      <c r="E10" s="1221"/>
      <c r="F10" s="1221"/>
      <c r="G10" s="1221"/>
      <c r="H10" s="1222"/>
      <c r="I10" s="1361" t="s">
        <v>827</v>
      </c>
      <c r="J10" s="1362"/>
      <c r="K10" s="1362"/>
      <c r="L10" s="1362"/>
      <c r="M10" s="1362"/>
      <c r="N10" s="1362"/>
      <c r="O10" s="1362"/>
      <c r="P10" s="1362"/>
      <c r="Q10" s="1363"/>
      <c r="R10" s="1367" t="s">
        <v>8</v>
      </c>
      <c r="S10" s="1368"/>
      <c r="T10" s="1368"/>
      <c r="U10" s="1369"/>
      <c r="V10" s="1213" t="s">
        <v>9</v>
      </c>
      <c r="W10" s="1214"/>
      <c r="X10" s="1214"/>
      <c r="Y10" s="1214"/>
      <c r="Z10" s="1214"/>
      <c r="AA10" s="1215"/>
      <c r="AB10" s="130"/>
    </row>
    <row r="11" spans="2:28" ht="28.5" customHeight="1" thickBot="1" x14ac:dyDescent="0.4">
      <c r="B11" s="129"/>
      <c r="C11" s="1223"/>
      <c r="D11" s="1224"/>
      <c r="E11" s="1224"/>
      <c r="F11" s="1224"/>
      <c r="G11" s="1224"/>
      <c r="H11" s="1225"/>
      <c r="I11" s="1364"/>
      <c r="J11" s="1365"/>
      <c r="K11" s="1365"/>
      <c r="L11" s="1365"/>
      <c r="M11" s="1365"/>
      <c r="N11" s="1365"/>
      <c r="O11" s="1365"/>
      <c r="P11" s="1365"/>
      <c r="Q11" s="1366"/>
      <c r="R11" s="1235" t="s">
        <v>828</v>
      </c>
      <c r="S11" s="1370"/>
      <c r="T11" s="1370"/>
      <c r="U11" s="1371"/>
      <c r="V11" s="1219">
        <v>1</v>
      </c>
      <c r="W11" s="1372"/>
      <c r="X11" s="1372"/>
      <c r="Y11" s="1372"/>
      <c r="Z11" s="1372"/>
      <c r="AA11" s="1373"/>
      <c r="AB11" s="130"/>
    </row>
    <row r="12" spans="2:28" ht="15" thickBot="1" x14ac:dyDescent="0.4">
      <c r="B12" s="134"/>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6"/>
    </row>
    <row r="13" spans="2:28" ht="15" customHeight="1" x14ac:dyDescent="0.35">
      <c r="B13" s="134"/>
      <c r="C13" s="1220" t="s">
        <v>11</v>
      </c>
      <c r="D13" s="1221"/>
      <c r="E13" s="1221"/>
      <c r="F13" s="1221"/>
      <c r="G13" s="1221"/>
      <c r="H13" s="1222"/>
      <c r="I13" s="1226" t="s">
        <v>829</v>
      </c>
      <c r="J13" s="1227"/>
      <c r="K13" s="1227"/>
      <c r="L13" s="1227"/>
      <c r="M13" s="1227"/>
      <c r="N13" s="1227"/>
      <c r="O13" s="1227"/>
      <c r="P13" s="1227"/>
      <c r="Q13" s="1227"/>
      <c r="R13" s="1227"/>
      <c r="S13" s="1228"/>
      <c r="T13" s="1220" t="s">
        <v>13</v>
      </c>
      <c r="U13" s="1221"/>
      <c r="V13" s="1221"/>
      <c r="W13" s="1221"/>
      <c r="X13" s="1221"/>
      <c r="Y13" s="1221"/>
      <c r="Z13" s="1221"/>
      <c r="AA13" s="1222"/>
      <c r="AB13" s="136"/>
    </row>
    <row r="14" spans="2:28" ht="46.9" customHeight="1" thickBot="1" x14ac:dyDescent="0.4">
      <c r="B14" s="134"/>
      <c r="C14" s="1223"/>
      <c r="D14" s="1224"/>
      <c r="E14" s="1224"/>
      <c r="F14" s="1224"/>
      <c r="G14" s="1224"/>
      <c r="H14" s="1225"/>
      <c r="I14" s="1229"/>
      <c r="J14" s="1230"/>
      <c r="K14" s="1230"/>
      <c r="L14" s="1230"/>
      <c r="M14" s="1230"/>
      <c r="N14" s="1230"/>
      <c r="O14" s="1230"/>
      <c r="P14" s="1230"/>
      <c r="Q14" s="1230"/>
      <c r="R14" s="1230"/>
      <c r="S14" s="1231"/>
      <c r="T14" s="1232" t="s">
        <v>830</v>
      </c>
      <c r="U14" s="1233"/>
      <c r="V14" s="1233"/>
      <c r="W14" s="1233"/>
      <c r="X14" s="1233"/>
      <c r="Y14" s="1233"/>
      <c r="Z14" s="1233"/>
      <c r="AA14" s="1234"/>
      <c r="AB14" s="136"/>
    </row>
    <row r="15" spans="2:28" ht="15" thickBot="1" x14ac:dyDescent="0.4">
      <c r="B15" s="134"/>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6"/>
    </row>
    <row r="16" spans="2:28" ht="57.75" customHeight="1" thickBot="1" x14ac:dyDescent="0.4">
      <c r="B16" s="134"/>
      <c r="C16" s="1195" t="s">
        <v>15</v>
      </c>
      <c r="D16" s="1196"/>
      <c r="E16" s="1196"/>
      <c r="F16" s="1196"/>
      <c r="G16" s="1196"/>
      <c r="H16" s="1197"/>
      <c r="I16" s="1198" t="s">
        <v>831</v>
      </c>
      <c r="J16" s="1199"/>
      <c r="K16" s="1199"/>
      <c r="L16" s="1199"/>
      <c r="M16" s="1199"/>
      <c r="N16" s="1199"/>
      <c r="O16" s="1199"/>
      <c r="P16" s="1199"/>
      <c r="Q16" s="1199"/>
      <c r="R16" s="1199"/>
      <c r="S16" s="1199"/>
      <c r="T16" s="1199"/>
      <c r="U16" s="1199"/>
      <c r="V16" s="1199"/>
      <c r="W16" s="1199"/>
      <c r="X16" s="1199"/>
      <c r="Y16" s="1199"/>
      <c r="Z16" s="1199"/>
      <c r="AA16" s="1200"/>
      <c r="AB16" s="136"/>
    </row>
    <row r="17" spans="2:28" ht="16.5" customHeight="1" thickBot="1" x14ac:dyDescent="0.4">
      <c r="B17" s="134"/>
      <c r="C17" s="133"/>
      <c r="D17" s="133"/>
      <c r="E17" s="133"/>
      <c r="F17" s="133"/>
      <c r="G17" s="133"/>
      <c r="H17" s="133"/>
      <c r="I17" s="567"/>
      <c r="J17" s="567"/>
      <c r="K17" s="567"/>
      <c r="L17" s="567"/>
      <c r="M17" s="567"/>
      <c r="N17" s="567"/>
      <c r="O17" s="567"/>
      <c r="P17" s="567"/>
      <c r="Q17" s="567"/>
      <c r="R17" s="567"/>
      <c r="S17" s="567"/>
      <c r="T17" s="567"/>
      <c r="U17" s="567"/>
      <c r="V17" s="567"/>
      <c r="W17" s="567"/>
      <c r="X17" s="567"/>
      <c r="Y17" s="567"/>
      <c r="Z17" s="567"/>
      <c r="AA17" s="567"/>
      <c r="AB17" s="136"/>
    </row>
    <row r="18" spans="2:28" ht="87.65" customHeight="1" thickBot="1" x14ac:dyDescent="0.4">
      <c r="B18" s="134"/>
      <c r="C18" s="1195" t="s">
        <v>17</v>
      </c>
      <c r="D18" s="1196"/>
      <c r="E18" s="1196"/>
      <c r="F18" s="1196"/>
      <c r="G18" s="1196"/>
      <c r="H18" s="1197"/>
      <c r="I18" s="1198" t="s">
        <v>832</v>
      </c>
      <c r="J18" s="1199"/>
      <c r="K18" s="1199"/>
      <c r="L18" s="1199"/>
      <c r="M18" s="1199"/>
      <c r="N18" s="1199"/>
      <c r="O18" s="1199"/>
      <c r="P18" s="1199"/>
      <c r="Q18" s="1199"/>
      <c r="R18" s="1199"/>
      <c r="S18" s="1199"/>
      <c r="T18" s="1199"/>
      <c r="U18" s="1199"/>
      <c r="V18" s="1199"/>
      <c r="W18" s="1199"/>
      <c r="X18" s="1199"/>
      <c r="Y18" s="1199"/>
      <c r="Z18" s="1199"/>
      <c r="AA18" s="1200"/>
      <c r="AB18" s="136"/>
    </row>
    <row r="19" spans="2:28" ht="16.5" customHeight="1" thickBot="1" x14ac:dyDescent="0.4">
      <c r="B19" s="134"/>
      <c r="C19" s="133"/>
      <c r="D19" s="133"/>
      <c r="E19" s="133"/>
      <c r="F19" s="133"/>
      <c r="G19" s="133"/>
      <c r="H19" s="133"/>
      <c r="I19" s="567"/>
      <c r="J19" s="567"/>
      <c r="K19" s="567"/>
      <c r="L19" s="567"/>
      <c r="M19" s="567"/>
      <c r="N19" s="567"/>
      <c r="O19" s="567"/>
      <c r="P19" s="567"/>
      <c r="Q19" s="567"/>
      <c r="R19" s="567"/>
      <c r="S19" s="567"/>
      <c r="T19" s="567"/>
      <c r="U19" s="567"/>
      <c r="V19" s="567"/>
      <c r="W19" s="567"/>
      <c r="X19" s="567"/>
      <c r="Y19" s="567"/>
      <c r="Z19" s="567"/>
      <c r="AA19" s="567"/>
      <c r="AB19" s="136"/>
    </row>
    <row r="20" spans="2:28" ht="22.5" customHeight="1" x14ac:dyDescent="0.35">
      <c r="B20" s="134"/>
      <c r="C20" s="1201" t="s">
        <v>19</v>
      </c>
      <c r="D20" s="1202"/>
      <c r="E20" s="1202"/>
      <c r="F20" s="1202"/>
      <c r="G20" s="1202"/>
      <c r="H20" s="1203"/>
      <c r="I20" s="1207" t="s">
        <v>1002</v>
      </c>
      <c r="J20" s="1208"/>
      <c r="K20" s="1208"/>
      <c r="L20" s="1209"/>
      <c r="M20" s="1213" t="s">
        <v>21</v>
      </c>
      <c r="N20" s="1214"/>
      <c r="O20" s="1214"/>
      <c r="P20" s="1214"/>
      <c r="Q20" s="1214"/>
      <c r="R20" s="1214"/>
      <c r="S20" s="1215"/>
      <c r="T20" s="1213" t="s">
        <v>22</v>
      </c>
      <c r="U20" s="1214"/>
      <c r="V20" s="1214"/>
      <c r="W20" s="1214"/>
      <c r="X20" s="1214"/>
      <c r="Y20" s="1214"/>
      <c r="Z20" s="1214"/>
      <c r="AA20" s="1215"/>
      <c r="AB20" s="136"/>
    </row>
    <row r="21" spans="2:28" ht="30.75" customHeight="1" thickBot="1" x14ac:dyDescent="0.4">
      <c r="B21" s="134"/>
      <c r="C21" s="1204"/>
      <c r="D21" s="1205"/>
      <c r="E21" s="1205"/>
      <c r="F21" s="1205"/>
      <c r="G21" s="1205"/>
      <c r="H21" s="1206"/>
      <c r="I21" s="1210"/>
      <c r="J21" s="1211"/>
      <c r="K21" s="1211"/>
      <c r="L21" s="1212"/>
      <c r="M21" s="1599" t="s">
        <v>171</v>
      </c>
      <c r="N21" s="1600"/>
      <c r="O21" s="1600"/>
      <c r="P21" s="1600"/>
      <c r="Q21" s="1600"/>
      <c r="R21" s="1600"/>
      <c r="S21" s="1601"/>
      <c r="T21" s="3599" t="s">
        <v>24</v>
      </c>
      <c r="U21" s="3600"/>
      <c r="V21" s="3600"/>
      <c r="W21" s="3600"/>
      <c r="X21" s="3600"/>
      <c r="Y21" s="3600"/>
      <c r="Z21" s="3600"/>
      <c r="AA21" s="3601"/>
      <c r="AB21" s="136"/>
    </row>
    <row r="22" spans="2:28" ht="15" thickBot="1" x14ac:dyDescent="0.4">
      <c r="B22" s="134"/>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6"/>
    </row>
    <row r="23" spans="2:28" ht="31.5" customHeight="1" x14ac:dyDescent="0.35">
      <c r="B23" s="134"/>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136"/>
    </row>
    <row r="24" spans="2:28" ht="48.65" customHeight="1" thickBot="1" x14ac:dyDescent="0.4">
      <c r="B24" s="134"/>
      <c r="C24" s="1245" t="s">
        <v>833</v>
      </c>
      <c r="D24" s="1246"/>
      <c r="E24" s="1246"/>
      <c r="F24" s="1246"/>
      <c r="G24" s="1246"/>
      <c r="H24" s="1246"/>
      <c r="I24" s="1247"/>
      <c r="J24" s="1245" t="s">
        <v>806</v>
      </c>
      <c r="K24" s="1246"/>
      <c r="L24" s="1246"/>
      <c r="M24" s="1246"/>
      <c r="N24" s="1246"/>
      <c r="O24" s="1246"/>
      <c r="P24" s="1247"/>
      <c r="Q24" s="1248" t="s">
        <v>807</v>
      </c>
      <c r="R24" s="1249"/>
      <c r="S24" s="1249"/>
      <c r="T24" s="1249"/>
      <c r="U24" s="1249"/>
      <c r="V24" s="1249"/>
      <c r="W24" s="1249"/>
      <c r="X24" s="1249"/>
      <c r="Y24" s="1249"/>
      <c r="Z24" s="1249"/>
      <c r="AA24" s="1250"/>
      <c r="AB24" s="136"/>
    </row>
    <row r="25" spans="2:28" ht="15" thickBot="1" x14ac:dyDescent="0.4">
      <c r="B25" s="134"/>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6"/>
    </row>
    <row r="26" spans="2:28" ht="95.25" customHeight="1" thickBot="1" x14ac:dyDescent="0.4">
      <c r="B26" s="134"/>
      <c r="C26" s="1195" t="s">
        <v>31</v>
      </c>
      <c r="D26" s="1196"/>
      <c r="E26" s="1196"/>
      <c r="F26" s="1196"/>
      <c r="G26" s="1196"/>
      <c r="H26" s="1197"/>
      <c r="I26" s="1837" t="s">
        <v>1003</v>
      </c>
      <c r="J26" s="1838"/>
      <c r="K26" s="1838"/>
      <c r="L26" s="1838"/>
      <c r="M26" s="1838"/>
      <c r="N26" s="1838"/>
      <c r="O26" s="1838"/>
      <c r="P26" s="1838"/>
      <c r="Q26" s="1838"/>
      <c r="R26" s="1838"/>
      <c r="S26" s="1838"/>
      <c r="T26" s="1838"/>
      <c r="U26" s="1838"/>
      <c r="V26" s="1838"/>
      <c r="W26" s="1838"/>
      <c r="X26" s="1838"/>
      <c r="Y26" s="1838"/>
      <c r="Z26" s="1838"/>
      <c r="AA26" s="1839"/>
      <c r="AB26" s="136"/>
    </row>
    <row r="27" spans="2:28" ht="15" thickBot="1" x14ac:dyDescent="0.4">
      <c r="B27" s="134"/>
      <c r="C27" s="133"/>
      <c r="D27" s="133"/>
      <c r="E27" s="133"/>
      <c r="F27" s="133"/>
      <c r="G27" s="133"/>
      <c r="H27" s="133"/>
      <c r="I27" s="567"/>
      <c r="J27" s="567"/>
      <c r="K27" s="567"/>
      <c r="L27" s="567"/>
      <c r="M27" s="567"/>
      <c r="N27" s="567"/>
      <c r="O27" s="567"/>
      <c r="P27" s="567"/>
      <c r="Q27" s="567"/>
      <c r="R27" s="567"/>
      <c r="S27" s="567"/>
      <c r="T27" s="567"/>
      <c r="U27" s="567"/>
      <c r="V27" s="567"/>
      <c r="W27" s="567"/>
      <c r="X27" s="567"/>
      <c r="Y27" s="567"/>
      <c r="Z27" s="567"/>
      <c r="AA27" s="567"/>
      <c r="AB27" s="136"/>
    </row>
    <row r="28" spans="2:28" ht="40.9" customHeight="1" thickBot="1" x14ac:dyDescent="0.4">
      <c r="B28" s="134"/>
      <c r="C28" s="1195" t="s">
        <v>33</v>
      </c>
      <c r="D28" s="1196"/>
      <c r="E28" s="1196"/>
      <c r="F28" s="1196"/>
      <c r="G28" s="1196"/>
      <c r="H28" s="1197"/>
      <c r="I28" s="1611" t="s">
        <v>59</v>
      </c>
      <c r="J28" s="1198"/>
      <c r="K28" s="1236" t="s">
        <v>34</v>
      </c>
      <c r="L28" s="1237"/>
      <c r="M28" s="1237"/>
      <c r="N28" s="1238"/>
      <c r="O28" s="1343" t="s">
        <v>35</v>
      </c>
      <c r="P28" s="1344"/>
      <c r="Q28" s="1344"/>
      <c r="R28" s="1345"/>
      <c r="S28" s="137" t="s">
        <v>37</v>
      </c>
      <c r="T28" s="1344" t="s">
        <v>36</v>
      </c>
      <c r="U28" s="1344"/>
      <c r="V28" s="1345"/>
      <c r="W28" s="138"/>
      <c r="X28" s="1346" t="s">
        <v>38</v>
      </c>
      <c r="Y28" s="1347"/>
      <c r="Z28" s="1348"/>
      <c r="AA28" s="139"/>
      <c r="AB28" s="136"/>
    </row>
    <row r="29" spans="2:28" ht="15" thickBot="1" x14ac:dyDescent="0.4">
      <c r="B29" s="134"/>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6"/>
    </row>
    <row r="30" spans="2:28" ht="15" customHeight="1" x14ac:dyDescent="0.35">
      <c r="B30" s="134"/>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136"/>
    </row>
    <row r="31" spans="2:28" ht="14.25" customHeight="1" x14ac:dyDescent="0.35">
      <c r="B31" s="134"/>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136"/>
    </row>
    <row r="32" spans="2:28" ht="15" customHeight="1" thickBot="1" x14ac:dyDescent="0.4">
      <c r="B32" s="134"/>
      <c r="C32" s="1273"/>
      <c r="D32" s="1274"/>
      <c r="E32" s="1274"/>
      <c r="F32" s="1274"/>
      <c r="G32" s="1274"/>
      <c r="H32" s="1274"/>
      <c r="I32" s="1274"/>
      <c r="J32" s="1275"/>
      <c r="K32" s="1888">
        <v>0</v>
      </c>
      <c r="L32" s="1889"/>
      <c r="M32" s="1889"/>
      <c r="N32" s="1889"/>
      <c r="O32" s="1889">
        <v>0.1</v>
      </c>
      <c r="P32" s="1889"/>
      <c r="Q32" s="1889"/>
      <c r="R32" s="1889"/>
      <c r="S32" s="1889">
        <v>0.11</v>
      </c>
      <c r="T32" s="1889"/>
      <c r="U32" s="1889">
        <v>0.19</v>
      </c>
      <c r="V32" s="1889"/>
      <c r="W32" s="1889"/>
      <c r="X32" s="1889">
        <v>0.2</v>
      </c>
      <c r="Y32" s="1889"/>
      <c r="Z32" s="1889">
        <v>1</v>
      </c>
      <c r="AA32" s="1890"/>
      <c r="AB32" s="136"/>
    </row>
    <row r="33" spans="2:28" ht="15" thickBot="1" x14ac:dyDescent="0.4">
      <c r="B33" s="13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6"/>
    </row>
    <row r="34" spans="2:28" s="117" customFormat="1" ht="15" thickBot="1" x14ac:dyDescent="0.4">
      <c r="B34" s="578"/>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136"/>
    </row>
    <row r="35" spans="2:28" s="117" customFormat="1" ht="32.25" customHeight="1" thickBot="1" x14ac:dyDescent="0.4">
      <c r="B35" s="578"/>
      <c r="C35" s="1549" t="s">
        <v>46</v>
      </c>
      <c r="D35" s="1550"/>
      <c r="E35" s="1550"/>
      <c r="F35" s="1550"/>
      <c r="G35" s="1551"/>
      <c r="H35" s="563" t="s">
        <v>834</v>
      </c>
      <c r="I35" s="563" t="s">
        <v>835</v>
      </c>
      <c r="J35" s="563" t="s">
        <v>49</v>
      </c>
      <c r="K35" s="1636" t="s">
        <v>50</v>
      </c>
      <c r="L35" s="1637"/>
      <c r="M35" s="1637"/>
      <c r="N35" s="1637"/>
      <c r="O35" s="1637"/>
      <c r="P35" s="1637"/>
      <c r="Q35" s="1637"/>
      <c r="R35" s="1637"/>
      <c r="S35" s="1637"/>
      <c r="T35" s="1637"/>
      <c r="U35" s="1637"/>
      <c r="V35" s="1637"/>
      <c r="W35" s="1637"/>
      <c r="X35" s="1637"/>
      <c r="Y35" s="1637"/>
      <c r="Z35" s="1637"/>
      <c r="AA35" s="1638"/>
      <c r="AB35" s="136"/>
    </row>
    <row r="36" spans="2:28" s="117" customFormat="1" ht="121.5" customHeight="1" x14ac:dyDescent="0.35">
      <c r="B36" s="578"/>
      <c r="C36" s="1556" t="s">
        <v>795</v>
      </c>
      <c r="D36" s="1749"/>
      <c r="E36" s="1749"/>
      <c r="F36" s="1749"/>
      <c r="G36" s="1750"/>
      <c r="H36" s="593">
        <v>84.68</v>
      </c>
      <c r="I36" s="593">
        <v>98.32</v>
      </c>
      <c r="J36" s="166">
        <f>+I36-H36</f>
        <v>13.639999999999986</v>
      </c>
      <c r="K36" s="3633" t="s">
        <v>1004</v>
      </c>
      <c r="L36" s="3634"/>
      <c r="M36" s="3634"/>
      <c r="N36" s="3634"/>
      <c r="O36" s="3634"/>
      <c r="P36" s="3634"/>
      <c r="Q36" s="3634"/>
      <c r="R36" s="3634"/>
      <c r="S36" s="3634"/>
      <c r="T36" s="3634"/>
      <c r="U36" s="3634"/>
      <c r="V36" s="3634"/>
      <c r="W36" s="3634"/>
      <c r="X36" s="3634"/>
      <c r="Y36" s="3634"/>
      <c r="Z36" s="3634"/>
      <c r="AA36" s="3635"/>
      <c r="AB36" s="136"/>
    </row>
    <row r="37" spans="2:28" s="117" customFormat="1" ht="98.25" customHeight="1" thickBot="1" x14ac:dyDescent="0.4">
      <c r="B37" s="578"/>
      <c r="C37" s="1556" t="s">
        <v>796</v>
      </c>
      <c r="D37" s="1749"/>
      <c r="E37" s="1749"/>
      <c r="F37" s="1749"/>
      <c r="G37" s="1750"/>
      <c r="H37" s="594"/>
      <c r="I37" s="594"/>
      <c r="J37" s="156">
        <f>+I37-H37</f>
        <v>0</v>
      </c>
      <c r="K37" s="3423"/>
      <c r="L37" s="3424"/>
      <c r="M37" s="3424"/>
      <c r="N37" s="3424"/>
      <c r="O37" s="3424"/>
      <c r="P37" s="3424"/>
      <c r="Q37" s="3424"/>
      <c r="R37" s="3424"/>
      <c r="S37" s="3424"/>
      <c r="T37" s="3424"/>
      <c r="U37" s="3424"/>
      <c r="V37" s="3424"/>
      <c r="W37" s="3424"/>
      <c r="X37" s="3424"/>
      <c r="Y37" s="3424"/>
      <c r="Z37" s="3424"/>
      <c r="AA37" s="3425"/>
      <c r="AB37" s="136"/>
    </row>
    <row r="38" spans="2:28" s="117" customFormat="1" ht="15.75" customHeight="1" thickBot="1" x14ac:dyDescent="0.4">
      <c r="B38" s="578"/>
      <c r="C38" s="1528" t="s">
        <v>54</v>
      </c>
      <c r="D38" s="1529"/>
      <c r="E38" s="1529"/>
      <c r="F38" s="1529"/>
      <c r="G38" s="1530"/>
      <c r="H38" s="170"/>
      <c r="I38" s="170"/>
      <c r="J38" s="156">
        <f>+AVERAGE(J36:J37)</f>
        <v>6.8199999999999932</v>
      </c>
      <c r="K38" s="1531"/>
      <c r="L38" s="1532"/>
      <c r="M38" s="1532"/>
      <c r="N38" s="1532"/>
      <c r="O38" s="1532"/>
      <c r="P38" s="1532"/>
      <c r="Q38" s="1532"/>
      <c r="R38" s="1532"/>
      <c r="S38" s="1532"/>
      <c r="T38" s="1532"/>
      <c r="U38" s="1532"/>
      <c r="V38" s="1532"/>
      <c r="W38" s="1532"/>
      <c r="X38" s="1532"/>
      <c r="Y38" s="1532"/>
      <c r="Z38" s="1532"/>
      <c r="AA38" s="1533"/>
      <c r="AB38" s="136"/>
    </row>
    <row r="39" spans="2:28" s="117" customFormat="1" ht="5.25" customHeight="1" x14ac:dyDescent="0.35">
      <c r="B39" s="578"/>
      <c r="C39" s="135"/>
      <c r="D39" s="135"/>
      <c r="E39" s="135"/>
      <c r="F39" s="135"/>
      <c r="G39" s="135"/>
      <c r="H39" s="159"/>
      <c r="I39" s="159"/>
      <c r="J39" s="160"/>
      <c r="K39" s="135"/>
      <c r="L39" s="135"/>
      <c r="M39" s="135"/>
      <c r="N39" s="135"/>
      <c r="O39" s="135"/>
      <c r="P39" s="135"/>
      <c r="Q39" s="135"/>
      <c r="R39" s="135"/>
      <c r="S39" s="135"/>
      <c r="T39" s="135"/>
      <c r="U39" s="135"/>
      <c r="V39" s="135"/>
      <c r="W39" s="135"/>
      <c r="X39" s="135"/>
      <c r="Y39" s="135"/>
      <c r="Z39" s="135"/>
      <c r="AA39" s="135"/>
      <c r="AB39" s="136"/>
    </row>
    <row r="40" spans="2:28" s="117" customFormat="1" ht="15" thickBot="1" x14ac:dyDescent="0.4">
      <c r="B40" s="578"/>
      <c r="C40" s="135"/>
      <c r="D40" s="135"/>
      <c r="E40" s="135"/>
      <c r="F40" s="135"/>
      <c r="G40" s="135"/>
      <c r="H40" s="159"/>
      <c r="I40" s="159"/>
      <c r="J40" s="160"/>
      <c r="K40" s="135"/>
      <c r="L40" s="135"/>
      <c r="M40" s="135"/>
      <c r="N40" s="135"/>
      <c r="O40" s="135"/>
      <c r="P40" s="135"/>
      <c r="Q40" s="135"/>
      <c r="R40" s="135"/>
      <c r="S40" s="135"/>
      <c r="T40" s="135"/>
      <c r="U40" s="135"/>
      <c r="V40" s="135"/>
      <c r="W40" s="135"/>
      <c r="X40" s="135"/>
      <c r="Y40" s="135"/>
      <c r="Z40" s="135"/>
      <c r="AA40" s="135"/>
      <c r="AB40" s="136"/>
    </row>
    <row r="41" spans="2:28" s="117" customFormat="1" x14ac:dyDescent="0.35">
      <c r="B41" s="578"/>
      <c r="C41" s="1349" t="s">
        <v>55</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1"/>
      <c r="AB41" s="136"/>
    </row>
    <row r="42" spans="2:28" ht="15" thickBot="1" x14ac:dyDescent="0.4">
      <c r="B42" s="134"/>
      <c r="C42" s="1661"/>
      <c r="D42" s="1751"/>
      <c r="E42" s="1751"/>
      <c r="F42" s="1751"/>
      <c r="G42" s="1751"/>
      <c r="H42" s="1751"/>
      <c r="I42" s="1751"/>
      <c r="J42" s="1751"/>
      <c r="K42" s="1751"/>
      <c r="L42" s="1751"/>
      <c r="M42" s="1751"/>
      <c r="N42" s="1751"/>
      <c r="O42" s="1751"/>
      <c r="P42" s="1751"/>
      <c r="Q42" s="1751"/>
      <c r="R42" s="1751"/>
      <c r="S42" s="1751"/>
      <c r="T42" s="1751"/>
      <c r="U42" s="1751"/>
      <c r="V42" s="1751"/>
      <c r="W42" s="1751"/>
      <c r="X42" s="1751"/>
      <c r="Y42" s="1751"/>
      <c r="Z42" s="1751"/>
      <c r="AA42" s="1663"/>
      <c r="AB42" s="136"/>
    </row>
    <row r="43" spans="2:28" ht="20.25" customHeight="1" x14ac:dyDescent="0.35">
      <c r="B43" s="134"/>
      <c r="C43" s="1510"/>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2"/>
      <c r="AB43" s="136"/>
    </row>
    <row r="44" spans="2:28" ht="20.25" customHeight="1" x14ac:dyDescent="0.35">
      <c r="B44" s="134"/>
      <c r="C44" s="1513"/>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5"/>
      <c r="AB44" s="136"/>
    </row>
    <row r="45" spans="2:28" ht="20.25" customHeight="1" x14ac:dyDescent="0.35">
      <c r="B45" s="134"/>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5"/>
      <c r="AB45" s="136"/>
    </row>
    <row r="46" spans="2:28" ht="20.25" customHeight="1" x14ac:dyDescent="0.35">
      <c r="B46" s="134"/>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136"/>
    </row>
    <row r="47" spans="2:28" ht="20.25" customHeight="1" x14ac:dyDescent="0.35">
      <c r="B47" s="134"/>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136"/>
    </row>
    <row r="48" spans="2:28" ht="20.25" customHeight="1" x14ac:dyDescent="0.35">
      <c r="B48" s="134"/>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136"/>
    </row>
    <row r="49" spans="2:28" ht="20.25" customHeight="1" x14ac:dyDescent="0.35">
      <c r="B49" s="134"/>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136"/>
    </row>
    <row r="50" spans="2:28" ht="20.25" customHeight="1" x14ac:dyDescent="0.35">
      <c r="B50" s="134"/>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136"/>
    </row>
    <row r="51" spans="2:28" ht="20.25" customHeight="1" x14ac:dyDescent="0.35">
      <c r="B51" s="134"/>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136"/>
    </row>
    <row r="52" spans="2:28" ht="20.25" customHeight="1" x14ac:dyDescent="0.35">
      <c r="B52" s="134"/>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136"/>
    </row>
    <row r="53" spans="2:28" ht="20.25" customHeight="1" x14ac:dyDescent="0.35">
      <c r="B53" s="134"/>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136"/>
    </row>
    <row r="54" spans="2:28" ht="20.25" customHeight="1" x14ac:dyDescent="0.35">
      <c r="B54" s="134"/>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136"/>
    </row>
    <row r="55" spans="2:28" ht="20.25" customHeight="1" thickBot="1" x14ac:dyDescent="0.4">
      <c r="B55" s="134"/>
      <c r="C55" s="1516"/>
      <c r="D55" s="1517"/>
      <c r="E55" s="1517"/>
      <c r="F55" s="1517"/>
      <c r="G55" s="1517"/>
      <c r="H55" s="1517"/>
      <c r="I55" s="1517"/>
      <c r="J55" s="1517"/>
      <c r="K55" s="1517"/>
      <c r="L55" s="1517"/>
      <c r="M55" s="1517"/>
      <c r="N55" s="1517"/>
      <c r="O55" s="1517"/>
      <c r="P55" s="1517"/>
      <c r="Q55" s="1517"/>
      <c r="R55" s="1517"/>
      <c r="S55" s="1517"/>
      <c r="T55" s="1517"/>
      <c r="U55" s="1517"/>
      <c r="V55" s="1517"/>
      <c r="W55" s="1517"/>
      <c r="X55" s="1517"/>
      <c r="Y55" s="1517"/>
      <c r="Z55" s="1517"/>
      <c r="AA55" s="1518"/>
      <c r="AB55" s="136"/>
    </row>
    <row r="56" spans="2:28" x14ac:dyDescent="0.35">
      <c r="B56" s="144"/>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45"/>
    </row>
    <row r="57" spans="2:28" ht="15" thickBot="1" x14ac:dyDescent="0.4">
      <c r="B57" s="146"/>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47"/>
    </row>
    <row r="58" spans="2:28" ht="15.65" customHeight="1" x14ac:dyDescent="0.35">
      <c r="B58" s="148"/>
      <c r="C58" s="1519" t="s">
        <v>46</v>
      </c>
      <c r="D58" s="1520"/>
      <c r="E58" s="1520"/>
      <c r="F58" s="1520"/>
      <c r="G58" s="1521"/>
      <c r="H58" s="1519" t="s">
        <v>76</v>
      </c>
      <c r="I58" s="1521"/>
      <c r="J58" s="1519" t="s">
        <v>56</v>
      </c>
      <c r="K58" s="1520"/>
      <c r="L58" s="1520"/>
      <c r="M58" s="1521"/>
      <c r="N58" s="1519" t="s">
        <v>57</v>
      </c>
      <c r="O58" s="1520"/>
      <c r="P58" s="1520"/>
      <c r="Q58" s="1520"/>
      <c r="R58" s="1520"/>
      <c r="S58" s="1520"/>
      <c r="T58" s="1520"/>
      <c r="U58" s="1521"/>
      <c r="V58" s="1651" t="s">
        <v>58</v>
      </c>
      <c r="W58" s="1651"/>
      <c r="X58" s="1651"/>
      <c r="Y58" s="1651"/>
      <c r="Z58" s="1651"/>
      <c r="AA58" s="1652"/>
      <c r="AB58" s="149"/>
    </row>
    <row r="59" spans="2:28" ht="15.5" x14ac:dyDescent="0.35">
      <c r="B59" s="150"/>
      <c r="C59" s="1522"/>
      <c r="D59" s="1752"/>
      <c r="E59" s="1752"/>
      <c r="F59" s="1752"/>
      <c r="G59" s="1524"/>
      <c r="H59" s="1522"/>
      <c r="I59" s="1524"/>
      <c r="J59" s="1522"/>
      <c r="K59" s="1752"/>
      <c r="L59" s="1752"/>
      <c r="M59" s="1524"/>
      <c r="N59" s="1522"/>
      <c r="O59" s="1752"/>
      <c r="P59" s="1752"/>
      <c r="Q59" s="1752"/>
      <c r="R59" s="1752"/>
      <c r="S59" s="1752"/>
      <c r="T59" s="1752"/>
      <c r="U59" s="1524"/>
      <c r="V59" s="1753"/>
      <c r="W59" s="1753"/>
      <c r="X59" s="1753"/>
      <c r="Y59" s="1753"/>
      <c r="Z59" s="1753"/>
      <c r="AA59" s="1654"/>
      <c r="AB59" s="149"/>
    </row>
    <row r="60" spans="2:28" ht="16" thickBot="1" x14ac:dyDescent="0.4">
      <c r="B60" s="150"/>
      <c r="C60" s="1522"/>
      <c r="D60" s="1752"/>
      <c r="E60" s="1752"/>
      <c r="F60" s="1752"/>
      <c r="G60" s="1524"/>
      <c r="H60" s="1522"/>
      <c r="I60" s="1524"/>
      <c r="J60" s="1522"/>
      <c r="K60" s="1752"/>
      <c r="L60" s="1752"/>
      <c r="M60" s="1524"/>
      <c r="N60" s="1522"/>
      <c r="O60" s="1752"/>
      <c r="P60" s="1752"/>
      <c r="Q60" s="1752"/>
      <c r="R60" s="1752"/>
      <c r="S60" s="1752"/>
      <c r="T60" s="1752"/>
      <c r="U60" s="1524"/>
      <c r="V60" s="1753"/>
      <c r="W60" s="1753"/>
      <c r="X60" s="1753"/>
      <c r="Y60" s="1753"/>
      <c r="Z60" s="1753"/>
      <c r="AA60" s="1654"/>
      <c r="AB60" s="149"/>
    </row>
    <row r="61" spans="2:28" ht="94.15" customHeight="1" x14ac:dyDescent="0.35">
      <c r="B61" s="148"/>
      <c r="C61" s="3624" t="s">
        <v>795</v>
      </c>
      <c r="D61" s="1908"/>
      <c r="E61" s="1908"/>
      <c r="F61" s="1908"/>
      <c r="G61" s="1908"/>
      <c r="H61" s="1908" t="s">
        <v>836</v>
      </c>
      <c r="I61" s="1908"/>
      <c r="J61" s="3625">
        <f>+J36</f>
        <v>13.639999999999986</v>
      </c>
      <c r="K61" s="3626"/>
      <c r="L61" s="3626"/>
      <c r="M61" s="3627"/>
      <c r="N61" s="3628" t="s">
        <v>1005</v>
      </c>
      <c r="O61" s="3629"/>
      <c r="P61" s="3629"/>
      <c r="Q61" s="3629"/>
      <c r="R61" s="3629"/>
      <c r="S61" s="3629"/>
      <c r="T61" s="3629"/>
      <c r="U61" s="3630"/>
      <c r="V61" s="3631" t="s">
        <v>837</v>
      </c>
      <c r="W61" s="3631"/>
      <c r="X61" s="3631"/>
      <c r="Y61" s="3631"/>
      <c r="Z61" s="3631"/>
      <c r="AA61" s="3632"/>
      <c r="AB61" s="163"/>
    </row>
    <row r="62" spans="2:28" ht="115.5" customHeight="1" x14ac:dyDescent="0.35">
      <c r="B62" s="148"/>
      <c r="C62" s="1473" t="s">
        <v>796</v>
      </c>
      <c r="D62" s="1474"/>
      <c r="E62" s="1474"/>
      <c r="F62" s="1474"/>
      <c r="G62" s="1474"/>
      <c r="H62" s="1475"/>
      <c r="I62" s="1474"/>
      <c r="J62" s="3637"/>
      <c r="K62" s="3638"/>
      <c r="L62" s="3638"/>
      <c r="M62" s="3638"/>
      <c r="N62" s="3631"/>
      <c r="O62" s="3631"/>
      <c r="P62" s="3631"/>
      <c r="Q62" s="3631"/>
      <c r="R62" s="3631"/>
      <c r="S62" s="3631"/>
      <c r="T62" s="3631"/>
      <c r="U62" s="3631"/>
      <c r="V62" s="3631"/>
      <c r="W62" s="3631"/>
      <c r="X62" s="3631"/>
      <c r="Y62" s="3631"/>
      <c r="Z62" s="3631"/>
      <c r="AA62" s="3632"/>
      <c r="AB62" s="163"/>
    </row>
    <row r="63" spans="2:28" ht="15.75" customHeight="1" thickBot="1" x14ac:dyDescent="0.4">
      <c r="B63" s="148"/>
      <c r="C63" s="1187"/>
      <c r="D63" s="1188"/>
      <c r="E63" s="1188"/>
      <c r="F63" s="1188"/>
      <c r="G63" s="1188"/>
      <c r="H63" s="1188"/>
      <c r="I63" s="1188"/>
      <c r="J63" s="1188"/>
      <c r="K63" s="1188"/>
      <c r="L63" s="1188"/>
      <c r="M63" s="1188"/>
      <c r="N63" s="1188"/>
      <c r="O63" s="1188"/>
      <c r="P63" s="1188"/>
      <c r="Q63" s="1188"/>
      <c r="R63" s="1188"/>
      <c r="S63" s="1188"/>
      <c r="T63" s="1188"/>
      <c r="U63" s="1188"/>
      <c r="V63" s="1188"/>
      <c r="W63" s="1188"/>
      <c r="X63" s="1188"/>
      <c r="Y63" s="1188"/>
      <c r="Z63" s="1188"/>
      <c r="AA63" s="3636"/>
      <c r="AB63" s="163"/>
    </row>
    <row r="64" spans="2:28" x14ac:dyDescent="0.35">
      <c r="B64" s="15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52"/>
    </row>
    <row r="103" ht="6" customHeight="1" x14ac:dyDescent="0.35"/>
  </sheetData>
  <mergeCells count="88">
    <mergeCell ref="C62:G62"/>
    <mergeCell ref="H62:I62"/>
    <mergeCell ref="J62:M62"/>
    <mergeCell ref="N62:U62"/>
    <mergeCell ref="O32:R32"/>
    <mergeCell ref="S32:T32"/>
    <mergeCell ref="U32:W32"/>
    <mergeCell ref="C38:G38"/>
    <mergeCell ref="K38:AA38"/>
    <mergeCell ref="C63:G63"/>
    <mergeCell ref="H63:I63"/>
    <mergeCell ref="J63:M63"/>
    <mergeCell ref="N63:U63"/>
    <mergeCell ref="V63:AA63"/>
    <mergeCell ref="U31:W31"/>
    <mergeCell ref="X31:Y31"/>
    <mergeCell ref="Z31:AA31"/>
    <mergeCell ref="K32:N32"/>
    <mergeCell ref="V62:AA62"/>
    <mergeCell ref="C13:H14"/>
    <mergeCell ref="I13:S14"/>
    <mergeCell ref="T13:AA13"/>
    <mergeCell ref="T14:AA14"/>
    <mergeCell ref="C16:H16"/>
    <mergeCell ref="I16:AA16"/>
    <mergeCell ref="B2:G4"/>
    <mergeCell ref="H2:AB2"/>
    <mergeCell ref="H3:O3"/>
    <mergeCell ref="P3:AB3"/>
    <mergeCell ref="H4:AB4"/>
    <mergeCell ref="I7:AA8"/>
    <mergeCell ref="C10:H11"/>
    <mergeCell ref="I10:Q11"/>
    <mergeCell ref="R10:U10"/>
    <mergeCell ref="V10:AA10"/>
    <mergeCell ref="R11:U11"/>
    <mergeCell ref="V11:AA11"/>
    <mergeCell ref="C7:H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I26:AA26"/>
    <mergeCell ref="C26:H26"/>
    <mergeCell ref="C28:H28"/>
    <mergeCell ref="I28:J28"/>
    <mergeCell ref="K28:N28"/>
    <mergeCell ref="O28:R28"/>
    <mergeCell ref="T28:V28"/>
    <mergeCell ref="X28:Z28"/>
    <mergeCell ref="C36:G36"/>
    <mergeCell ref="K36:AA36"/>
    <mergeCell ref="C37:G37"/>
    <mergeCell ref="K37:AA37"/>
    <mergeCell ref="X32:Y32"/>
    <mergeCell ref="Z32:AA32"/>
    <mergeCell ref="C34:AA34"/>
    <mergeCell ref="C35:G35"/>
    <mergeCell ref="K35:AA35"/>
    <mergeCell ref="C30:J32"/>
    <mergeCell ref="K30:R30"/>
    <mergeCell ref="S30:W30"/>
    <mergeCell ref="X30:AA30"/>
    <mergeCell ref="K31:N31"/>
    <mergeCell ref="O31:R31"/>
    <mergeCell ref="S31:T31"/>
    <mergeCell ref="C41:AA42"/>
    <mergeCell ref="C43:AA55"/>
    <mergeCell ref="C58:G60"/>
    <mergeCell ref="H58:I60"/>
    <mergeCell ref="J58:M60"/>
    <mergeCell ref="N58:U60"/>
    <mergeCell ref="V58:AA60"/>
    <mergeCell ref="C61:G61"/>
    <mergeCell ref="H61:I61"/>
    <mergeCell ref="J61:M61"/>
    <mergeCell ref="N61:U61"/>
    <mergeCell ref="V61:AA61"/>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14"/>
  <sheetViews>
    <sheetView topLeftCell="A34" workbookViewId="0">
      <selection sqref="A1:XFD1048576"/>
    </sheetView>
  </sheetViews>
  <sheetFormatPr baseColWidth="10" defaultColWidth="3.7265625" defaultRowHeight="14.5" x14ac:dyDescent="0.35"/>
  <cols>
    <col min="1" max="1" width="3.7265625" style="927"/>
    <col min="2" max="2" width="2.81640625" style="927" customWidth="1"/>
    <col min="3" max="6" width="2.7265625" style="927" customWidth="1"/>
    <col min="7" max="7" width="4.26953125" style="927" customWidth="1"/>
    <col min="8" max="8" width="19.7265625" style="927" customWidth="1"/>
    <col min="9" max="9" width="18.7265625" style="927" customWidth="1"/>
    <col min="10" max="10" width="15" style="927" customWidth="1"/>
    <col min="11" max="12" width="3.453125" style="927" customWidth="1"/>
    <col min="13" max="15" width="2.7265625" style="927" customWidth="1"/>
    <col min="16" max="16" width="3.453125" style="927" customWidth="1"/>
    <col min="17" max="17" width="3.54296875" style="927" customWidth="1"/>
    <col min="18" max="18" width="3.7265625" style="927"/>
    <col min="19" max="19" width="3.26953125" style="927" customWidth="1"/>
    <col min="20" max="20" width="7.453125" style="927" customWidth="1"/>
    <col min="21" max="21" width="3.54296875" style="927" customWidth="1"/>
    <col min="22" max="22" width="3.7265625" style="927"/>
    <col min="23" max="25" width="5" style="927" customWidth="1"/>
    <col min="26" max="26" width="6.7265625" style="927" customWidth="1"/>
    <col min="27" max="27" width="4.1796875" style="927" customWidth="1"/>
    <col min="28" max="28" width="2" style="927" customWidth="1"/>
    <col min="29" max="16384" width="3.7265625" style="927"/>
  </cols>
  <sheetData>
    <row r="1" spans="2:28" ht="15" thickBot="1" x14ac:dyDescent="0.4">
      <c r="B1" s="928"/>
      <c r="C1" s="928"/>
      <c r="D1" s="928"/>
      <c r="E1" s="928"/>
      <c r="F1" s="928"/>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3649" t="s">
        <v>2</v>
      </c>
      <c r="Q3" s="3649"/>
      <c r="R3" s="3649"/>
      <c r="S3" s="3649"/>
      <c r="T3" s="3649"/>
      <c r="U3" s="3649"/>
      <c r="V3" s="3649"/>
      <c r="W3" s="3649"/>
      <c r="X3" s="3649"/>
      <c r="Y3" s="3649"/>
      <c r="Z3" s="3649"/>
      <c r="AA3" s="3649"/>
      <c r="AB3" s="3650"/>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ht="3.25" customHeight="1" x14ac:dyDescent="0.35">
      <c r="H5" s="869"/>
      <c r="I5" s="869"/>
      <c r="J5" s="869"/>
      <c r="K5" s="869"/>
      <c r="L5" s="869"/>
      <c r="M5" s="869"/>
      <c r="N5" s="869"/>
      <c r="O5" s="869"/>
      <c r="P5" s="869"/>
      <c r="Q5" s="869"/>
      <c r="R5" s="869"/>
      <c r="S5" s="869"/>
      <c r="T5" s="869"/>
      <c r="U5" s="869"/>
      <c r="V5" s="869"/>
      <c r="W5" s="869"/>
      <c r="X5" s="869"/>
      <c r="Y5" s="869"/>
      <c r="Z5" s="869"/>
      <c r="AA5" s="869"/>
      <c r="AB5" s="869"/>
    </row>
    <row r="6" spans="2:28" ht="5.25" customHeight="1" thickBot="1" x14ac:dyDescent="0.4">
      <c r="B6" s="929"/>
      <c r="C6" s="930"/>
      <c r="D6" s="930"/>
      <c r="E6" s="930"/>
      <c r="F6" s="930"/>
      <c r="G6" s="930"/>
      <c r="H6" s="930"/>
      <c r="I6" s="931"/>
      <c r="J6" s="931"/>
      <c r="K6" s="931"/>
      <c r="L6" s="931"/>
      <c r="M6" s="931"/>
      <c r="N6" s="931"/>
      <c r="O6" s="931"/>
      <c r="P6" s="931"/>
      <c r="Q6" s="931"/>
      <c r="R6" s="932"/>
      <c r="S6" s="932"/>
      <c r="T6" s="932"/>
      <c r="U6" s="932"/>
      <c r="V6" s="932"/>
      <c r="W6" s="930"/>
      <c r="X6" s="930"/>
      <c r="Y6" s="930"/>
      <c r="Z6" s="930"/>
      <c r="AA6" s="930"/>
      <c r="AB6" s="933"/>
    </row>
    <row r="7" spans="2:28" ht="15" customHeight="1" x14ac:dyDescent="0.35">
      <c r="B7" s="934"/>
      <c r="C7" s="1220" t="s">
        <v>4</v>
      </c>
      <c r="D7" s="1221"/>
      <c r="E7" s="1221"/>
      <c r="F7" s="1221"/>
      <c r="G7" s="1221"/>
      <c r="H7" s="1222"/>
      <c r="I7" s="1760" t="s">
        <v>838</v>
      </c>
      <c r="J7" s="1761"/>
      <c r="K7" s="1761"/>
      <c r="L7" s="1761"/>
      <c r="M7" s="1761"/>
      <c r="N7" s="1761"/>
      <c r="O7" s="1761"/>
      <c r="P7" s="1761"/>
      <c r="Q7" s="1761"/>
      <c r="R7" s="1761"/>
      <c r="S7" s="1761"/>
      <c r="T7" s="1761"/>
      <c r="U7" s="1761"/>
      <c r="V7" s="1761"/>
      <c r="W7" s="1761"/>
      <c r="X7" s="1761"/>
      <c r="Y7" s="1761"/>
      <c r="Z7" s="1761"/>
      <c r="AA7" s="1762"/>
      <c r="AB7" s="935"/>
    </row>
    <row r="8" spans="2:28" ht="15" thickBot="1" x14ac:dyDescent="0.4">
      <c r="B8" s="934"/>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935"/>
    </row>
    <row r="9" spans="2:28" ht="3.75" customHeight="1" thickBot="1" x14ac:dyDescent="0.4">
      <c r="B9" s="934"/>
      <c r="C9" s="936"/>
      <c r="D9" s="936"/>
      <c r="E9" s="936"/>
      <c r="F9" s="936"/>
      <c r="G9" s="936"/>
      <c r="H9" s="936"/>
      <c r="I9" s="937"/>
      <c r="J9" s="937"/>
      <c r="K9" s="937"/>
      <c r="L9" s="937"/>
      <c r="M9" s="937"/>
      <c r="N9" s="937"/>
      <c r="O9" s="937"/>
      <c r="P9" s="937"/>
      <c r="Q9" s="937"/>
      <c r="R9" s="938"/>
      <c r="S9" s="938"/>
      <c r="T9" s="938"/>
      <c r="U9" s="938"/>
      <c r="V9" s="938"/>
      <c r="W9" s="936"/>
      <c r="X9" s="936"/>
      <c r="Y9" s="936"/>
      <c r="Z9" s="936"/>
      <c r="AA9" s="936"/>
      <c r="AB9" s="935"/>
    </row>
    <row r="10" spans="2:28" ht="15" customHeight="1" thickBot="1" x14ac:dyDescent="0.4">
      <c r="B10" s="934"/>
      <c r="C10" s="1220" t="s">
        <v>6</v>
      </c>
      <c r="D10" s="1221"/>
      <c r="E10" s="1221"/>
      <c r="F10" s="1221"/>
      <c r="G10" s="1221"/>
      <c r="H10" s="1222"/>
      <c r="I10" s="1361" t="s">
        <v>839</v>
      </c>
      <c r="J10" s="1362"/>
      <c r="K10" s="1362"/>
      <c r="L10" s="1362"/>
      <c r="M10" s="1362"/>
      <c r="N10" s="1362"/>
      <c r="O10" s="1362"/>
      <c r="P10" s="1362"/>
      <c r="Q10" s="1363"/>
      <c r="R10" s="1367" t="s">
        <v>8</v>
      </c>
      <c r="S10" s="1368"/>
      <c r="T10" s="1368"/>
      <c r="U10" s="1369"/>
      <c r="V10" s="1213" t="s">
        <v>9</v>
      </c>
      <c r="W10" s="1214"/>
      <c r="X10" s="1214"/>
      <c r="Y10" s="1214"/>
      <c r="Z10" s="1214"/>
      <c r="AA10" s="1215"/>
      <c r="AB10" s="935"/>
    </row>
    <row r="11" spans="2:28" ht="28.5" customHeight="1" thickBot="1" x14ac:dyDescent="0.4">
      <c r="B11" s="934"/>
      <c r="C11" s="1223"/>
      <c r="D11" s="1224"/>
      <c r="E11" s="1224"/>
      <c r="F11" s="1224"/>
      <c r="G11" s="1224"/>
      <c r="H11" s="1225"/>
      <c r="I11" s="1364"/>
      <c r="J11" s="1365"/>
      <c r="K11" s="1365"/>
      <c r="L11" s="1365"/>
      <c r="M11" s="1365"/>
      <c r="N11" s="1365"/>
      <c r="O11" s="1365"/>
      <c r="P11" s="1365"/>
      <c r="Q11" s="1366"/>
      <c r="R11" s="1235" t="s">
        <v>840</v>
      </c>
      <c r="S11" s="1370"/>
      <c r="T11" s="1370"/>
      <c r="U11" s="1371"/>
      <c r="V11" s="1219">
        <v>9</v>
      </c>
      <c r="W11" s="1372"/>
      <c r="X11" s="1372"/>
      <c r="Y11" s="1372"/>
      <c r="Z11" s="1372"/>
      <c r="AA11" s="1373"/>
      <c r="AB11" s="935"/>
    </row>
    <row r="12" spans="2:28" ht="1.5" hidden="1" customHeight="1" x14ac:dyDescent="0.35">
      <c r="B12" s="939"/>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1"/>
    </row>
    <row r="13" spans="2:28" ht="15" customHeight="1" x14ac:dyDescent="0.35">
      <c r="B13" s="939"/>
      <c r="C13" s="1220" t="s">
        <v>11</v>
      </c>
      <c r="D13" s="1221"/>
      <c r="E13" s="1221"/>
      <c r="F13" s="1221"/>
      <c r="G13" s="1221"/>
      <c r="H13" s="1222"/>
      <c r="I13" s="1831" t="s">
        <v>841</v>
      </c>
      <c r="J13" s="1832"/>
      <c r="K13" s="1832"/>
      <c r="L13" s="1832"/>
      <c r="M13" s="1832"/>
      <c r="N13" s="1832"/>
      <c r="O13" s="1832"/>
      <c r="P13" s="1832"/>
      <c r="Q13" s="1832"/>
      <c r="R13" s="1832"/>
      <c r="S13" s="1833"/>
      <c r="T13" s="1220" t="s">
        <v>13</v>
      </c>
      <c r="U13" s="1221"/>
      <c r="V13" s="1221"/>
      <c r="W13" s="1221"/>
      <c r="X13" s="1221"/>
      <c r="Y13" s="1221"/>
      <c r="Z13" s="1221"/>
      <c r="AA13" s="1222"/>
      <c r="AB13" s="941"/>
    </row>
    <row r="14" spans="2:28" ht="64.5" customHeight="1" thickBot="1" x14ac:dyDescent="0.4">
      <c r="B14" s="939"/>
      <c r="C14" s="1223"/>
      <c r="D14" s="1224"/>
      <c r="E14" s="1224"/>
      <c r="F14" s="1224"/>
      <c r="G14" s="1224"/>
      <c r="H14" s="1225"/>
      <c r="I14" s="1834"/>
      <c r="J14" s="1835"/>
      <c r="K14" s="1835"/>
      <c r="L14" s="1835"/>
      <c r="M14" s="1835"/>
      <c r="N14" s="1835"/>
      <c r="O14" s="1835"/>
      <c r="P14" s="1835"/>
      <c r="Q14" s="1835"/>
      <c r="R14" s="1835"/>
      <c r="S14" s="1836"/>
      <c r="T14" s="1232" t="s">
        <v>14</v>
      </c>
      <c r="U14" s="1233"/>
      <c r="V14" s="1233"/>
      <c r="W14" s="1233"/>
      <c r="X14" s="1233"/>
      <c r="Y14" s="1233"/>
      <c r="Z14" s="1233"/>
      <c r="AA14" s="1234"/>
      <c r="AB14" s="941"/>
    </row>
    <row r="15" spans="2:28" ht="6.75" customHeight="1" thickBot="1" x14ac:dyDescent="0.4">
      <c r="B15" s="939"/>
      <c r="C15" s="940"/>
      <c r="D15" s="940"/>
      <c r="E15" s="940"/>
      <c r="F15" s="940"/>
      <c r="G15" s="940"/>
      <c r="H15" s="940"/>
      <c r="I15" s="940"/>
      <c r="J15" s="940"/>
      <c r="K15" s="940"/>
      <c r="L15" s="940"/>
      <c r="M15" s="940"/>
      <c r="N15" s="940"/>
      <c r="O15" s="940"/>
      <c r="P15" s="940"/>
      <c r="Q15" s="940"/>
      <c r="R15" s="940"/>
      <c r="S15" s="940"/>
      <c r="T15" s="940"/>
      <c r="U15" s="940"/>
      <c r="V15" s="940"/>
      <c r="W15" s="940"/>
      <c r="X15" s="940"/>
      <c r="Y15" s="940"/>
      <c r="Z15" s="940"/>
      <c r="AA15" s="940"/>
      <c r="AB15" s="941"/>
    </row>
    <row r="16" spans="2:28" ht="57.75" customHeight="1" thickBot="1" x14ac:dyDescent="0.4">
      <c r="B16" s="939"/>
      <c r="C16" s="1195" t="s">
        <v>15</v>
      </c>
      <c r="D16" s="1196"/>
      <c r="E16" s="1196"/>
      <c r="F16" s="1196"/>
      <c r="G16" s="1196"/>
      <c r="H16" s="1197"/>
      <c r="I16" s="1198" t="s">
        <v>842</v>
      </c>
      <c r="J16" s="1199"/>
      <c r="K16" s="1199"/>
      <c r="L16" s="1199"/>
      <c r="M16" s="1199"/>
      <c r="N16" s="1199"/>
      <c r="O16" s="1199"/>
      <c r="P16" s="1199"/>
      <c r="Q16" s="1199"/>
      <c r="R16" s="1199"/>
      <c r="S16" s="1199"/>
      <c r="T16" s="1199"/>
      <c r="U16" s="1199"/>
      <c r="V16" s="1199"/>
      <c r="W16" s="1199"/>
      <c r="X16" s="1199"/>
      <c r="Y16" s="1199"/>
      <c r="Z16" s="1199"/>
      <c r="AA16" s="1200"/>
      <c r="AB16" s="941"/>
    </row>
    <row r="17" spans="2:28" ht="16.5" customHeight="1" thickBot="1" x14ac:dyDescent="0.4">
      <c r="B17" s="939"/>
      <c r="C17" s="938"/>
      <c r="D17" s="938"/>
      <c r="E17" s="938"/>
      <c r="F17" s="938"/>
      <c r="G17" s="938"/>
      <c r="H17" s="938"/>
      <c r="I17" s="942"/>
      <c r="J17" s="942"/>
      <c r="K17" s="942"/>
      <c r="L17" s="942"/>
      <c r="M17" s="942"/>
      <c r="N17" s="942"/>
      <c r="O17" s="942"/>
      <c r="P17" s="942"/>
      <c r="Q17" s="942"/>
      <c r="R17" s="942"/>
      <c r="S17" s="942"/>
      <c r="T17" s="942"/>
      <c r="U17" s="942"/>
      <c r="V17" s="942"/>
      <c r="W17" s="942"/>
      <c r="X17" s="942"/>
      <c r="Y17" s="942"/>
      <c r="Z17" s="942"/>
      <c r="AA17" s="942"/>
      <c r="AB17" s="941"/>
    </row>
    <row r="18" spans="2:28" ht="52.5" customHeight="1" thickBot="1" x14ac:dyDescent="0.4">
      <c r="B18" s="939"/>
      <c r="C18" s="1195" t="s">
        <v>84</v>
      </c>
      <c r="D18" s="1196"/>
      <c r="E18" s="1196"/>
      <c r="F18" s="1196"/>
      <c r="G18" s="1196"/>
      <c r="H18" s="1197"/>
      <c r="I18" s="1198" t="s">
        <v>843</v>
      </c>
      <c r="J18" s="1199"/>
      <c r="K18" s="1199"/>
      <c r="L18" s="1199"/>
      <c r="M18" s="1199"/>
      <c r="N18" s="1199"/>
      <c r="O18" s="1199"/>
      <c r="P18" s="1199"/>
      <c r="Q18" s="1199"/>
      <c r="R18" s="1199"/>
      <c r="S18" s="1199"/>
      <c r="T18" s="1199"/>
      <c r="U18" s="1199"/>
      <c r="V18" s="1199"/>
      <c r="W18" s="1199"/>
      <c r="X18" s="1199"/>
      <c r="Y18" s="1199"/>
      <c r="Z18" s="1199"/>
      <c r="AA18" s="1200"/>
      <c r="AB18" s="941"/>
    </row>
    <row r="19" spans="2:28" ht="16.5" customHeight="1" thickBot="1" x14ac:dyDescent="0.4">
      <c r="B19" s="939"/>
      <c r="C19" s="938"/>
      <c r="D19" s="938"/>
      <c r="E19" s="938"/>
      <c r="F19" s="938"/>
      <c r="G19" s="938"/>
      <c r="H19" s="938"/>
      <c r="I19" s="942"/>
      <c r="J19" s="942"/>
      <c r="K19" s="942"/>
      <c r="L19" s="942"/>
      <c r="M19" s="942"/>
      <c r="N19" s="942"/>
      <c r="O19" s="942"/>
      <c r="P19" s="942"/>
      <c r="Q19" s="942"/>
      <c r="R19" s="942"/>
      <c r="S19" s="942"/>
      <c r="T19" s="942"/>
      <c r="U19" s="942"/>
      <c r="V19" s="942"/>
      <c r="W19" s="942"/>
      <c r="X19" s="942"/>
      <c r="Y19" s="942"/>
      <c r="Z19" s="942"/>
      <c r="AA19" s="942"/>
      <c r="AB19" s="941"/>
    </row>
    <row r="20" spans="2:28" ht="21.75" customHeight="1" x14ac:dyDescent="0.35">
      <c r="B20" s="939"/>
      <c r="C20" s="1201" t="s">
        <v>19</v>
      </c>
      <c r="D20" s="1202"/>
      <c r="E20" s="1202"/>
      <c r="F20" s="1202"/>
      <c r="G20" s="1202"/>
      <c r="H20" s="1203"/>
      <c r="I20" s="1207" t="s">
        <v>985</v>
      </c>
      <c r="J20" s="1208"/>
      <c r="K20" s="1208"/>
      <c r="L20" s="1209"/>
      <c r="M20" s="1213" t="s">
        <v>21</v>
      </c>
      <c r="N20" s="1214"/>
      <c r="O20" s="1214"/>
      <c r="P20" s="1214"/>
      <c r="Q20" s="1214"/>
      <c r="R20" s="1214"/>
      <c r="S20" s="1215"/>
      <c r="T20" s="1213" t="s">
        <v>22</v>
      </c>
      <c r="U20" s="1214"/>
      <c r="V20" s="1214"/>
      <c r="W20" s="1214"/>
      <c r="X20" s="1214"/>
      <c r="Y20" s="1214"/>
      <c r="Z20" s="1214"/>
      <c r="AA20" s="1215"/>
      <c r="AB20" s="941"/>
    </row>
    <row r="21" spans="2:28" ht="21.75" customHeight="1" thickBot="1" x14ac:dyDescent="0.4">
      <c r="B21" s="939"/>
      <c r="C21" s="1204"/>
      <c r="D21" s="1205"/>
      <c r="E21" s="1205"/>
      <c r="F21" s="1205"/>
      <c r="G21" s="1205"/>
      <c r="H21" s="1206"/>
      <c r="I21" s="1210"/>
      <c r="J21" s="1211"/>
      <c r="K21" s="1211"/>
      <c r="L21" s="1212"/>
      <c r="M21" s="1216" t="s">
        <v>844</v>
      </c>
      <c r="N21" s="1217"/>
      <c r="O21" s="1217"/>
      <c r="P21" s="1217"/>
      <c r="Q21" s="1217"/>
      <c r="R21" s="1217"/>
      <c r="S21" s="1218"/>
      <c r="T21" s="1219" t="s">
        <v>69</v>
      </c>
      <c r="U21" s="1217"/>
      <c r="V21" s="1217"/>
      <c r="W21" s="1217"/>
      <c r="X21" s="1217"/>
      <c r="Y21" s="1217"/>
      <c r="Z21" s="1217"/>
      <c r="AA21" s="1218"/>
      <c r="AB21" s="941"/>
    </row>
    <row r="22" spans="2:28" ht="15" thickBot="1" x14ac:dyDescent="0.4">
      <c r="B22" s="939"/>
      <c r="C22" s="940"/>
      <c r="D22" s="940"/>
      <c r="E22" s="940"/>
      <c r="F22" s="940"/>
      <c r="G22" s="940"/>
      <c r="H22" s="940"/>
      <c r="I22" s="940"/>
      <c r="J22" s="940"/>
      <c r="K22" s="940"/>
      <c r="L22" s="940"/>
      <c r="M22" s="940"/>
      <c r="N22" s="940"/>
      <c r="O22" s="940"/>
      <c r="P22" s="940"/>
      <c r="Q22" s="940"/>
      <c r="R22" s="940"/>
      <c r="S22" s="940"/>
      <c r="T22" s="940"/>
      <c r="U22" s="940"/>
      <c r="V22" s="940"/>
      <c r="W22" s="940"/>
      <c r="X22" s="940"/>
      <c r="Y22" s="940"/>
      <c r="Z22" s="940"/>
      <c r="AA22" s="940"/>
      <c r="AB22" s="941"/>
    </row>
    <row r="23" spans="2:28" ht="31.75" customHeight="1" x14ac:dyDescent="0.35">
      <c r="B23" s="939"/>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941"/>
    </row>
    <row r="24" spans="2:28" ht="30.25" customHeight="1" thickBot="1" x14ac:dyDescent="0.4">
      <c r="B24" s="939"/>
      <c r="C24" s="1245" t="s">
        <v>845</v>
      </c>
      <c r="D24" s="1246"/>
      <c r="E24" s="1246"/>
      <c r="F24" s="1246"/>
      <c r="G24" s="1246"/>
      <c r="H24" s="1246"/>
      <c r="I24" s="1247"/>
      <c r="J24" s="1245" t="s">
        <v>838</v>
      </c>
      <c r="K24" s="1246"/>
      <c r="L24" s="1246"/>
      <c r="M24" s="1246"/>
      <c r="N24" s="1246"/>
      <c r="O24" s="1246"/>
      <c r="P24" s="1247"/>
      <c r="Q24" s="1248" t="s">
        <v>846</v>
      </c>
      <c r="R24" s="1249"/>
      <c r="S24" s="1249"/>
      <c r="T24" s="1249"/>
      <c r="U24" s="1249"/>
      <c r="V24" s="1249"/>
      <c r="W24" s="1249"/>
      <c r="X24" s="1249"/>
      <c r="Y24" s="1249"/>
      <c r="Z24" s="1249"/>
      <c r="AA24" s="1250"/>
      <c r="AB24" s="941"/>
    </row>
    <row r="25" spans="2:28" ht="15" thickBot="1" x14ac:dyDescent="0.4">
      <c r="B25" s="939"/>
      <c r="C25" s="940"/>
      <c r="D25" s="940"/>
      <c r="E25" s="940"/>
      <c r="F25" s="940"/>
      <c r="G25" s="940"/>
      <c r="H25" s="940"/>
      <c r="I25" s="940"/>
      <c r="J25" s="940"/>
      <c r="K25" s="940"/>
      <c r="L25" s="940"/>
      <c r="M25" s="940"/>
      <c r="N25" s="940"/>
      <c r="O25" s="940"/>
      <c r="P25" s="940"/>
      <c r="Q25" s="940"/>
      <c r="R25" s="940"/>
      <c r="S25" s="940"/>
      <c r="T25" s="940"/>
      <c r="U25" s="940"/>
      <c r="V25" s="940"/>
      <c r="W25" s="940"/>
      <c r="X25" s="940"/>
      <c r="Y25" s="940"/>
      <c r="Z25" s="940"/>
      <c r="AA25" s="940"/>
      <c r="AB25" s="941"/>
    </row>
    <row r="26" spans="2:28" ht="50.25" customHeight="1" thickBot="1" x14ac:dyDescent="0.4">
      <c r="B26" s="939"/>
      <c r="C26" s="1195" t="s">
        <v>31</v>
      </c>
      <c r="D26" s="1196"/>
      <c r="E26" s="1196"/>
      <c r="F26" s="1196"/>
      <c r="G26" s="1196"/>
      <c r="H26" s="1197"/>
      <c r="I26" s="1198" t="s">
        <v>847</v>
      </c>
      <c r="J26" s="1199"/>
      <c r="K26" s="1199"/>
      <c r="L26" s="1199"/>
      <c r="M26" s="1199"/>
      <c r="N26" s="1199"/>
      <c r="O26" s="1199"/>
      <c r="P26" s="1199"/>
      <c r="Q26" s="1199"/>
      <c r="R26" s="1199"/>
      <c r="S26" s="1199"/>
      <c r="T26" s="1199"/>
      <c r="U26" s="1199"/>
      <c r="V26" s="1199"/>
      <c r="W26" s="1199"/>
      <c r="X26" s="1199"/>
      <c r="Y26" s="1199"/>
      <c r="Z26" s="1199"/>
      <c r="AA26" s="1200"/>
      <c r="AB26" s="941"/>
    </row>
    <row r="27" spans="2:28" ht="15" thickBot="1" x14ac:dyDescent="0.4">
      <c r="B27" s="939"/>
      <c r="C27" s="938"/>
      <c r="D27" s="938"/>
      <c r="E27" s="938"/>
      <c r="F27" s="938"/>
      <c r="G27" s="938"/>
      <c r="H27" s="938"/>
      <c r="I27" s="942"/>
      <c r="J27" s="942"/>
      <c r="K27" s="942"/>
      <c r="L27" s="942"/>
      <c r="M27" s="942"/>
      <c r="N27" s="942"/>
      <c r="O27" s="942"/>
      <c r="P27" s="942"/>
      <c r="Q27" s="942"/>
      <c r="R27" s="942"/>
      <c r="S27" s="942"/>
      <c r="T27" s="942"/>
      <c r="U27" s="942"/>
      <c r="V27" s="942"/>
      <c r="W27" s="942"/>
      <c r="X27" s="942"/>
      <c r="Y27" s="942"/>
      <c r="Z27" s="942"/>
      <c r="AA27" s="942"/>
      <c r="AB27" s="941"/>
    </row>
    <row r="28" spans="2:28" ht="53.5" customHeight="1" thickBot="1" x14ac:dyDescent="0.4">
      <c r="B28" s="939"/>
      <c r="C28" s="1195" t="s">
        <v>33</v>
      </c>
      <c r="D28" s="1196"/>
      <c r="E28" s="1196"/>
      <c r="F28" s="1196"/>
      <c r="G28" s="1196"/>
      <c r="H28" s="1197"/>
      <c r="I28" s="1235">
        <v>1</v>
      </c>
      <c r="J28" s="1198"/>
      <c r="K28" s="1236" t="s">
        <v>34</v>
      </c>
      <c r="L28" s="1237"/>
      <c r="M28" s="1237"/>
      <c r="N28" s="1238"/>
      <c r="O28" s="1343" t="s">
        <v>35</v>
      </c>
      <c r="P28" s="1344"/>
      <c r="Q28" s="1344"/>
      <c r="R28" s="1345"/>
      <c r="S28" s="953"/>
      <c r="T28" s="1344" t="s">
        <v>36</v>
      </c>
      <c r="U28" s="1344"/>
      <c r="V28" s="1345"/>
      <c r="W28" s="897" t="s">
        <v>37</v>
      </c>
      <c r="X28" s="1346" t="s">
        <v>38</v>
      </c>
      <c r="Y28" s="1347"/>
      <c r="Z28" s="1348"/>
      <c r="AA28" s="943"/>
      <c r="AB28" s="941"/>
    </row>
    <row r="29" spans="2:28" ht="15" thickBot="1" x14ac:dyDescent="0.4">
      <c r="B29" s="939"/>
      <c r="C29" s="940"/>
      <c r="D29" s="940"/>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1"/>
    </row>
    <row r="30" spans="2:28" ht="15" customHeight="1" x14ac:dyDescent="0.35">
      <c r="B30" s="939"/>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941"/>
    </row>
    <row r="31" spans="2:28" ht="14.25" customHeight="1" x14ac:dyDescent="0.35">
      <c r="B31" s="939"/>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941"/>
    </row>
    <row r="32" spans="2:28" ht="15" customHeight="1" thickBot="1" x14ac:dyDescent="0.4">
      <c r="B32" s="939"/>
      <c r="C32" s="1273"/>
      <c r="D32" s="1274"/>
      <c r="E32" s="1274"/>
      <c r="F32" s="1274"/>
      <c r="G32" s="1274"/>
      <c r="H32" s="1274"/>
      <c r="I32" s="1274"/>
      <c r="J32" s="1275"/>
      <c r="K32" s="1888">
        <v>0</v>
      </c>
      <c r="L32" s="1889"/>
      <c r="M32" s="1889"/>
      <c r="N32" s="1889"/>
      <c r="O32" s="1889">
        <v>0.6</v>
      </c>
      <c r="P32" s="1889"/>
      <c r="Q32" s="1889"/>
      <c r="R32" s="1889"/>
      <c r="S32" s="1889">
        <v>0.61</v>
      </c>
      <c r="T32" s="1889"/>
      <c r="U32" s="1889">
        <v>0.79</v>
      </c>
      <c r="V32" s="1889"/>
      <c r="W32" s="1889"/>
      <c r="X32" s="1889">
        <v>0.8</v>
      </c>
      <c r="Y32" s="1889"/>
      <c r="Z32" s="1889">
        <v>1</v>
      </c>
      <c r="AA32" s="1890"/>
      <c r="AB32" s="941"/>
    </row>
    <row r="33" spans="2:28" ht="15" thickBot="1" x14ac:dyDescent="0.4">
      <c r="B33" s="939"/>
      <c r="C33" s="940"/>
      <c r="D33" s="940"/>
      <c r="E33" s="940"/>
      <c r="F33" s="940"/>
      <c r="G33" s="940"/>
      <c r="H33" s="940"/>
      <c r="I33" s="940"/>
      <c r="J33" s="940"/>
      <c r="K33" s="940"/>
      <c r="L33" s="940"/>
      <c r="M33" s="940"/>
      <c r="N33" s="940"/>
      <c r="O33" s="940"/>
      <c r="P33" s="940"/>
      <c r="Q33" s="940"/>
      <c r="R33" s="940"/>
      <c r="S33" s="940"/>
      <c r="T33" s="940"/>
      <c r="U33" s="940"/>
      <c r="V33" s="940"/>
      <c r="W33" s="940"/>
      <c r="X33" s="940"/>
      <c r="Y33" s="940"/>
      <c r="Z33" s="940"/>
      <c r="AA33" s="940"/>
      <c r="AB33" s="941"/>
    </row>
    <row r="34" spans="2:28" s="945" customFormat="1" ht="15" thickBot="1" x14ac:dyDescent="0.4">
      <c r="B34" s="944"/>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941"/>
    </row>
    <row r="35" spans="2:28" s="945" customFormat="1" ht="84.25" customHeight="1" thickBot="1" x14ac:dyDescent="0.4">
      <c r="B35" s="944"/>
      <c r="C35" s="1549" t="s">
        <v>46</v>
      </c>
      <c r="D35" s="1550"/>
      <c r="E35" s="1550"/>
      <c r="F35" s="1550"/>
      <c r="G35" s="1551"/>
      <c r="H35" s="964" t="s">
        <v>848</v>
      </c>
      <c r="I35" s="964" t="s">
        <v>849</v>
      </c>
      <c r="J35" s="964" t="s">
        <v>49</v>
      </c>
      <c r="K35" s="1636" t="s">
        <v>50</v>
      </c>
      <c r="L35" s="1637"/>
      <c r="M35" s="1637"/>
      <c r="N35" s="1637"/>
      <c r="O35" s="1637"/>
      <c r="P35" s="1637"/>
      <c r="Q35" s="1637"/>
      <c r="R35" s="1637"/>
      <c r="S35" s="1637"/>
      <c r="T35" s="1637"/>
      <c r="U35" s="1637"/>
      <c r="V35" s="1637"/>
      <c r="W35" s="1637"/>
      <c r="X35" s="1637"/>
      <c r="Y35" s="1637"/>
      <c r="Z35" s="1637"/>
      <c r="AA35" s="1638"/>
      <c r="AB35" s="941"/>
    </row>
    <row r="36" spans="2:28" s="945" customFormat="1" ht="83.25" customHeight="1" x14ac:dyDescent="0.35">
      <c r="B36" s="944"/>
      <c r="C36" s="1556" t="s">
        <v>850</v>
      </c>
      <c r="D36" s="1749"/>
      <c r="E36" s="1749"/>
      <c r="F36" s="1749"/>
      <c r="G36" s="1750"/>
      <c r="H36" s="165">
        <v>56</v>
      </c>
      <c r="I36" s="165">
        <v>56</v>
      </c>
      <c r="J36" s="156">
        <f>+H36/I36</f>
        <v>1</v>
      </c>
      <c r="K36" s="1642" t="s">
        <v>851</v>
      </c>
      <c r="L36" s="1643"/>
      <c r="M36" s="1643"/>
      <c r="N36" s="1643"/>
      <c r="O36" s="1643"/>
      <c r="P36" s="1643"/>
      <c r="Q36" s="1643"/>
      <c r="R36" s="1643"/>
      <c r="S36" s="1643"/>
      <c r="T36" s="1643"/>
      <c r="U36" s="1643"/>
      <c r="V36" s="1643"/>
      <c r="W36" s="1643"/>
      <c r="X36" s="1643"/>
      <c r="Y36" s="1643"/>
      <c r="Z36" s="1643"/>
      <c r="AA36" s="1644"/>
      <c r="AB36" s="941"/>
    </row>
    <row r="37" spans="2:28" s="945" customFormat="1" ht="57.65" customHeight="1" x14ac:dyDescent="0.35">
      <c r="B37" s="944"/>
      <c r="C37" s="1556" t="s">
        <v>852</v>
      </c>
      <c r="D37" s="1749"/>
      <c r="E37" s="1749"/>
      <c r="F37" s="1749"/>
      <c r="G37" s="1750"/>
      <c r="H37" s="924">
        <v>21</v>
      </c>
      <c r="I37" s="924">
        <v>21</v>
      </c>
      <c r="J37" s="156">
        <f>+H37/I37</f>
        <v>1</v>
      </c>
      <c r="K37" s="1912" t="s">
        <v>1139</v>
      </c>
      <c r="L37" s="1913"/>
      <c r="M37" s="1913"/>
      <c r="N37" s="1913"/>
      <c r="O37" s="1913"/>
      <c r="P37" s="1913"/>
      <c r="Q37" s="1913"/>
      <c r="R37" s="1913"/>
      <c r="S37" s="1913"/>
      <c r="T37" s="1913"/>
      <c r="U37" s="1913"/>
      <c r="V37" s="1913"/>
      <c r="W37" s="1913"/>
      <c r="X37" s="1913"/>
      <c r="Y37" s="1913"/>
      <c r="Z37" s="1913"/>
      <c r="AA37" s="1914"/>
      <c r="AB37" s="941"/>
    </row>
    <row r="38" spans="2:28" s="945" customFormat="1" ht="35.25" customHeight="1" x14ac:dyDescent="0.35">
      <c r="B38" s="944"/>
      <c r="C38" s="1556" t="s">
        <v>853</v>
      </c>
      <c r="D38" s="1749"/>
      <c r="E38" s="1749"/>
      <c r="F38" s="1749"/>
      <c r="G38" s="1750"/>
      <c r="H38" s="924">
        <v>0</v>
      </c>
      <c r="I38" s="924">
        <v>0</v>
      </c>
      <c r="J38" s="156" t="e">
        <f>+H38/I38</f>
        <v>#DIV/0!</v>
      </c>
      <c r="K38" s="3639"/>
      <c r="L38" s="1643"/>
      <c r="M38" s="1643"/>
      <c r="N38" s="1643"/>
      <c r="O38" s="1643"/>
      <c r="P38" s="1643"/>
      <c r="Q38" s="1643"/>
      <c r="R38" s="1643"/>
      <c r="S38" s="1643"/>
      <c r="T38" s="1643"/>
      <c r="U38" s="1643"/>
      <c r="V38" s="1643"/>
      <c r="W38" s="1643"/>
      <c r="X38" s="1643"/>
      <c r="Y38" s="1643"/>
      <c r="Z38" s="1643"/>
      <c r="AA38" s="1644"/>
      <c r="AB38" s="941"/>
    </row>
    <row r="39" spans="2:28" s="945" customFormat="1" ht="48.75" customHeight="1" thickBot="1" x14ac:dyDescent="0.4">
      <c r="B39" s="944"/>
      <c r="C39" s="1556" t="s">
        <v>854</v>
      </c>
      <c r="D39" s="1749"/>
      <c r="E39" s="1749"/>
      <c r="F39" s="1749"/>
      <c r="G39" s="1750"/>
      <c r="H39" s="924">
        <v>0</v>
      </c>
      <c r="I39" s="924">
        <v>0</v>
      </c>
      <c r="J39" s="156" t="e">
        <f>+H39/I39</f>
        <v>#DIV/0!</v>
      </c>
      <c r="K39" s="1642"/>
      <c r="L39" s="1643"/>
      <c r="M39" s="1643"/>
      <c r="N39" s="1643"/>
      <c r="O39" s="1643"/>
      <c r="P39" s="1643"/>
      <c r="Q39" s="1643"/>
      <c r="R39" s="1643"/>
      <c r="S39" s="1643"/>
      <c r="T39" s="1643"/>
      <c r="U39" s="1643"/>
      <c r="V39" s="1643"/>
      <c r="W39" s="1643"/>
      <c r="X39" s="1643"/>
      <c r="Y39" s="1643"/>
      <c r="Z39" s="1643"/>
      <c r="AA39" s="1644"/>
      <c r="AB39" s="941"/>
    </row>
    <row r="40" spans="2:28" s="945" customFormat="1" ht="15.75" customHeight="1" thickBot="1" x14ac:dyDescent="0.4">
      <c r="B40" s="944"/>
      <c r="C40" s="1528" t="s">
        <v>54</v>
      </c>
      <c r="D40" s="1529"/>
      <c r="E40" s="1529"/>
      <c r="F40" s="1529"/>
      <c r="G40" s="1530"/>
      <c r="H40" s="432">
        <f>SUM(H36:H39)</f>
        <v>77</v>
      </c>
      <c r="I40" s="432">
        <f>SUM(I36:I39)</f>
        <v>77</v>
      </c>
      <c r="J40" s="319">
        <v>3.67</v>
      </c>
      <c r="K40" s="1531"/>
      <c r="L40" s="1532"/>
      <c r="M40" s="1532"/>
      <c r="N40" s="1532"/>
      <c r="O40" s="1532"/>
      <c r="P40" s="1532"/>
      <c r="Q40" s="1532"/>
      <c r="R40" s="1532"/>
      <c r="S40" s="1532"/>
      <c r="T40" s="1532"/>
      <c r="U40" s="1532"/>
      <c r="V40" s="1532"/>
      <c r="W40" s="1532"/>
      <c r="X40" s="1532"/>
      <c r="Y40" s="1532"/>
      <c r="Z40" s="1532"/>
      <c r="AA40" s="1533"/>
      <c r="AB40" s="941"/>
    </row>
    <row r="41" spans="2:28" s="945" customFormat="1" ht="5.25" customHeight="1" x14ac:dyDescent="0.35">
      <c r="B41" s="944"/>
      <c r="C41" s="940"/>
      <c r="D41" s="940"/>
      <c r="E41" s="940"/>
      <c r="F41" s="940"/>
      <c r="G41" s="940"/>
      <c r="H41" s="946"/>
      <c r="I41" s="946"/>
      <c r="J41" s="160"/>
      <c r="K41" s="940"/>
      <c r="L41" s="940"/>
      <c r="M41" s="940"/>
      <c r="N41" s="940"/>
      <c r="O41" s="940"/>
      <c r="P41" s="940"/>
      <c r="Q41" s="940"/>
      <c r="R41" s="940"/>
      <c r="S41" s="940"/>
      <c r="T41" s="940"/>
      <c r="U41" s="940"/>
      <c r="V41" s="940"/>
      <c r="W41" s="940"/>
      <c r="X41" s="940"/>
      <c r="Y41" s="940"/>
      <c r="Z41" s="940"/>
      <c r="AA41" s="940"/>
      <c r="AB41" s="941"/>
    </row>
    <row r="42" spans="2:28" s="945" customFormat="1" ht="15" thickBot="1" x14ac:dyDescent="0.4">
      <c r="B42" s="944"/>
      <c r="C42" s="940"/>
      <c r="D42" s="940"/>
      <c r="E42" s="940"/>
      <c r="F42" s="940"/>
      <c r="G42" s="940"/>
      <c r="H42" s="946"/>
      <c r="I42" s="946"/>
      <c r="J42" s="160"/>
      <c r="K42" s="940"/>
      <c r="L42" s="940"/>
      <c r="M42" s="940"/>
      <c r="N42" s="940"/>
      <c r="O42" s="940"/>
      <c r="P42" s="940"/>
      <c r="Q42" s="940"/>
      <c r="R42" s="940"/>
      <c r="S42" s="940"/>
      <c r="T42" s="940"/>
      <c r="U42" s="940"/>
      <c r="V42" s="940"/>
      <c r="W42" s="940"/>
      <c r="X42" s="940"/>
      <c r="Y42" s="940"/>
      <c r="Z42" s="940"/>
      <c r="AA42" s="940"/>
      <c r="AB42" s="941"/>
    </row>
    <row r="43" spans="2:28" s="945" customFormat="1" x14ac:dyDescent="0.35">
      <c r="B43" s="944"/>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941"/>
    </row>
    <row r="44" spans="2:28" ht="15" thickBot="1" x14ac:dyDescent="0.4">
      <c r="B44" s="939"/>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941"/>
    </row>
    <row r="45" spans="2:28" x14ac:dyDescent="0.35">
      <c r="B45" s="939"/>
      <c r="C45" s="1510" t="s">
        <v>94</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941"/>
    </row>
    <row r="46" spans="2:28" x14ac:dyDescent="0.35">
      <c r="B46" s="939"/>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941"/>
    </row>
    <row r="47" spans="2:28" x14ac:dyDescent="0.35">
      <c r="B47" s="939"/>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941"/>
    </row>
    <row r="48" spans="2:28" x14ac:dyDescent="0.35">
      <c r="B48" s="939"/>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941"/>
    </row>
    <row r="49" spans="2:28" x14ac:dyDescent="0.35">
      <c r="B49" s="939"/>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941"/>
    </row>
    <row r="50" spans="2:28" x14ac:dyDescent="0.35">
      <c r="B50" s="939"/>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941"/>
    </row>
    <row r="51" spans="2:28" x14ac:dyDescent="0.35">
      <c r="B51" s="939"/>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941"/>
    </row>
    <row r="52" spans="2:28" x14ac:dyDescent="0.35">
      <c r="B52" s="939"/>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941"/>
    </row>
    <row r="53" spans="2:28" x14ac:dyDescent="0.35">
      <c r="B53" s="939"/>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941"/>
    </row>
    <row r="54" spans="2:28" x14ac:dyDescent="0.35">
      <c r="B54" s="939"/>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941"/>
    </row>
    <row r="55" spans="2:28" x14ac:dyDescent="0.35">
      <c r="B55" s="939"/>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941"/>
    </row>
    <row r="56" spans="2:28" x14ac:dyDescent="0.35">
      <c r="B56" s="939"/>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941"/>
    </row>
    <row r="57" spans="2:28" ht="15" thickBot="1" x14ac:dyDescent="0.4">
      <c r="B57" s="939"/>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941"/>
    </row>
    <row r="58" spans="2:28" x14ac:dyDescent="0.35">
      <c r="B58" s="947"/>
      <c r="C58" s="948"/>
      <c r="D58" s="948"/>
      <c r="E58" s="948"/>
      <c r="F58" s="948"/>
      <c r="G58" s="948"/>
      <c r="H58" s="948"/>
      <c r="I58" s="948"/>
      <c r="J58" s="948"/>
      <c r="K58" s="948"/>
      <c r="L58" s="948"/>
      <c r="M58" s="948"/>
      <c r="N58" s="948"/>
      <c r="O58" s="948"/>
      <c r="P58" s="948"/>
      <c r="Q58" s="948"/>
      <c r="R58" s="948"/>
      <c r="S58" s="948"/>
      <c r="T58" s="948"/>
      <c r="U58" s="948"/>
      <c r="V58" s="948"/>
      <c r="W58" s="948"/>
      <c r="X58" s="948"/>
      <c r="Y58" s="948"/>
      <c r="Z58" s="948"/>
      <c r="AA58" s="948"/>
      <c r="AB58" s="949"/>
    </row>
    <row r="59" spans="2:28" ht="15" thickBot="1" x14ac:dyDescent="0.4">
      <c r="B59" s="888"/>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889"/>
    </row>
    <row r="60" spans="2:28" ht="15.5" x14ac:dyDescent="0.35">
      <c r="B60" s="950"/>
      <c r="C60" s="1519" t="s">
        <v>46</v>
      </c>
      <c r="D60" s="1520"/>
      <c r="E60" s="1520"/>
      <c r="F60" s="1520"/>
      <c r="G60" s="1521"/>
      <c r="H60" s="1519" t="s">
        <v>76</v>
      </c>
      <c r="I60" s="1521"/>
      <c r="J60" s="1519" t="s">
        <v>56</v>
      </c>
      <c r="K60" s="1520"/>
      <c r="L60" s="1520"/>
      <c r="M60" s="1521"/>
      <c r="N60" s="1519" t="s">
        <v>57</v>
      </c>
      <c r="O60" s="1520"/>
      <c r="P60" s="1520"/>
      <c r="Q60" s="1520"/>
      <c r="R60" s="1520"/>
      <c r="S60" s="1520"/>
      <c r="T60" s="1520"/>
      <c r="U60" s="1521"/>
      <c r="V60" s="1651" t="s">
        <v>58</v>
      </c>
      <c r="W60" s="1651"/>
      <c r="X60" s="1651"/>
      <c r="Y60" s="1651"/>
      <c r="Z60" s="1651"/>
      <c r="AA60" s="1652"/>
      <c r="AB60" s="925"/>
    </row>
    <row r="61" spans="2:28" ht="15.5" x14ac:dyDescent="0.35">
      <c r="B61" s="926"/>
      <c r="C61" s="1522"/>
      <c r="D61" s="1752"/>
      <c r="E61" s="1752"/>
      <c r="F61" s="1752"/>
      <c r="G61" s="1524"/>
      <c r="H61" s="1522"/>
      <c r="I61" s="1524"/>
      <c r="J61" s="1522"/>
      <c r="K61" s="1752"/>
      <c r="L61" s="1752"/>
      <c r="M61" s="1524"/>
      <c r="N61" s="1522"/>
      <c r="O61" s="1752"/>
      <c r="P61" s="1752"/>
      <c r="Q61" s="1752"/>
      <c r="R61" s="1752"/>
      <c r="S61" s="1752"/>
      <c r="T61" s="1752"/>
      <c r="U61" s="1524"/>
      <c r="V61" s="1753"/>
      <c r="W61" s="1753"/>
      <c r="X61" s="1753"/>
      <c r="Y61" s="1753"/>
      <c r="Z61" s="1753"/>
      <c r="AA61" s="1654"/>
      <c r="AB61" s="925"/>
    </row>
    <row r="62" spans="2:28" ht="16" thickBot="1" x14ac:dyDescent="0.4">
      <c r="B62" s="926"/>
      <c r="C62" s="1522"/>
      <c r="D62" s="1752"/>
      <c r="E62" s="1752"/>
      <c r="F62" s="1752"/>
      <c r="G62" s="1524"/>
      <c r="H62" s="1522"/>
      <c r="I62" s="1524"/>
      <c r="J62" s="1522"/>
      <c r="K62" s="1752"/>
      <c r="L62" s="1752"/>
      <c r="M62" s="1524"/>
      <c r="N62" s="1525"/>
      <c r="O62" s="1526"/>
      <c r="P62" s="1526"/>
      <c r="Q62" s="1526"/>
      <c r="R62" s="1526"/>
      <c r="S62" s="1526"/>
      <c r="T62" s="1526"/>
      <c r="U62" s="1527"/>
      <c r="V62" s="1655"/>
      <c r="W62" s="1655"/>
      <c r="X62" s="1655"/>
      <c r="Y62" s="1655"/>
      <c r="Z62" s="1655"/>
      <c r="AA62" s="1656"/>
      <c r="AB62" s="925"/>
    </row>
    <row r="63" spans="2:28" ht="120.65" customHeight="1" thickBot="1" x14ac:dyDescent="0.4">
      <c r="B63" s="950"/>
      <c r="C63" s="3624" t="s">
        <v>242</v>
      </c>
      <c r="D63" s="1908"/>
      <c r="E63" s="1908"/>
      <c r="F63" s="1908"/>
      <c r="G63" s="1908"/>
      <c r="H63" s="3578">
        <v>1</v>
      </c>
      <c r="I63" s="1908"/>
      <c r="J63" s="3578">
        <v>1</v>
      </c>
      <c r="K63" s="1908"/>
      <c r="L63" s="1908"/>
      <c r="M63" s="1908"/>
      <c r="N63" s="3640" t="s">
        <v>855</v>
      </c>
      <c r="O63" s="3641"/>
      <c r="P63" s="3641"/>
      <c r="Q63" s="3641"/>
      <c r="R63" s="3641"/>
      <c r="S63" s="3641"/>
      <c r="T63" s="3641"/>
      <c r="U63" s="3642"/>
      <c r="V63" s="1740" t="s">
        <v>856</v>
      </c>
      <c r="W63" s="1741"/>
      <c r="X63" s="1741"/>
      <c r="Y63" s="1741"/>
      <c r="Z63" s="1741"/>
      <c r="AA63" s="1743"/>
      <c r="AB63" s="951"/>
    </row>
    <row r="64" spans="2:28" ht="125.15" customHeight="1" thickBot="1" x14ac:dyDescent="0.4">
      <c r="B64" s="950"/>
      <c r="C64" s="1473" t="s">
        <v>245</v>
      </c>
      <c r="D64" s="1474"/>
      <c r="E64" s="1474"/>
      <c r="F64" s="1474"/>
      <c r="G64" s="1474"/>
      <c r="H64" s="3578">
        <v>1</v>
      </c>
      <c r="I64" s="1908"/>
      <c r="J64" s="3578">
        <v>1</v>
      </c>
      <c r="K64" s="1908"/>
      <c r="L64" s="1908"/>
      <c r="M64" s="1908"/>
      <c r="N64" s="3643" t="s">
        <v>855</v>
      </c>
      <c r="O64" s="3644"/>
      <c r="P64" s="3644"/>
      <c r="Q64" s="3644"/>
      <c r="R64" s="3644"/>
      <c r="S64" s="3644"/>
      <c r="T64" s="3644"/>
      <c r="U64" s="3645"/>
      <c r="V64" s="1740" t="s">
        <v>1140</v>
      </c>
      <c r="W64" s="1741"/>
      <c r="X64" s="1741"/>
      <c r="Y64" s="1741"/>
      <c r="Z64" s="1741"/>
      <c r="AA64" s="1743"/>
      <c r="AB64" s="951"/>
    </row>
    <row r="65" spans="2:28" ht="23.25" customHeight="1" thickBot="1" x14ac:dyDescent="0.4">
      <c r="B65" s="950"/>
      <c r="C65" s="1185" t="s">
        <v>246</v>
      </c>
      <c r="D65" s="1186"/>
      <c r="E65" s="1186"/>
      <c r="F65" s="1186"/>
      <c r="G65" s="1186"/>
      <c r="H65" s="3646"/>
      <c r="I65" s="3647"/>
      <c r="J65" s="3585"/>
      <c r="K65" s="1186"/>
      <c r="L65" s="1186"/>
      <c r="M65" s="1186"/>
      <c r="N65" s="3640"/>
      <c r="O65" s="3641"/>
      <c r="P65" s="3641"/>
      <c r="Q65" s="3641"/>
      <c r="R65" s="3641"/>
      <c r="S65" s="3641"/>
      <c r="T65" s="3641"/>
      <c r="U65" s="3642"/>
      <c r="V65" s="3648"/>
      <c r="W65" s="1741"/>
      <c r="X65" s="1741"/>
      <c r="Y65" s="1741"/>
      <c r="Z65" s="1741"/>
      <c r="AA65" s="1743"/>
      <c r="AB65" s="951"/>
    </row>
    <row r="66" spans="2:28" ht="24" customHeight="1" x14ac:dyDescent="0.35">
      <c r="B66" s="950"/>
      <c r="C66" s="1185" t="s">
        <v>247</v>
      </c>
      <c r="D66" s="1186"/>
      <c r="E66" s="1186"/>
      <c r="F66" s="1186"/>
      <c r="G66" s="1186"/>
      <c r="H66" s="3585"/>
      <c r="I66" s="1186"/>
      <c r="J66" s="3585"/>
      <c r="K66" s="1186"/>
      <c r="L66" s="1186"/>
      <c r="M66" s="1186"/>
      <c r="N66" s="3640"/>
      <c r="O66" s="3641"/>
      <c r="P66" s="3641"/>
      <c r="Q66" s="3641"/>
      <c r="R66" s="3641"/>
      <c r="S66" s="3641"/>
      <c r="T66" s="3641"/>
      <c r="U66" s="3642"/>
      <c r="V66" s="3648"/>
      <c r="W66" s="1741"/>
      <c r="X66" s="1741"/>
      <c r="Y66" s="1741"/>
      <c r="Z66" s="1741"/>
      <c r="AA66" s="1743"/>
      <c r="AB66" s="951"/>
    </row>
    <row r="67" spans="2:28" x14ac:dyDescent="0.35">
      <c r="B67" s="950"/>
      <c r="C67" s="1185"/>
      <c r="D67" s="1186"/>
      <c r="E67" s="1186"/>
      <c r="F67" s="1186"/>
      <c r="G67" s="1186"/>
      <c r="H67" s="1186"/>
      <c r="I67" s="1186"/>
      <c r="J67" s="1186"/>
      <c r="K67" s="1186"/>
      <c r="L67" s="1186"/>
      <c r="M67" s="1186"/>
      <c r="N67" s="1486"/>
      <c r="O67" s="1487"/>
      <c r="P67" s="1487"/>
      <c r="Q67" s="1487"/>
      <c r="R67" s="1487"/>
      <c r="S67" s="1487"/>
      <c r="T67" s="1487"/>
      <c r="U67" s="1488"/>
      <c r="V67" s="1486"/>
      <c r="W67" s="1487"/>
      <c r="X67" s="1487"/>
      <c r="Y67" s="1487"/>
      <c r="Z67" s="1487"/>
      <c r="AA67" s="1489"/>
      <c r="AB67" s="951"/>
    </row>
    <row r="68" spans="2:28" x14ac:dyDescent="0.35">
      <c r="B68" s="950"/>
      <c r="C68" s="1185"/>
      <c r="D68" s="1186"/>
      <c r="E68" s="1186"/>
      <c r="F68" s="1186"/>
      <c r="G68" s="1186"/>
      <c r="H68" s="1186"/>
      <c r="I68" s="1186"/>
      <c r="J68" s="1186"/>
      <c r="K68" s="1186"/>
      <c r="L68" s="1186"/>
      <c r="M68" s="1186"/>
      <c r="N68" s="1486"/>
      <c r="O68" s="1487"/>
      <c r="P68" s="1487"/>
      <c r="Q68" s="1487"/>
      <c r="R68" s="1487"/>
      <c r="S68" s="1487"/>
      <c r="T68" s="1487"/>
      <c r="U68" s="1488"/>
      <c r="V68" s="1486"/>
      <c r="W68" s="1487"/>
      <c r="X68" s="1487"/>
      <c r="Y68" s="1487"/>
      <c r="Z68" s="1487"/>
      <c r="AA68" s="1489"/>
      <c r="AB68" s="951"/>
    </row>
    <row r="69" spans="2:28" x14ac:dyDescent="0.35">
      <c r="B69" s="950"/>
      <c r="C69" s="1185"/>
      <c r="D69" s="1186"/>
      <c r="E69" s="1186"/>
      <c r="F69" s="1186"/>
      <c r="G69" s="1186"/>
      <c r="H69" s="1186"/>
      <c r="I69" s="1186"/>
      <c r="J69" s="1186"/>
      <c r="K69" s="1186"/>
      <c r="L69" s="1186"/>
      <c r="M69" s="1186"/>
      <c r="N69" s="1486"/>
      <c r="O69" s="1487"/>
      <c r="P69" s="1487"/>
      <c r="Q69" s="1487"/>
      <c r="R69" s="1487"/>
      <c r="S69" s="1487"/>
      <c r="T69" s="1487"/>
      <c r="U69" s="1488"/>
      <c r="V69" s="1486"/>
      <c r="W69" s="1487"/>
      <c r="X69" s="1487"/>
      <c r="Y69" s="1487"/>
      <c r="Z69" s="1487"/>
      <c r="AA69" s="1489"/>
      <c r="AB69" s="951"/>
    </row>
    <row r="70" spans="2:28" x14ac:dyDescent="0.35">
      <c r="B70" s="950"/>
      <c r="C70" s="1185"/>
      <c r="D70" s="1186"/>
      <c r="E70" s="1186"/>
      <c r="F70" s="1186"/>
      <c r="G70" s="1186"/>
      <c r="H70" s="1186"/>
      <c r="I70" s="1186"/>
      <c r="J70" s="1186"/>
      <c r="K70" s="1186"/>
      <c r="L70" s="1186"/>
      <c r="M70" s="1186"/>
      <c r="N70" s="1486"/>
      <c r="O70" s="1487"/>
      <c r="P70" s="1487"/>
      <c r="Q70" s="1487"/>
      <c r="R70" s="1487"/>
      <c r="S70" s="1487"/>
      <c r="T70" s="1487"/>
      <c r="U70" s="1488"/>
      <c r="V70" s="1486"/>
      <c r="W70" s="1487"/>
      <c r="X70" s="1487"/>
      <c r="Y70" s="1487"/>
      <c r="Z70" s="1487"/>
      <c r="AA70" s="1489"/>
      <c r="AB70" s="951"/>
    </row>
    <row r="71" spans="2:28" x14ac:dyDescent="0.35">
      <c r="B71" s="950"/>
      <c r="C71" s="1185"/>
      <c r="D71" s="1186"/>
      <c r="E71" s="1186"/>
      <c r="F71" s="1186"/>
      <c r="G71" s="1186"/>
      <c r="H71" s="1186"/>
      <c r="I71" s="1186"/>
      <c r="J71" s="1186"/>
      <c r="K71" s="1186"/>
      <c r="L71" s="1186"/>
      <c r="M71" s="1186"/>
      <c r="N71" s="1486"/>
      <c r="O71" s="1487"/>
      <c r="P71" s="1487"/>
      <c r="Q71" s="1487"/>
      <c r="R71" s="1487"/>
      <c r="S71" s="1487"/>
      <c r="T71" s="1487"/>
      <c r="U71" s="1488"/>
      <c r="V71" s="1486"/>
      <c r="W71" s="1487"/>
      <c r="X71" s="1487"/>
      <c r="Y71" s="1487"/>
      <c r="Z71" s="1487"/>
      <c r="AA71" s="1489"/>
      <c r="AB71" s="951"/>
    </row>
    <row r="72" spans="2:28" x14ac:dyDescent="0.35">
      <c r="B72" s="950"/>
      <c r="C72" s="1185"/>
      <c r="D72" s="1186"/>
      <c r="E72" s="1186"/>
      <c r="F72" s="1186"/>
      <c r="G72" s="1186"/>
      <c r="H72" s="1186"/>
      <c r="I72" s="1186"/>
      <c r="J72" s="1186"/>
      <c r="K72" s="1186"/>
      <c r="L72" s="1186"/>
      <c r="M72" s="1186"/>
      <c r="N72" s="1486"/>
      <c r="O72" s="1487"/>
      <c r="P72" s="1487"/>
      <c r="Q72" s="1487"/>
      <c r="R72" s="1487"/>
      <c r="S72" s="1487"/>
      <c r="T72" s="1487"/>
      <c r="U72" s="1488"/>
      <c r="V72" s="1486"/>
      <c r="W72" s="1487"/>
      <c r="X72" s="1487"/>
      <c r="Y72" s="1487"/>
      <c r="Z72" s="1487"/>
      <c r="AA72" s="1489"/>
      <c r="AB72" s="951"/>
    </row>
    <row r="73" spans="2:28" x14ac:dyDescent="0.35">
      <c r="B73" s="950"/>
      <c r="C73" s="1185"/>
      <c r="D73" s="1186"/>
      <c r="E73" s="1186"/>
      <c r="F73" s="1186"/>
      <c r="G73" s="1186"/>
      <c r="H73" s="1186"/>
      <c r="I73" s="1186"/>
      <c r="J73" s="1186"/>
      <c r="K73" s="1186"/>
      <c r="L73" s="1186"/>
      <c r="M73" s="1186"/>
      <c r="N73" s="1486"/>
      <c r="O73" s="1487"/>
      <c r="P73" s="1487"/>
      <c r="Q73" s="1487"/>
      <c r="R73" s="1487"/>
      <c r="S73" s="1487"/>
      <c r="T73" s="1487"/>
      <c r="U73" s="1488"/>
      <c r="V73" s="1486"/>
      <c r="W73" s="1487"/>
      <c r="X73" s="1487"/>
      <c r="Y73" s="1487"/>
      <c r="Z73" s="1487"/>
      <c r="AA73" s="1489"/>
      <c r="AB73" s="951"/>
    </row>
    <row r="74" spans="2:28" ht="15.75" customHeight="1" thickBot="1" x14ac:dyDescent="0.4">
      <c r="B74" s="950"/>
      <c r="C74" s="1187"/>
      <c r="D74" s="1188"/>
      <c r="E74" s="1188"/>
      <c r="F74" s="1188"/>
      <c r="G74" s="1188"/>
      <c r="H74" s="1188"/>
      <c r="I74" s="1188"/>
      <c r="J74" s="1188"/>
      <c r="K74" s="1188"/>
      <c r="L74" s="1188"/>
      <c r="M74" s="1188"/>
      <c r="N74" s="1482"/>
      <c r="O74" s="1483"/>
      <c r="P74" s="1483"/>
      <c r="Q74" s="1483"/>
      <c r="R74" s="1483"/>
      <c r="S74" s="1483"/>
      <c r="T74" s="1483"/>
      <c r="U74" s="1484"/>
      <c r="V74" s="1482"/>
      <c r="W74" s="1483"/>
      <c r="X74" s="1483"/>
      <c r="Y74" s="1483"/>
      <c r="Z74" s="1483"/>
      <c r="AA74" s="1485"/>
      <c r="AB74" s="951"/>
    </row>
    <row r="75" spans="2:28" x14ac:dyDescent="0.35">
      <c r="B75" s="894"/>
      <c r="C75" s="948"/>
      <c r="D75" s="948"/>
      <c r="E75" s="948"/>
      <c r="F75" s="948"/>
      <c r="G75" s="948"/>
      <c r="H75" s="948"/>
      <c r="I75" s="948"/>
      <c r="J75" s="948"/>
      <c r="K75" s="948"/>
      <c r="L75" s="948"/>
      <c r="M75" s="948"/>
      <c r="N75" s="948"/>
      <c r="O75" s="948"/>
      <c r="P75" s="948"/>
      <c r="Q75" s="948"/>
      <c r="R75" s="948"/>
      <c r="S75" s="948"/>
      <c r="T75" s="948"/>
      <c r="U75" s="948"/>
      <c r="V75" s="948"/>
      <c r="W75" s="948"/>
      <c r="X75" s="948"/>
      <c r="Y75" s="948"/>
      <c r="Z75" s="948"/>
      <c r="AA75" s="948"/>
      <c r="AB75" s="895"/>
    </row>
    <row r="114" ht="6" customHeight="1" x14ac:dyDescent="0.35"/>
  </sheetData>
  <mergeCells count="137">
    <mergeCell ref="C16:H16"/>
    <mergeCell ref="I16:AA16"/>
    <mergeCell ref="C18:H18"/>
    <mergeCell ref="I18:AA18"/>
    <mergeCell ref="C20:H21"/>
    <mergeCell ref="I20:L21"/>
    <mergeCell ref="M20:S20"/>
    <mergeCell ref="T20:AA20"/>
    <mergeCell ref="M21:S21"/>
    <mergeCell ref="T21:AA21"/>
    <mergeCell ref="H2:AB2"/>
    <mergeCell ref="H3:O3"/>
    <mergeCell ref="P3:AB3"/>
    <mergeCell ref="H4:AB4"/>
    <mergeCell ref="C7:H8"/>
    <mergeCell ref="I7:AA8"/>
    <mergeCell ref="V10:AA10"/>
    <mergeCell ref="V11:AA11"/>
    <mergeCell ref="R10:U10"/>
    <mergeCell ref="I10:Q11"/>
    <mergeCell ref="R11:U11"/>
    <mergeCell ref="C10:H11"/>
    <mergeCell ref="B2:G4"/>
    <mergeCell ref="C24:I24"/>
    <mergeCell ref="J24:P24"/>
    <mergeCell ref="Q24:AA24"/>
    <mergeCell ref="K28:N28"/>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N73:U73"/>
    <mergeCell ref="N74:U74"/>
    <mergeCell ref="V71:AA71"/>
    <mergeCell ref="V72:AA72"/>
    <mergeCell ref="V73:AA73"/>
    <mergeCell ref="V74:AA74"/>
    <mergeCell ref="V67:AA67"/>
    <mergeCell ref="V68:AA68"/>
    <mergeCell ref="V69:AA69"/>
    <mergeCell ref="V70:AA70"/>
    <mergeCell ref="N71:U71"/>
    <mergeCell ref="N72:U72"/>
    <mergeCell ref="V65:AA65"/>
    <mergeCell ref="V66:AA66"/>
    <mergeCell ref="X31:Y31"/>
    <mergeCell ref="Z31:AA31"/>
    <mergeCell ref="H70:I70"/>
    <mergeCell ref="J70:M70"/>
    <mergeCell ref="C64:G64"/>
    <mergeCell ref="H64:I64"/>
    <mergeCell ref="J64:M64"/>
    <mergeCell ref="C70:G70"/>
    <mergeCell ref="N67:U67"/>
    <mergeCell ref="N68:U68"/>
    <mergeCell ref="N69:U69"/>
    <mergeCell ref="N70:U70"/>
    <mergeCell ref="C67:G67"/>
    <mergeCell ref="H67:I67"/>
    <mergeCell ref="J67:M67"/>
    <mergeCell ref="C68:G68"/>
    <mergeCell ref="C69:G69"/>
    <mergeCell ref="H69:I69"/>
    <mergeCell ref="J69:M69"/>
    <mergeCell ref="H68:I68"/>
    <mergeCell ref="J68:M68"/>
    <mergeCell ref="N65:U65"/>
    <mergeCell ref="N66:U66"/>
    <mergeCell ref="C65:G65"/>
    <mergeCell ref="H65:I65"/>
    <mergeCell ref="J65:M65"/>
    <mergeCell ref="C73:G73"/>
    <mergeCell ref="H73:I73"/>
    <mergeCell ref="J73:M73"/>
    <mergeCell ref="C74:G74"/>
    <mergeCell ref="H74:I74"/>
    <mergeCell ref="J74:M74"/>
    <mergeCell ref="C71:G71"/>
    <mergeCell ref="H71:I71"/>
    <mergeCell ref="J71:M71"/>
    <mergeCell ref="C72:G72"/>
    <mergeCell ref="H72:I72"/>
    <mergeCell ref="J72:M72"/>
    <mergeCell ref="C66:G66"/>
    <mergeCell ref="H66:I66"/>
    <mergeCell ref="J66:M66"/>
    <mergeCell ref="N63:U63"/>
    <mergeCell ref="N64:U64"/>
    <mergeCell ref="V63:AA63"/>
    <mergeCell ref="V64:AA64"/>
    <mergeCell ref="C63:G63"/>
    <mergeCell ref="H63:I63"/>
    <mergeCell ref="J63:M63"/>
    <mergeCell ref="C60:G62"/>
    <mergeCell ref="H60:I62"/>
    <mergeCell ref="J60:M62"/>
    <mergeCell ref="V60:AA62"/>
    <mergeCell ref="N60:U62"/>
    <mergeCell ref="C13:H14"/>
    <mergeCell ref="I13:S14"/>
    <mergeCell ref="T13:AA13"/>
    <mergeCell ref="T14:AA14"/>
    <mergeCell ref="C40:G40"/>
    <mergeCell ref="K40:AA40"/>
    <mergeCell ref="C43:AA44"/>
    <mergeCell ref="C45:AA57"/>
    <mergeCell ref="C39:G39"/>
    <mergeCell ref="K39:AA39"/>
    <mergeCell ref="C36:G36"/>
    <mergeCell ref="K36:AA36"/>
    <mergeCell ref="C37:G37"/>
    <mergeCell ref="K37:AA37"/>
    <mergeCell ref="C38:G38"/>
    <mergeCell ref="K38:AA38"/>
    <mergeCell ref="C23:I23"/>
    <mergeCell ref="J23:P23"/>
    <mergeCell ref="Q23:AA23"/>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C103"/>
  <sheetViews>
    <sheetView topLeftCell="A31" zoomScale="85" zoomScaleNormal="85" workbookViewId="0">
      <selection activeCell="H36" sqref="H36"/>
    </sheetView>
  </sheetViews>
  <sheetFormatPr baseColWidth="10" defaultColWidth="3.6328125" defaultRowHeight="14.5" x14ac:dyDescent="0.35"/>
  <cols>
    <col min="1" max="1" width="3.6328125" style="817"/>
    <col min="2" max="2" width="2.90625" style="817" customWidth="1"/>
    <col min="3" max="6" width="2.6328125" style="817" customWidth="1"/>
    <col min="7" max="7" width="13.36328125" style="817" customWidth="1"/>
    <col min="8" max="8" width="26.453125" style="817" customWidth="1"/>
    <col min="9" max="9" width="23" style="817" customWidth="1"/>
    <col min="10" max="10" width="15" style="817" customWidth="1"/>
    <col min="11" max="12" width="3.453125" style="817" customWidth="1"/>
    <col min="13" max="15" width="2.6328125" style="817" customWidth="1"/>
    <col min="16" max="16" width="3.453125" style="817" customWidth="1"/>
    <col min="17" max="17" width="3.54296875" style="817" customWidth="1"/>
    <col min="18" max="18" width="3.6328125" style="817"/>
    <col min="19" max="19" width="3.36328125" style="817" customWidth="1"/>
    <col min="20" max="20" width="7.453125" style="817" customWidth="1"/>
    <col min="21" max="21" width="3.54296875" style="817" customWidth="1"/>
    <col min="22" max="22" width="3.6328125" style="817"/>
    <col min="23" max="25" width="5" style="817" customWidth="1"/>
    <col min="26" max="26" width="6.6328125" style="817" customWidth="1"/>
    <col min="27" max="27" width="4.08984375" style="817" customWidth="1"/>
    <col min="28" max="28" width="2" style="817" customWidth="1"/>
    <col min="29" max="16384" width="3.6328125" style="817"/>
  </cols>
  <sheetData>
    <row r="1" spans="2:29" ht="15" thickBot="1" x14ac:dyDescent="0.4">
      <c r="B1" s="868"/>
      <c r="C1" s="868"/>
      <c r="D1" s="868"/>
      <c r="E1" s="868"/>
      <c r="F1" s="868"/>
    </row>
    <row r="2" spans="2:29" ht="45.75" customHeight="1" x14ac:dyDescent="0.35">
      <c r="B2" s="1395"/>
      <c r="C2" s="1396"/>
      <c r="D2" s="1396"/>
      <c r="E2" s="1396"/>
      <c r="F2" s="1396"/>
      <c r="G2" s="1396"/>
      <c r="H2" s="1397"/>
      <c r="I2" s="1189" t="s">
        <v>0</v>
      </c>
      <c r="J2" s="1189"/>
      <c r="K2" s="1189"/>
      <c r="L2" s="1189"/>
      <c r="M2" s="1189"/>
      <c r="N2" s="1189"/>
      <c r="O2" s="1189"/>
      <c r="P2" s="1189"/>
      <c r="Q2" s="1189"/>
      <c r="R2" s="1189"/>
      <c r="S2" s="1189"/>
      <c r="T2" s="1189"/>
      <c r="U2" s="1189"/>
      <c r="V2" s="1189"/>
      <c r="W2" s="1189"/>
      <c r="X2" s="1189"/>
      <c r="Y2" s="1189"/>
      <c r="Z2" s="1189"/>
      <c r="AA2" s="1189"/>
      <c r="AB2" s="1189"/>
      <c r="AC2" s="1190"/>
    </row>
    <row r="3" spans="2:29" ht="15" customHeight="1" x14ac:dyDescent="0.35">
      <c r="B3" s="1398"/>
      <c r="C3" s="1399"/>
      <c r="D3" s="1399"/>
      <c r="E3" s="1399"/>
      <c r="F3" s="1399"/>
      <c r="G3" s="1399"/>
      <c r="H3" s="1400"/>
      <c r="I3" s="1191" t="s">
        <v>1</v>
      </c>
      <c r="J3" s="1191"/>
      <c r="K3" s="1191"/>
      <c r="L3" s="1191"/>
      <c r="M3" s="1191"/>
      <c r="N3" s="1191"/>
      <c r="O3" s="1191"/>
      <c r="P3" s="1191"/>
      <c r="Q3" s="1191" t="s">
        <v>2</v>
      </c>
      <c r="R3" s="1191"/>
      <c r="S3" s="1191"/>
      <c r="T3" s="1191"/>
      <c r="U3" s="1191"/>
      <c r="V3" s="1191"/>
      <c r="W3" s="1191"/>
      <c r="X3" s="1191"/>
      <c r="Y3" s="1191"/>
      <c r="Z3" s="1191"/>
      <c r="AA3" s="1191"/>
      <c r="AB3" s="1191"/>
      <c r="AC3" s="1192"/>
    </row>
    <row r="4" spans="2:29" ht="15" thickBot="1" x14ac:dyDescent="0.4">
      <c r="B4" s="1401"/>
      <c r="C4" s="1402"/>
      <c r="D4" s="1402"/>
      <c r="E4" s="1402"/>
      <c r="F4" s="1402"/>
      <c r="G4" s="1402"/>
      <c r="H4" s="1403"/>
      <c r="I4" s="1193" t="s">
        <v>3</v>
      </c>
      <c r="J4" s="1193"/>
      <c r="K4" s="1193"/>
      <c r="L4" s="1193"/>
      <c r="M4" s="1193"/>
      <c r="N4" s="1193"/>
      <c r="O4" s="1193"/>
      <c r="P4" s="1193"/>
      <c r="Q4" s="1193"/>
      <c r="R4" s="1193"/>
      <c r="S4" s="1193"/>
      <c r="T4" s="1193"/>
      <c r="U4" s="1193"/>
      <c r="V4" s="1193"/>
      <c r="W4" s="1193"/>
      <c r="X4" s="1193"/>
      <c r="Y4" s="1193"/>
      <c r="Z4" s="1193"/>
      <c r="AA4" s="1193"/>
      <c r="AB4" s="1193"/>
      <c r="AC4" s="1194"/>
    </row>
    <row r="5" spans="2:29" x14ac:dyDescent="0.35">
      <c r="I5" s="869"/>
      <c r="J5" s="869"/>
      <c r="K5" s="869"/>
      <c r="L5" s="869"/>
      <c r="M5" s="869"/>
      <c r="N5" s="869"/>
      <c r="O5" s="869"/>
      <c r="P5" s="869"/>
      <c r="Q5" s="869"/>
      <c r="R5" s="869"/>
      <c r="S5" s="869"/>
      <c r="T5" s="869"/>
      <c r="U5" s="869"/>
      <c r="V5" s="869"/>
      <c r="W5" s="869"/>
      <c r="X5" s="869"/>
      <c r="Y5" s="869"/>
      <c r="Z5" s="869"/>
      <c r="AA5" s="869"/>
      <c r="AB5" s="869"/>
    </row>
    <row r="6" spans="2:29" ht="4.25" customHeight="1" thickBot="1" x14ac:dyDescent="0.4">
      <c r="B6" s="870"/>
      <c r="C6" s="871"/>
      <c r="D6" s="871"/>
      <c r="E6" s="871"/>
      <c r="F6" s="871"/>
      <c r="G6" s="871"/>
      <c r="H6" s="871"/>
      <c r="I6" s="872"/>
      <c r="J6" s="872"/>
      <c r="K6" s="872"/>
      <c r="L6" s="872"/>
      <c r="M6" s="872"/>
      <c r="N6" s="872"/>
      <c r="O6" s="872"/>
      <c r="P6" s="872"/>
      <c r="Q6" s="872"/>
      <c r="R6" s="873"/>
      <c r="S6" s="873"/>
      <c r="T6" s="873"/>
      <c r="U6" s="873"/>
      <c r="V6" s="873"/>
      <c r="W6" s="871"/>
      <c r="X6" s="871"/>
      <c r="Y6" s="871"/>
      <c r="Z6" s="871"/>
      <c r="AA6" s="871"/>
      <c r="AB6" s="874"/>
    </row>
    <row r="7" spans="2:29" ht="15" customHeight="1" x14ac:dyDescent="0.35">
      <c r="B7" s="875"/>
      <c r="C7" s="1349" t="s">
        <v>4</v>
      </c>
      <c r="D7" s="1350"/>
      <c r="E7" s="1350"/>
      <c r="F7" s="1350"/>
      <c r="G7" s="1350"/>
      <c r="H7" s="1351"/>
      <c r="I7" s="1355" t="s">
        <v>105</v>
      </c>
      <c r="J7" s="1356"/>
      <c r="K7" s="1356"/>
      <c r="L7" s="1356"/>
      <c r="M7" s="1356"/>
      <c r="N7" s="1356"/>
      <c r="O7" s="1356"/>
      <c r="P7" s="1356"/>
      <c r="Q7" s="1356"/>
      <c r="R7" s="1356"/>
      <c r="S7" s="1356"/>
      <c r="T7" s="1356"/>
      <c r="U7" s="1356"/>
      <c r="V7" s="1356"/>
      <c r="W7" s="1356"/>
      <c r="X7" s="1356"/>
      <c r="Y7" s="1356"/>
      <c r="Z7" s="1356"/>
      <c r="AA7" s="1357"/>
      <c r="AB7" s="876"/>
    </row>
    <row r="8" spans="2:29" ht="8.4" customHeight="1" thickBot="1" x14ac:dyDescent="0.4">
      <c r="B8" s="875"/>
      <c r="C8" s="1414"/>
      <c r="D8" s="1415"/>
      <c r="E8" s="1415"/>
      <c r="F8" s="1415"/>
      <c r="G8" s="1415"/>
      <c r="H8" s="1416"/>
      <c r="I8" s="1358"/>
      <c r="J8" s="1359"/>
      <c r="K8" s="1359"/>
      <c r="L8" s="1359"/>
      <c r="M8" s="1359"/>
      <c r="N8" s="1359"/>
      <c r="O8" s="1359"/>
      <c r="P8" s="1359"/>
      <c r="Q8" s="1359"/>
      <c r="R8" s="1359"/>
      <c r="S8" s="1359"/>
      <c r="T8" s="1359"/>
      <c r="U8" s="1359"/>
      <c r="V8" s="1359"/>
      <c r="W8" s="1359"/>
      <c r="X8" s="1359"/>
      <c r="Y8" s="1359"/>
      <c r="Z8" s="1359"/>
      <c r="AA8" s="1360"/>
      <c r="AB8" s="876"/>
    </row>
    <row r="9" spans="2:29" ht="9.65" customHeight="1" thickBot="1" x14ac:dyDescent="0.4">
      <c r="B9" s="875"/>
      <c r="C9" s="877"/>
      <c r="D9" s="877"/>
      <c r="E9" s="877"/>
      <c r="F9" s="877"/>
      <c r="G9" s="877"/>
      <c r="H9" s="877"/>
      <c r="I9" s="878"/>
      <c r="J9" s="878"/>
      <c r="K9" s="878"/>
      <c r="L9" s="878"/>
      <c r="M9" s="878"/>
      <c r="N9" s="878"/>
      <c r="O9" s="878"/>
      <c r="P9" s="878"/>
      <c r="Q9" s="878"/>
      <c r="R9" s="879"/>
      <c r="S9" s="879"/>
      <c r="T9" s="879"/>
      <c r="U9" s="879"/>
      <c r="V9" s="879"/>
      <c r="W9" s="877"/>
      <c r="X9" s="877"/>
      <c r="Y9" s="877"/>
      <c r="Z9" s="877"/>
      <c r="AA9" s="877"/>
      <c r="AB9" s="876"/>
    </row>
    <row r="10" spans="2:29" ht="15" customHeight="1" thickBot="1" x14ac:dyDescent="0.4">
      <c r="B10" s="875"/>
      <c r="C10" s="1349" t="s">
        <v>6</v>
      </c>
      <c r="D10" s="1350"/>
      <c r="E10" s="1350"/>
      <c r="F10" s="1350"/>
      <c r="G10" s="1350"/>
      <c r="H10" s="1351"/>
      <c r="I10" s="1361" t="s">
        <v>106</v>
      </c>
      <c r="J10" s="1362"/>
      <c r="K10" s="1362"/>
      <c r="L10" s="1362"/>
      <c r="M10" s="1362"/>
      <c r="N10" s="1362"/>
      <c r="O10" s="1362"/>
      <c r="P10" s="1362"/>
      <c r="Q10" s="1363"/>
      <c r="R10" s="1367" t="s">
        <v>8</v>
      </c>
      <c r="S10" s="1368"/>
      <c r="T10" s="1368"/>
      <c r="U10" s="1369"/>
      <c r="V10" s="1213" t="s">
        <v>9</v>
      </c>
      <c r="W10" s="1214"/>
      <c r="X10" s="1214"/>
      <c r="Y10" s="1214"/>
      <c r="Z10" s="1214"/>
      <c r="AA10" s="1215"/>
      <c r="AB10" s="876"/>
    </row>
    <row r="11" spans="2:29" ht="19.25" customHeight="1" thickBot="1" x14ac:dyDescent="0.4">
      <c r="B11" s="875"/>
      <c r="C11" s="1414"/>
      <c r="D11" s="1415"/>
      <c r="E11" s="1415"/>
      <c r="F11" s="1415"/>
      <c r="G11" s="1415"/>
      <c r="H11" s="1416"/>
      <c r="I11" s="1364"/>
      <c r="J11" s="1365"/>
      <c r="K11" s="1365"/>
      <c r="L11" s="1365"/>
      <c r="M11" s="1365"/>
      <c r="N11" s="1365"/>
      <c r="O11" s="1365"/>
      <c r="P11" s="1365"/>
      <c r="Q11" s="1366"/>
      <c r="R11" s="1235" t="s">
        <v>107</v>
      </c>
      <c r="S11" s="1370"/>
      <c r="T11" s="1370"/>
      <c r="U11" s="1371"/>
      <c r="V11" s="1219" t="s">
        <v>108</v>
      </c>
      <c r="W11" s="1372"/>
      <c r="X11" s="1372"/>
      <c r="Y11" s="1372"/>
      <c r="Z11" s="1372"/>
      <c r="AA11" s="1373"/>
      <c r="AB11" s="876"/>
    </row>
    <row r="12" spans="2:29" ht="7.25" customHeight="1" thickBot="1" x14ac:dyDescent="0.4">
      <c r="B12" s="880"/>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2"/>
    </row>
    <row r="13" spans="2:29" ht="15" customHeight="1" x14ac:dyDescent="0.35">
      <c r="B13" s="880"/>
      <c r="C13" s="1349" t="s">
        <v>11</v>
      </c>
      <c r="D13" s="1350"/>
      <c r="E13" s="1350"/>
      <c r="F13" s="1350"/>
      <c r="G13" s="1350"/>
      <c r="H13" s="1417"/>
      <c r="I13" s="1226" t="s">
        <v>109</v>
      </c>
      <c r="J13" s="1227"/>
      <c r="K13" s="1227"/>
      <c r="L13" s="1227"/>
      <c r="M13" s="1227"/>
      <c r="N13" s="1227"/>
      <c r="O13" s="1227"/>
      <c r="P13" s="1227"/>
      <c r="Q13" s="1227"/>
      <c r="R13" s="1227"/>
      <c r="S13" s="1228"/>
      <c r="T13" s="1220" t="s">
        <v>13</v>
      </c>
      <c r="U13" s="1221"/>
      <c r="V13" s="1221"/>
      <c r="W13" s="1221"/>
      <c r="X13" s="1221"/>
      <c r="Y13" s="1221"/>
      <c r="Z13" s="1221"/>
      <c r="AA13" s="1222"/>
      <c r="AB13" s="882"/>
    </row>
    <row r="14" spans="2:29" ht="26.4" customHeight="1" thickBot="1" x14ac:dyDescent="0.4">
      <c r="B14" s="880"/>
      <c r="C14" s="1414"/>
      <c r="D14" s="1415"/>
      <c r="E14" s="1415"/>
      <c r="F14" s="1415"/>
      <c r="G14" s="1415"/>
      <c r="H14" s="1418"/>
      <c r="I14" s="1229"/>
      <c r="J14" s="1230"/>
      <c r="K14" s="1230"/>
      <c r="L14" s="1230"/>
      <c r="M14" s="1230"/>
      <c r="N14" s="1230"/>
      <c r="O14" s="1230"/>
      <c r="P14" s="1230"/>
      <c r="Q14" s="1230"/>
      <c r="R14" s="1230"/>
      <c r="S14" s="1231"/>
      <c r="T14" s="1232" t="s">
        <v>82</v>
      </c>
      <c r="U14" s="1233"/>
      <c r="V14" s="1233"/>
      <c r="W14" s="1233"/>
      <c r="X14" s="1233"/>
      <c r="Y14" s="1233"/>
      <c r="Z14" s="1233"/>
      <c r="AA14" s="1234"/>
      <c r="AB14" s="882"/>
    </row>
    <row r="15" spans="2:29" ht="8.4" customHeight="1" thickBot="1" x14ac:dyDescent="0.4">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2"/>
    </row>
    <row r="16" spans="2:29" ht="28.5" customHeight="1" thickBot="1" x14ac:dyDescent="0.4">
      <c r="B16" s="880"/>
      <c r="C16" s="1411" t="s">
        <v>15</v>
      </c>
      <c r="D16" s="1412"/>
      <c r="E16" s="1412"/>
      <c r="F16" s="1412"/>
      <c r="G16" s="1412"/>
      <c r="H16" s="1413"/>
      <c r="I16" s="1198" t="s">
        <v>110</v>
      </c>
      <c r="J16" s="1199"/>
      <c r="K16" s="1199"/>
      <c r="L16" s="1199"/>
      <c r="M16" s="1199"/>
      <c r="N16" s="1199"/>
      <c r="O16" s="1199"/>
      <c r="P16" s="1199"/>
      <c r="Q16" s="1199"/>
      <c r="R16" s="1199"/>
      <c r="S16" s="1199"/>
      <c r="T16" s="1199"/>
      <c r="U16" s="1199"/>
      <c r="V16" s="1199"/>
      <c r="W16" s="1199"/>
      <c r="X16" s="1199"/>
      <c r="Y16" s="1199"/>
      <c r="Z16" s="1199"/>
      <c r="AA16" s="1200"/>
      <c r="AB16" s="882"/>
    </row>
    <row r="17" spans="2:28" ht="10.25" customHeight="1" thickBot="1" x14ac:dyDescent="0.4">
      <c r="B17" s="880"/>
      <c r="C17" s="879"/>
      <c r="D17" s="879"/>
      <c r="E17" s="879"/>
      <c r="F17" s="879"/>
      <c r="G17" s="879"/>
      <c r="H17" s="879"/>
      <c r="I17" s="883"/>
      <c r="J17" s="883"/>
      <c r="K17" s="883"/>
      <c r="L17" s="883"/>
      <c r="M17" s="883"/>
      <c r="N17" s="883"/>
      <c r="O17" s="883"/>
      <c r="P17" s="883"/>
      <c r="Q17" s="883"/>
      <c r="R17" s="883"/>
      <c r="S17" s="883"/>
      <c r="T17" s="883"/>
      <c r="U17" s="883"/>
      <c r="V17" s="883"/>
      <c r="W17" s="883"/>
      <c r="X17" s="883"/>
      <c r="Y17" s="883"/>
      <c r="Z17" s="883"/>
      <c r="AA17" s="883"/>
      <c r="AB17" s="882"/>
    </row>
    <row r="18" spans="2:28" ht="72.75" customHeight="1" thickBot="1" x14ac:dyDescent="0.4">
      <c r="B18" s="880"/>
      <c r="C18" s="1411" t="s">
        <v>84</v>
      </c>
      <c r="D18" s="1412"/>
      <c r="E18" s="1412"/>
      <c r="F18" s="1412"/>
      <c r="G18" s="1412"/>
      <c r="H18" s="1413"/>
      <c r="I18" s="1198" t="s">
        <v>111</v>
      </c>
      <c r="J18" s="1199"/>
      <c r="K18" s="1199"/>
      <c r="L18" s="1199"/>
      <c r="M18" s="1199"/>
      <c r="N18" s="1199"/>
      <c r="O18" s="1199"/>
      <c r="P18" s="1199"/>
      <c r="Q18" s="1199"/>
      <c r="R18" s="1199"/>
      <c r="S18" s="1199"/>
      <c r="T18" s="1199"/>
      <c r="U18" s="1199"/>
      <c r="V18" s="1199"/>
      <c r="W18" s="1199"/>
      <c r="X18" s="1199"/>
      <c r="Y18" s="1199"/>
      <c r="Z18" s="1199"/>
      <c r="AA18" s="1200"/>
      <c r="AB18" s="882"/>
    </row>
    <row r="19" spans="2:28" ht="11" customHeight="1" thickBot="1" x14ac:dyDescent="0.4">
      <c r="B19" s="880"/>
      <c r="C19" s="879"/>
      <c r="D19" s="879"/>
      <c r="E19" s="879"/>
      <c r="F19" s="879"/>
      <c r="G19" s="879"/>
      <c r="H19" s="879"/>
      <c r="I19" s="883"/>
      <c r="J19" s="883"/>
      <c r="K19" s="883"/>
      <c r="L19" s="883"/>
      <c r="M19" s="883"/>
      <c r="N19" s="883"/>
      <c r="O19" s="883"/>
      <c r="P19" s="883"/>
      <c r="Q19" s="883"/>
      <c r="R19" s="883"/>
      <c r="S19" s="883"/>
      <c r="T19" s="883"/>
      <c r="U19" s="883"/>
      <c r="V19" s="883"/>
      <c r="W19" s="883"/>
      <c r="X19" s="883"/>
      <c r="Y19" s="883"/>
      <c r="Z19" s="883"/>
      <c r="AA19" s="883"/>
      <c r="AB19" s="882"/>
    </row>
    <row r="20" spans="2:28" ht="17.399999999999999" customHeight="1" thickBot="1" x14ac:dyDescent="0.4">
      <c r="B20" s="880"/>
      <c r="C20" s="1201" t="s">
        <v>19</v>
      </c>
      <c r="D20" s="1202"/>
      <c r="E20" s="1202"/>
      <c r="F20" s="1202"/>
      <c r="G20" s="1202"/>
      <c r="H20" s="1203"/>
      <c r="I20" s="1207" t="s">
        <v>112</v>
      </c>
      <c r="J20" s="1208"/>
      <c r="K20" s="1208"/>
      <c r="L20" s="1209"/>
      <c r="M20" s="1213" t="s">
        <v>21</v>
      </c>
      <c r="N20" s="1214"/>
      <c r="O20" s="1214"/>
      <c r="P20" s="1214"/>
      <c r="Q20" s="1214"/>
      <c r="R20" s="1214"/>
      <c r="S20" s="1215"/>
      <c r="T20" s="1349" t="s">
        <v>22</v>
      </c>
      <c r="U20" s="1350"/>
      <c r="V20" s="1350"/>
      <c r="W20" s="1350"/>
      <c r="X20" s="1350"/>
      <c r="Y20" s="1350"/>
      <c r="Z20" s="1350"/>
      <c r="AA20" s="1351"/>
      <c r="AB20" s="882"/>
    </row>
    <row r="21" spans="2:28" ht="19.25" customHeight="1" thickBot="1" x14ac:dyDescent="0.4">
      <c r="B21" s="880"/>
      <c r="C21" s="1204"/>
      <c r="D21" s="1205"/>
      <c r="E21" s="1205"/>
      <c r="F21" s="1205"/>
      <c r="G21" s="1205"/>
      <c r="H21" s="1206"/>
      <c r="I21" s="1210"/>
      <c r="J21" s="1211"/>
      <c r="K21" s="1211"/>
      <c r="L21" s="1212"/>
      <c r="M21" s="1216" t="s">
        <v>23</v>
      </c>
      <c r="N21" s="1217"/>
      <c r="O21" s="1217"/>
      <c r="P21" s="1217"/>
      <c r="Q21" s="1217"/>
      <c r="R21" s="1217"/>
      <c r="S21" s="1218"/>
      <c r="T21" s="1352" t="s">
        <v>99</v>
      </c>
      <c r="U21" s="1353"/>
      <c r="V21" s="1353"/>
      <c r="W21" s="1353"/>
      <c r="X21" s="1353"/>
      <c r="Y21" s="1353"/>
      <c r="Z21" s="1353"/>
      <c r="AA21" s="1354"/>
      <c r="AB21" s="882"/>
    </row>
    <row r="22" spans="2:28" ht="11" customHeight="1" thickBot="1" x14ac:dyDescent="0.4">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2"/>
    </row>
    <row r="23" spans="2:28" ht="24" customHeight="1" x14ac:dyDescent="0.35">
      <c r="B23" s="88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82"/>
    </row>
    <row r="24" spans="2:28" ht="43.25" customHeight="1" thickBot="1" x14ac:dyDescent="0.4">
      <c r="B24" s="880"/>
      <c r="C24" s="1245" t="s">
        <v>100</v>
      </c>
      <c r="D24" s="1246"/>
      <c r="E24" s="1246"/>
      <c r="F24" s="1246"/>
      <c r="G24" s="1246"/>
      <c r="H24" s="1425"/>
      <c r="I24" s="1247"/>
      <c r="J24" s="1245" t="s">
        <v>113</v>
      </c>
      <c r="K24" s="1246"/>
      <c r="L24" s="1246"/>
      <c r="M24" s="1246"/>
      <c r="N24" s="1246"/>
      <c r="O24" s="1246"/>
      <c r="P24" s="1247"/>
      <c r="Q24" s="1248" t="s">
        <v>89</v>
      </c>
      <c r="R24" s="1249"/>
      <c r="S24" s="1249"/>
      <c r="T24" s="1249"/>
      <c r="U24" s="1249"/>
      <c r="V24" s="1249"/>
      <c r="W24" s="1249"/>
      <c r="X24" s="1249"/>
      <c r="Y24" s="1249"/>
      <c r="Z24" s="1249"/>
      <c r="AA24" s="1250"/>
      <c r="AB24" s="882"/>
    </row>
    <row r="25" spans="2:28" ht="8" customHeight="1" thickBot="1" x14ac:dyDescent="0.4">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2"/>
    </row>
    <row r="26" spans="2:28" ht="30" customHeight="1" thickBot="1" x14ac:dyDescent="0.4">
      <c r="B26" s="880"/>
      <c r="C26" s="1411" t="s">
        <v>31</v>
      </c>
      <c r="D26" s="1412"/>
      <c r="E26" s="1412"/>
      <c r="F26" s="1412"/>
      <c r="G26" s="1412"/>
      <c r="H26" s="1413"/>
      <c r="I26" s="1198" t="s">
        <v>114</v>
      </c>
      <c r="J26" s="1199"/>
      <c r="K26" s="1199"/>
      <c r="L26" s="1199"/>
      <c r="M26" s="1199"/>
      <c r="N26" s="1199"/>
      <c r="O26" s="1199"/>
      <c r="P26" s="1199"/>
      <c r="Q26" s="1199"/>
      <c r="R26" s="1199"/>
      <c r="S26" s="1199"/>
      <c r="T26" s="1199"/>
      <c r="U26" s="1199"/>
      <c r="V26" s="1199"/>
      <c r="W26" s="1199"/>
      <c r="X26" s="1199"/>
      <c r="Y26" s="1199"/>
      <c r="Z26" s="1199"/>
      <c r="AA26" s="1200"/>
      <c r="AB26" s="882"/>
    </row>
    <row r="27" spans="2:28" ht="9.65" customHeight="1" thickBot="1" x14ac:dyDescent="0.4">
      <c r="B27" s="880"/>
      <c r="C27" s="879"/>
      <c r="D27" s="879"/>
      <c r="E27" s="879"/>
      <c r="F27" s="879"/>
      <c r="G27" s="879"/>
      <c r="H27" s="879"/>
      <c r="I27" s="883"/>
      <c r="J27" s="883"/>
      <c r="K27" s="883"/>
      <c r="L27" s="883"/>
      <c r="M27" s="883"/>
      <c r="N27" s="883"/>
      <c r="O27" s="883"/>
      <c r="P27" s="883"/>
      <c r="Q27" s="883"/>
      <c r="R27" s="883"/>
      <c r="S27" s="883"/>
      <c r="T27" s="883"/>
      <c r="U27" s="883"/>
      <c r="V27" s="883"/>
      <c r="W27" s="883"/>
      <c r="X27" s="883"/>
      <c r="Y27" s="883"/>
      <c r="Z27" s="883"/>
      <c r="AA27" s="883"/>
      <c r="AB27" s="882"/>
    </row>
    <row r="28" spans="2:28" ht="44" customHeight="1" thickBot="1" x14ac:dyDescent="0.4">
      <c r="B28" s="880"/>
      <c r="C28" s="1411" t="s">
        <v>33</v>
      </c>
      <c r="D28" s="1412"/>
      <c r="E28" s="1412"/>
      <c r="F28" s="1412"/>
      <c r="G28" s="1412"/>
      <c r="H28" s="1424"/>
      <c r="I28" s="1235" t="s">
        <v>1118</v>
      </c>
      <c r="J28" s="1371"/>
      <c r="K28" s="1236" t="s">
        <v>34</v>
      </c>
      <c r="L28" s="1237"/>
      <c r="M28" s="1237"/>
      <c r="N28" s="1238"/>
      <c r="O28" s="1343" t="s">
        <v>35</v>
      </c>
      <c r="P28" s="1344"/>
      <c r="Q28" s="1344"/>
      <c r="R28" s="1345"/>
      <c r="S28" s="898"/>
      <c r="T28" s="1344" t="s">
        <v>36</v>
      </c>
      <c r="U28" s="1344"/>
      <c r="V28" s="1345"/>
      <c r="W28" s="154" t="s">
        <v>115</v>
      </c>
      <c r="X28" s="1346" t="s">
        <v>38</v>
      </c>
      <c r="Y28" s="1347"/>
      <c r="Z28" s="1348"/>
      <c r="AA28" s="154"/>
      <c r="AB28" s="882"/>
    </row>
    <row r="29" spans="2:28" ht="10.25" customHeight="1" thickBot="1" x14ac:dyDescent="0.4">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2"/>
    </row>
    <row r="30" spans="2:28" ht="15" customHeight="1" x14ac:dyDescent="0.35">
      <c r="B30" s="88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82"/>
    </row>
    <row r="31" spans="2:28" ht="14.25" customHeight="1" x14ac:dyDescent="0.35">
      <c r="B31" s="88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82"/>
    </row>
    <row r="32" spans="2:28" ht="15" customHeight="1" thickBot="1" x14ac:dyDescent="0.4">
      <c r="B32" s="880"/>
      <c r="C32" s="1273"/>
      <c r="D32" s="1274"/>
      <c r="E32" s="1274"/>
      <c r="F32" s="1274"/>
      <c r="G32" s="1274"/>
      <c r="H32" s="1274"/>
      <c r="I32" s="1274"/>
      <c r="J32" s="1275"/>
      <c r="K32" s="1427" t="s">
        <v>116</v>
      </c>
      <c r="L32" s="1428"/>
      <c r="M32" s="1428"/>
      <c r="N32" s="1429"/>
      <c r="O32" s="1265" t="s">
        <v>117</v>
      </c>
      <c r="P32" s="1264"/>
      <c r="Q32" s="1264"/>
      <c r="R32" s="1264"/>
      <c r="S32" s="1426" t="s">
        <v>118</v>
      </c>
      <c r="T32" s="1264"/>
      <c r="U32" s="1426" t="s">
        <v>119</v>
      </c>
      <c r="V32" s="1264"/>
      <c r="W32" s="1264"/>
      <c r="X32" s="1430" t="s">
        <v>120</v>
      </c>
      <c r="Y32" s="1266"/>
      <c r="Z32" s="1431" t="s">
        <v>121</v>
      </c>
      <c r="AA32" s="1432"/>
      <c r="AB32" s="882"/>
    </row>
    <row r="33" spans="1:28" ht="11" customHeight="1" thickBot="1" x14ac:dyDescent="0.4">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2"/>
    </row>
    <row r="34" spans="1:28" s="884" customFormat="1" ht="15" thickBot="1" x14ac:dyDescent="0.4">
      <c r="A34" s="118"/>
      <c r="B34" s="751"/>
      <c r="C34" s="1257" t="s">
        <v>45</v>
      </c>
      <c r="D34" s="1258"/>
      <c r="E34" s="1258"/>
      <c r="F34" s="1258"/>
      <c r="G34" s="1258"/>
      <c r="H34" s="1258"/>
      <c r="I34" s="1258"/>
      <c r="J34" s="1258"/>
      <c r="K34" s="1258"/>
      <c r="L34" s="1258"/>
      <c r="M34" s="1258"/>
      <c r="N34" s="1258"/>
      <c r="O34" s="1258"/>
      <c r="P34" s="1258"/>
      <c r="Q34" s="1258"/>
      <c r="R34" s="1258"/>
      <c r="S34" s="1258"/>
      <c r="T34" s="1258"/>
      <c r="U34" s="1258"/>
      <c r="V34" s="1258"/>
      <c r="W34" s="1258"/>
      <c r="X34" s="1258"/>
      <c r="Y34" s="1258"/>
      <c r="Z34" s="1258"/>
      <c r="AA34" s="1259"/>
      <c r="AB34" s="882"/>
    </row>
    <row r="35" spans="1:28" s="884" customFormat="1" ht="78" customHeight="1" thickBot="1" x14ac:dyDescent="0.4">
      <c r="A35" s="118"/>
      <c r="B35" s="751"/>
      <c r="C35" s="1257" t="s">
        <v>46</v>
      </c>
      <c r="D35" s="1258"/>
      <c r="E35" s="1258"/>
      <c r="F35" s="1258"/>
      <c r="G35" s="1259"/>
      <c r="H35" s="755" t="s">
        <v>122</v>
      </c>
      <c r="I35" s="755" t="s">
        <v>123</v>
      </c>
      <c r="J35" s="899" t="s">
        <v>49</v>
      </c>
      <c r="K35" s="1260" t="s">
        <v>50</v>
      </c>
      <c r="L35" s="1261"/>
      <c r="M35" s="1261"/>
      <c r="N35" s="1261"/>
      <c r="O35" s="1261"/>
      <c r="P35" s="1261"/>
      <c r="Q35" s="1261"/>
      <c r="R35" s="1261"/>
      <c r="S35" s="1261"/>
      <c r="T35" s="1261"/>
      <c r="U35" s="1261"/>
      <c r="V35" s="1261"/>
      <c r="W35" s="1261"/>
      <c r="X35" s="1261"/>
      <c r="Y35" s="1261"/>
      <c r="Z35" s="1261"/>
      <c r="AA35" s="1262"/>
      <c r="AB35" s="882"/>
    </row>
    <row r="36" spans="1:28" s="884" customFormat="1" ht="114.65" customHeight="1" x14ac:dyDescent="0.35">
      <c r="A36" s="118"/>
      <c r="B36" s="751"/>
      <c r="C36" s="1333" t="s">
        <v>124</v>
      </c>
      <c r="D36" s="1419"/>
      <c r="E36" s="1419"/>
      <c r="F36" s="1419"/>
      <c r="G36" s="1420"/>
      <c r="H36" s="272">
        <v>0.63423611111111111</v>
      </c>
      <c r="I36" s="206">
        <v>112</v>
      </c>
      <c r="J36" s="273">
        <v>0.33958333333333335</v>
      </c>
      <c r="K36" s="1336" t="s">
        <v>125</v>
      </c>
      <c r="L36" s="1337"/>
      <c r="M36" s="1337"/>
      <c r="N36" s="1337"/>
      <c r="O36" s="1337"/>
      <c r="P36" s="1337"/>
      <c r="Q36" s="1337"/>
      <c r="R36" s="1337"/>
      <c r="S36" s="1337"/>
      <c r="T36" s="1337"/>
      <c r="U36" s="1337"/>
      <c r="V36" s="1337"/>
      <c r="W36" s="1337"/>
      <c r="X36" s="1337"/>
      <c r="Y36" s="1337"/>
      <c r="Z36" s="1337"/>
      <c r="AA36" s="1338"/>
      <c r="AB36" s="882"/>
    </row>
    <row r="37" spans="1:28" s="884" customFormat="1" ht="100.5" customHeight="1" x14ac:dyDescent="0.35">
      <c r="A37" s="118"/>
      <c r="B37" s="751"/>
      <c r="C37" s="1333" t="s">
        <v>1119</v>
      </c>
      <c r="D37" s="1419"/>
      <c r="E37" s="1419"/>
      <c r="F37" s="1419"/>
      <c r="G37" s="1420"/>
      <c r="H37" s="272">
        <v>0.47986111111111113</v>
      </c>
      <c r="I37" s="900">
        <v>167</v>
      </c>
      <c r="J37" s="273">
        <v>0.34305555555555556</v>
      </c>
      <c r="K37" s="1336" t="s">
        <v>1120</v>
      </c>
      <c r="L37" s="1337"/>
      <c r="M37" s="1337"/>
      <c r="N37" s="1337"/>
      <c r="O37" s="1337"/>
      <c r="P37" s="1337"/>
      <c r="Q37" s="1337"/>
      <c r="R37" s="1337"/>
      <c r="S37" s="1337"/>
      <c r="T37" s="1337"/>
      <c r="U37" s="1337"/>
      <c r="V37" s="1337"/>
      <c r="W37" s="1337"/>
      <c r="X37" s="1337"/>
      <c r="Y37" s="1337"/>
      <c r="Z37" s="1337"/>
      <c r="AA37" s="1338"/>
      <c r="AB37" s="882"/>
    </row>
    <row r="38" spans="1:28" s="884" customFormat="1" ht="119.4" customHeight="1" x14ac:dyDescent="0.35">
      <c r="A38" s="118"/>
      <c r="B38" s="751"/>
      <c r="C38" s="1333"/>
      <c r="D38" s="1419"/>
      <c r="E38" s="1419"/>
      <c r="F38" s="1419"/>
      <c r="G38" s="1420"/>
      <c r="H38" s="272"/>
      <c r="I38" s="900"/>
      <c r="J38" s="273"/>
      <c r="K38" s="1336"/>
      <c r="L38" s="1337"/>
      <c r="M38" s="1337"/>
      <c r="N38" s="1337"/>
      <c r="O38" s="1337"/>
      <c r="P38" s="1337"/>
      <c r="Q38" s="1337"/>
      <c r="R38" s="1337"/>
      <c r="S38" s="1337"/>
      <c r="T38" s="1337"/>
      <c r="U38" s="1337"/>
      <c r="V38" s="1337"/>
      <c r="W38" s="1337"/>
      <c r="X38" s="1337"/>
      <c r="Y38" s="1337"/>
      <c r="Z38" s="1337"/>
      <c r="AA38" s="1338"/>
      <c r="AB38" s="882"/>
    </row>
    <row r="39" spans="1:28" s="884" customFormat="1" ht="118.25" customHeight="1" thickBot="1" x14ac:dyDescent="0.4">
      <c r="A39" s="118"/>
      <c r="B39" s="751"/>
      <c r="C39" s="1333"/>
      <c r="D39" s="1419"/>
      <c r="E39" s="1419"/>
      <c r="F39" s="1419"/>
      <c r="G39" s="1420"/>
      <c r="H39" s="272"/>
      <c r="I39" s="900"/>
      <c r="J39" s="273"/>
      <c r="K39" s="1336"/>
      <c r="L39" s="1337"/>
      <c r="M39" s="1337"/>
      <c r="N39" s="1337"/>
      <c r="O39" s="1337"/>
      <c r="P39" s="1337"/>
      <c r="Q39" s="1337"/>
      <c r="R39" s="1337"/>
      <c r="S39" s="1337"/>
      <c r="T39" s="1337"/>
      <c r="U39" s="1337"/>
      <c r="V39" s="1337"/>
      <c r="W39" s="1337"/>
      <c r="X39" s="1337"/>
      <c r="Y39" s="1337"/>
      <c r="Z39" s="1337"/>
      <c r="AA39" s="1338"/>
      <c r="AB39" s="882"/>
    </row>
    <row r="40" spans="1:28" s="884" customFormat="1" ht="15.75" customHeight="1" thickBot="1" x14ac:dyDescent="0.4">
      <c r="A40" s="118"/>
      <c r="B40" s="751"/>
      <c r="C40" s="1284"/>
      <c r="D40" s="1285"/>
      <c r="E40" s="1285"/>
      <c r="F40" s="1285"/>
      <c r="G40" s="1286"/>
      <c r="H40" s="271"/>
      <c r="I40" s="901"/>
      <c r="J40" s="901"/>
      <c r="K40" s="1287"/>
      <c r="L40" s="1288"/>
      <c r="M40" s="1288"/>
      <c r="N40" s="1288"/>
      <c r="O40" s="1288"/>
      <c r="P40" s="1288"/>
      <c r="Q40" s="1288"/>
      <c r="R40" s="1288"/>
      <c r="S40" s="1288"/>
      <c r="T40" s="1288"/>
      <c r="U40" s="1288"/>
      <c r="V40" s="1288"/>
      <c r="W40" s="1288"/>
      <c r="X40" s="1288"/>
      <c r="Y40" s="1288"/>
      <c r="Z40" s="1288"/>
      <c r="AA40" s="1289"/>
      <c r="AB40" s="882"/>
    </row>
    <row r="41" spans="1:28" s="884" customFormat="1" ht="5.25" customHeight="1" x14ac:dyDescent="0.35">
      <c r="A41" s="118"/>
      <c r="B41" s="751"/>
      <c r="C41" s="902"/>
      <c r="D41" s="902"/>
      <c r="E41" s="902"/>
      <c r="F41" s="902"/>
      <c r="G41" s="902"/>
      <c r="H41" s="902"/>
      <c r="I41" s="903"/>
      <c r="J41" s="70"/>
      <c r="K41" s="902"/>
      <c r="L41" s="902"/>
      <c r="M41" s="902"/>
      <c r="N41" s="902"/>
      <c r="O41" s="902"/>
      <c r="P41" s="902"/>
      <c r="Q41" s="902"/>
      <c r="R41" s="902"/>
      <c r="S41" s="902"/>
      <c r="T41" s="902"/>
      <c r="U41" s="902"/>
      <c r="V41" s="902"/>
      <c r="W41" s="902"/>
      <c r="X41" s="902"/>
      <c r="Y41" s="902"/>
      <c r="Z41" s="902"/>
      <c r="AA41" s="902"/>
      <c r="AB41" s="882"/>
    </row>
    <row r="42" spans="1:28" s="884" customFormat="1" ht="15" thickBot="1" x14ac:dyDescent="0.4">
      <c r="A42" s="118"/>
      <c r="B42" s="751"/>
      <c r="C42" s="902"/>
      <c r="D42" s="902"/>
      <c r="E42" s="902"/>
      <c r="F42" s="902"/>
      <c r="G42" s="902"/>
      <c r="H42" s="902"/>
      <c r="I42" s="903"/>
      <c r="J42" s="70"/>
      <c r="K42" s="902"/>
      <c r="L42" s="902"/>
      <c r="M42" s="902"/>
      <c r="N42" s="902"/>
      <c r="O42" s="902"/>
      <c r="P42" s="902"/>
      <c r="Q42" s="902"/>
      <c r="R42" s="902"/>
      <c r="S42" s="902"/>
      <c r="T42" s="902"/>
      <c r="U42" s="902"/>
      <c r="V42" s="902"/>
      <c r="W42" s="902"/>
      <c r="X42" s="902"/>
      <c r="Y42" s="902"/>
      <c r="Z42" s="902"/>
      <c r="AA42" s="902"/>
      <c r="AB42" s="882"/>
    </row>
    <row r="43" spans="1:28" s="884" customFormat="1" ht="15" thickBot="1" x14ac:dyDescent="0.4">
      <c r="A43" s="118"/>
      <c r="B43" s="751"/>
      <c r="C43" s="1290" t="s">
        <v>55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2"/>
      <c r="AB43" s="882"/>
    </row>
    <row r="44" spans="1:28" ht="15" hidden="1" thickBot="1" x14ac:dyDescent="0.4">
      <c r="A44" s="916"/>
      <c r="B44" s="173"/>
      <c r="C44" s="1293"/>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5"/>
      <c r="AB44" s="882"/>
    </row>
    <row r="45" spans="1:28" x14ac:dyDescent="0.35">
      <c r="A45" s="916"/>
      <c r="B45" s="173"/>
      <c r="C45" s="1296" t="s">
        <v>94</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8"/>
      <c r="AB45" s="882"/>
    </row>
    <row r="46" spans="1:28" ht="8" customHeight="1" x14ac:dyDescent="0.35">
      <c r="A46" s="916"/>
      <c r="B46" s="173"/>
      <c r="C46" s="1299"/>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1"/>
      <c r="AB46" s="882"/>
    </row>
    <row r="47" spans="1:28" x14ac:dyDescent="0.35">
      <c r="A47" s="916"/>
      <c r="B47" s="173"/>
      <c r="C47" s="1299"/>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1"/>
      <c r="AB47" s="882"/>
    </row>
    <row r="48" spans="1:28" ht="6.65" customHeight="1" x14ac:dyDescent="0.35">
      <c r="A48" s="916"/>
      <c r="B48" s="173"/>
      <c r="C48" s="1299"/>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1"/>
      <c r="AB48" s="882"/>
    </row>
    <row r="49" spans="1:28" ht="103.5" customHeight="1" x14ac:dyDescent="0.35">
      <c r="A49" s="916"/>
      <c r="B49" s="173"/>
      <c r="C49" s="1299"/>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1"/>
      <c r="AB49" s="882"/>
    </row>
    <row r="50" spans="1:28" ht="63.75" customHeight="1" x14ac:dyDescent="0.35">
      <c r="A50" s="916"/>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882"/>
    </row>
    <row r="51" spans="1:28" ht="2" customHeight="1" x14ac:dyDescent="0.35">
      <c r="A51" s="916"/>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882"/>
    </row>
    <row r="52" spans="1:28" ht="9.65" customHeight="1" x14ac:dyDescent="0.35">
      <c r="A52" s="916"/>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882"/>
    </row>
    <row r="53" spans="1:28" ht="6.65" customHeight="1" thickBot="1" x14ac:dyDescent="0.4">
      <c r="A53" s="916"/>
      <c r="B53" s="173"/>
      <c r="C53" s="1302"/>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1304"/>
      <c r="AB53" s="882"/>
    </row>
    <row r="54" spans="1:28" ht="8.4" customHeight="1" x14ac:dyDescent="0.35">
      <c r="A54" s="916"/>
      <c r="B54" s="177"/>
      <c r="C54" s="905"/>
      <c r="D54" s="905"/>
      <c r="E54" s="905"/>
      <c r="F54" s="905"/>
      <c r="G54" s="905"/>
      <c r="H54" s="905"/>
      <c r="I54" s="905"/>
      <c r="J54" s="905"/>
      <c r="K54" s="905"/>
      <c r="L54" s="905"/>
      <c r="M54" s="905"/>
      <c r="N54" s="905"/>
      <c r="O54" s="905"/>
      <c r="P54" s="905"/>
      <c r="Q54" s="905"/>
      <c r="R54" s="905"/>
      <c r="S54" s="905"/>
      <c r="T54" s="905"/>
      <c r="U54" s="905"/>
      <c r="V54" s="905"/>
      <c r="W54" s="905"/>
      <c r="X54" s="905"/>
      <c r="Y54" s="905"/>
      <c r="Z54" s="905"/>
      <c r="AA54" s="905"/>
      <c r="AB54" s="887"/>
    </row>
    <row r="55" spans="1:28" ht="9.65" customHeight="1" thickBot="1" x14ac:dyDescent="0.4">
      <c r="A55" s="916"/>
      <c r="B55" s="180"/>
      <c r="C55" s="906"/>
      <c r="D55" s="906"/>
      <c r="E55" s="906"/>
      <c r="F55" s="906"/>
      <c r="G55" s="906"/>
      <c r="H55" s="906"/>
      <c r="I55" s="906"/>
      <c r="J55" s="906"/>
      <c r="K55" s="906"/>
      <c r="L55" s="906"/>
      <c r="M55" s="906"/>
      <c r="N55" s="906"/>
      <c r="O55" s="906"/>
      <c r="P55" s="906"/>
      <c r="Q55" s="906"/>
      <c r="R55" s="906"/>
      <c r="S55" s="906"/>
      <c r="T55" s="906"/>
      <c r="U55" s="906"/>
      <c r="V55" s="906"/>
      <c r="W55" s="906"/>
      <c r="X55" s="906"/>
      <c r="Y55" s="906"/>
      <c r="Z55" s="906"/>
      <c r="AA55" s="906"/>
      <c r="AB55" s="889"/>
    </row>
    <row r="56" spans="1:28" ht="15.75" customHeight="1" x14ac:dyDescent="0.35">
      <c r="A56" s="916"/>
      <c r="B56" s="183"/>
      <c r="C56" s="1407" t="s">
        <v>46</v>
      </c>
      <c r="D56" s="1407"/>
      <c r="E56" s="1407"/>
      <c r="F56" s="1407"/>
      <c r="G56" s="1407"/>
      <c r="H56" s="1305" t="s">
        <v>76</v>
      </c>
      <c r="I56" s="1307"/>
      <c r="J56" s="1407" t="s">
        <v>56</v>
      </c>
      <c r="K56" s="1407"/>
      <c r="L56" s="1407"/>
      <c r="M56" s="1407"/>
      <c r="N56" s="1306" t="s">
        <v>57</v>
      </c>
      <c r="O56" s="1306"/>
      <c r="P56" s="1306"/>
      <c r="Q56" s="1306"/>
      <c r="R56" s="1306"/>
      <c r="S56" s="1306"/>
      <c r="T56" s="1306"/>
      <c r="U56" s="1307"/>
      <c r="V56" s="1314" t="s">
        <v>58</v>
      </c>
      <c r="W56" s="1314"/>
      <c r="X56" s="1314"/>
      <c r="Y56" s="1314"/>
      <c r="Z56" s="1314"/>
      <c r="AA56" s="1315"/>
      <c r="AB56" s="891"/>
    </row>
    <row r="57" spans="1:28" ht="10.25" customHeight="1" x14ac:dyDescent="0.35">
      <c r="A57" s="916"/>
      <c r="B57" s="185"/>
      <c r="C57" s="1407"/>
      <c r="D57" s="1407"/>
      <c r="E57" s="1407"/>
      <c r="F57" s="1407"/>
      <c r="G57" s="1407"/>
      <c r="H57" s="1308"/>
      <c r="I57" s="1310"/>
      <c r="J57" s="1407"/>
      <c r="K57" s="1407"/>
      <c r="L57" s="1407"/>
      <c r="M57" s="1407"/>
      <c r="N57" s="1309"/>
      <c r="O57" s="1309"/>
      <c r="P57" s="1309"/>
      <c r="Q57" s="1309"/>
      <c r="R57" s="1309"/>
      <c r="S57" s="1309"/>
      <c r="T57" s="1309"/>
      <c r="U57" s="1310"/>
      <c r="V57" s="1316"/>
      <c r="W57" s="1316"/>
      <c r="X57" s="1316"/>
      <c r="Y57" s="1316"/>
      <c r="Z57" s="1316"/>
      <c r="AA57" s="1317"/>
      <c r="AB57" s="891"/>
    </row>
    <row r="58" spans="1:28" ht="15.75" hidden="1" customHeight="1" x14ac:dyDescent="0.35">
      <c r="A58" s="916"/>
      <c r="B58" s="185"/>
      <c r="C58" s="1407"/>
      <c r="D58" s="1407"/>
      <c r="E58" s="1407"/>
      <c r="F58" s="1407"/>
      <c r="G58" s="1407"/>
      <c r="H58" s="1308"/>
      <c r="I58" s="1310"/>
      <c r="J58" s="1407"/>
      <c r="K58" s="1407"/>
      <c r="L58" s="1407"/>
      <c r="M58" s="1407"/>
      <c r="N58" s="1309"/>
      <c r="O58" s="1309"/>
      <c r="P58" s="1309"/>
      <c r="Q58" s="1309"/>
      <c r="R58" s="1309"/>
      <c r="S58" s="1309"/>
      <c r="T58" s="1309"/>
      <c r="U58" s="1310"/>
      <c r="V58" s="1316"/>
      <c r="W58" s="1316"/>
      <c r="X58" s="1316"/>
      <c r="Y58" s="1316"/>
      <c r="Z58" s="1316"/>
      <c r="AA58" s="1317"/>
      <c r="AB58" s="891"/>
    </row>
    <row r="59" spans="1:28" ht="212.25" customHeight="1" x14ac:dyDescent="0.35">
      <c r="A59" s="916"/>
      <c r="B59" s="183"/>
      <c r="C59" s="1384" t="s">
        <v>124</v>
      </c>
      <c r="D59" s="1384"/>
      <c r="E59" s="1384"/>
      <c r="F59" s="1384"/>
      <c r="G59" s="1384"/>
      <c r="H59" s="1388" t="s">
        <v>126</v>
      </c>
      <c r="I59" s="1384"/>
      <c r="J59" s="1383" t="s">
        <v>127</v>
      </c>
      <c r="K59" s="1383"/>
      <c r="L59" s="1383"/>
      <c r="M59" s="1383"/>
      <c r="N59" s="1388" t="s">
        <v>128</v>
      </c>
      <c r="O59" s="1388"/>
      <c r="P59" s="1388"/>
      <c r="Q59" s="1388"/>
      <c r="R59" s="1388"/>
      <c r="S59" s="1388"/>
      <c r="T59" s="1388"/>
      <c r="U59" s="1388"/>
      <c r="V59" s="1388" t="s">
        <v>129</v>
      </c>
      <c r="W59" s="1388"/>
      <c r="X59" s="1388"/>
      <c r="Y59" s="1388"/>
      <c r="Z59" s="1388"/>
      <c r="AA59" s="1388"/>
      <c r="AB59" s="893"/>
    </row>
    <row r="60" spans="1:28" ht="204" customHeight="1" x14ac:dyDescent="0.35">
      <c r="A60" s="916"/>
      <c r="B60" s="183"/>
      <c r="C60" s="1384" t="s">
        <v>1119</v>
      </c>
      <c r="D60" s="1384"/>
      <c r="E60" s="1384"/>
      <c r="F60" s="1384"/>
      <c r="G60" s="1384"/>
      <c r="H60" s="1388" t="s">
        <v>1121</v>
      </c>
      <c r="I60" s="1384"/>
      <c r="J60" s="1383" t="s">
        <v>1122</v>
      </c>
      <c r="K60" s="1383"/>
      <c r="L60" s="1383"/>
      <c r="M60" s="1383"/>
      <c r="N60" s="1388" t="s">
        <v>1123</v>
      </c>
      <c r="O60" s="1388"/>
      <c r="P60" s="1388"/>
      <c r="Q60" s="1388"/>
      <c r="R60" s="1388"/>
      <c r="S60" s="1388"/>
      <c r="T60" s="1388"/>
      <c r="U60" s="1388"/>
      <c r="V60" s="1388" t="s">
        <v>129</v>
      </c>
      <c r="W60" s="1388"/>
      <c r="X60" s="1388"/>
      <c r="Y60" s="1388"/>
      <c r="Z60" s="1388"/>
      <c r="AA60" s="1388"/>
      <c r="AB60" s="893"/>
    </row>
    <row r="61" spans="1:28" ht="168.75" customHeight="1" x14ac:dyDescent="0.35">
      <c r="A61" s="916"/>
      <c r="B61" s="183"/>
      <c r="C61" s="1384"/>
      <c r="D61" s="1384"/>
      <c r="E61" s="1384"/>
      <c r="F61" s="1384"/>
      <c r="G61" s="1384"/>
      <c r="H61" s="1384"/>
      <c r="I61" s="1384"/>
      <c r="J61" s="1383"/>
      <c r="K61" s="1383"/>
      <c r="L61" s="1383"/>
      <c r="M61" s="1383"/>
      <c r="N61" s="1388"/>
      <c r="O61" s="1388"/>
      <c r="P61" s="1388"/>
      <c r="Q61" s="1388"/>
      <c r="R61" s="1388"/>
      <c r="S61" s="1388"/>
      <c r="T61" s="1388"/>
      <c r="U61" s="1388"/>
      <c r="V61" s="1388"/>
      <c r="W61" s="1388"/>
      <c r="X61" s="1388"/>
      <c r="Y61" s="1388"/>
      <c r="Z61" s="1388"/>
      <c r="AA61" s="1388"/>
      <c r="AB61" s="893"/>
    </row>
    <row r="62" spans="1:28" ht="181.5" customHeight="1" x14ac:dyDescent="0.35">
      <c r="A62" s="916"/>
      <c r="B62" s="183"/>
      <c r="C62" s="1384"/>
      <c r="D62" s="1384"/>
      <c r="E62" s="1384"/>
      <c r="F62" s="1384"/>
      <c r="G62" s="1384"/>
      <c r="H62" s="1384"/>
      <c r="I62" s="1384"/>
      <c r="J62" s="1383"/>
      <c r="K62" s="1383"/>
      <c r="L62" s="1383"/>
      <c r="M62" s="1383"/>
      <c r="N62" s="1388"/>
      <c r="O62" s="1388"/>
      <c r="P62" s="1388"/>
      <c r="Q62" s="1388"/>
      <c r="R62" s="1388"/>
      <c r="S62" s="1388"/>
      <c r="T62" s="1388"/>
      <c r="U62" s="1388"/>
      <c r="V62" s="1388"/>
      <c r="W62" s="1388"/>
      <c r="X62" s="1388"/>
      <c r="Y62" s="1388"/>
      <c r="Z62" s="1388"/>
      <c r="AA62" s="1388"/>
      <c r="AB62" s="893"/>
    </row>
    <row r="63" spans="1:28" ht="9" customHeight="1" thickBot="1" x14ac:dyDescent="0.4">
      <c r="A63" s="916"/>
      <c r="B63" s="183"/>
      <c r="C63" s="1389"/>
      <c r="D63" s="1390"/>
      <c r="E63" s="1390"/>
      <c r="F63" s="1390"/>
      <c r="G63" s="1390"/>
      <c r="H63" s="753"/>
      <c r="I63" s="753"/>
      <c r="J63" s="1390"/>
      <c r="K63" s="1390"/>
      <c r="L63" s="1390"/>
      <c r="M63" s="1390"/>
      <c r="N63" s="1391"/>
      <c r="O63" s="1392"/>
      <c r="P63" s="1392"/>
      <c r="Q63" s="1392"/>
      <c r="R63" s="1392"/>
      <c r="S63" s="1392"/>
      <c r="T63" s="1392"/>
      <c r="U63" s="1393"/>
      <c r="V63" s="1391"/>
      <c r="W63" s="1392"/>
      <c r="X63" s="1392"/>
      <c r="Y63" s="1392"/>
      <c r="Z63" s="1392"/>
      <c r="AA63" s="1394"/>
      <c r="AB63" s="893"/>
    </row>
    <row r="64" spans="1:28" x14ac:dyDescent="0.35">
      <c r="A64" s="916"/>
      <c r="B64" s="187"/>
      <c r="C64" s="905"/>
      <c r="D64" s="905"/>
      <c r="E64" s="905"/>
      <c r="F64" s="905"/>
      <c r="G64" s="905"/>
      <c r="H64" s="905"/>
      <c r="I64" s="905"/>
      <c r="J64" s="905"/>
      <c r="K64" s="905"/>
      <c r="L64" s="905"/>
      <c r="M64" s="905"/>
      <c r="N64" s="905"/>
      <c r="O64" s="905"/>
      <c r="P64" s="905"/>
      <c r="Q64" s="905"/>
      <c r="R64" s="905"/>
      <c r="S64" s="905"/>
      <c r="T64" s="905"/>
      <c r="U64" s="905"/>
      <c r="V64" s="905"/>
      <c r="W64" s="905"/>
      <c r="X64" s="905"/>
      <c r="Y64" s="905"/>
      <c r="Z64" s="905"/>
      <c r="AA64" s="905"/>
      <c r="AB64" s="895"/>
    </row>
    <row r="65" spans="1:27" x14ac:dyDescent="0.35">
      <c r="A65" s="916"/>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row>
    <row r="66" spans="1:27" x14ac:dyDescent="0.35">
      <c r="A66" s="916"/>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row>
    <row r="67" spans="1:27" x14ac:dyDescent="0.35">
      <c r="A67" s="916"/>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row>
    <row r="103" ht="6" customHeight="1" x14ac:dyDescent="0.35"/>
  </sheetData>
  <mergeCells count="101">
    <mergeCell ref="C63:G63"/>
    <mergeCell ref="J63:M63"/>
    <mergeCell ref="N63:U63"/>
    <mergeCell ref="V63:AA63"/>
    <mergeCell ref="T20:AA20"/>
    <mergeCell ref="M21:S21"/>
    <mergeCell ref="T21:AA21"/>
    <mergeCell ref="T28:V28"/>
    <mergeCell ref="X28:Z28"/>
    <mergeCell ref="C35:G35"/>
    <mergeCell ref="H61:I61"/>
    <mergeCell ref="J61:M61"/>
    <mergeCell ref="J62:M62"/>
    <mergeCell ref="H62:I62"/>
    <mergeCell ref="C56:G58"/>
    <mergeCell ref="H56:I58"/>
    <mergeCell ref="C43:AA44"/>
    <mergeCell ref="C45:AA53"/>
    <mergeCell ref="V56:AA58"/>
    <mergeCell ref="C59:G59"/>
    <mergeCell ref="H59:I59"/>
    <mergeCell ref="J59:M59"/>
    <mergeCell ref="N59:U59"/>
    <mergeCell ref="I26:AA26"/>
    <mergeCell ref="B2:H4"/>
    <mergeCell ref="I3:P3"/>
    <mergeCell ref="C7:H8"/>
    <mergeCell ref="I7:AA8"/>
    <mergeCell ref="C34:AA34"/>
    <mergeCell ref="K35:AA35"/>
    <mergeCell ref="K36:AA36"/>
    <mergeCell ref="K37:AA37"/>
    <mergeCell ref="K38:AA38"/>
    <mergeCell ref="R10:U10"/>
    <mergeCell ref="C23:I23"/>
    <mergeCell ref="J23:P23"/>
    <mergeCell ref="Q23:AA23"/>
    <mergeCell ref="C24:I24"/>
    <mergeCell ref="J24:P24"/>
    <mergeCell ref="Q24:AA24"/>
    <mergeCell ref="X32:Y32"/>
    <mergeCell ref="Z32:AA32"/>
    <mergeCell ref="R11:U11"/>
    <mergeCell ref="V11:AA11"/>
    <mergeCell ref="C13:H14"/>
    <mergeCell ref="T13:AA13"/>
    <mergeCell ref="T14:AA14"/>
    <mergeCell ref="C10:H11"/>
    <mergeCell ref="C28:H28"/>
    <mergeCell ref="I28:J28"/>
    <mergeCell ref="K28:N28"/>
    <mergeCell ref="O28:R28"/>
    <mergeCell ref="C16:H16"/>
    <mergeCell ref="I16:AA16"/>
    <mergeCell ref="C18:H18"/>
    <mergeCell ref="I18:AA18"/>
    <mergeCell ref="C20:H21"/>
    <mergeCell ref="I20:L21"/>
    <mergeCell ref="M20:S20"/>
    <mergeCell ref="J60:M60"/>
    <mergeCell ref="N60:U60"/>
    <mergeCell ref="V60:AA60"/>
    <mergeCell ref="J56:M58"/>
    <mergeCell ref="N56:U58"/>
    <mergeCell ref="S32:T32"/>
    <mergeCell ref="U32:W32"/>
    <mergeCell ref="C62:G62"/>
    <mergeCell ref="N62:U62"/>
    <mergeCell ref="C61:G61"/>
    <mergeCell ref="N61:U61"/>
    <mergeCell ref="V61:AA61"/>
    <mergeCell ref="K32:N32"/>
    <mergeCell ref="O32:R32"/>
    <mergeCell ref="V59:AA59"/>
    <mergeCell ref="C60:G60"/>
    <mergeCell ref="H60:I60"/>
    <mergeCell ref="V62:AA62"/>
    <mergeCell ref="I2:AC2"/>
    <mergeCell ref="Q3:AC3"/>
    <mergeCell ref="I4:AC4"/>
    <mergeCell ref="K39:AA39"/>
    <mergeCell ref="K40:AA40"/>
    <mergeCell ref="C36:G36"/>
    <mergeCell ref="C37:G37"/>
    <mergeCell ref="C38:G38"/>
    <mergeCell ref="C39:G39"/>
    <mergeCell ref="C40:G40"/>
    <mergeCell ref="C30:J32"/>
    <mergeCell ref="K30:R30"/>
    <mergeCell ref="S30:W30"/>
    <mergeCell ref="X30:AA30"/>
    <mergeCell ref="K31:N31"/>
    <mergeCell ref="O31:R31"/>
    <mergeCell ref="S31:T31"/>
    <mergeCell ref="U31:W31"/>
    <mergeCell ref="X31:Y31"/>
    <mergeCell ref="Z31:AA31"/>
    <mergeCell ref="I10:Q11"/>
    <mergeCell ref="V10:AA10"/>
    <mergeCell ref="I13:S14"/>
    <mergeCell ref="C26:H26"/>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8"/>
  <sheetViews>
    <sheetView topLeftCell="A31" zoomScale="70" zoomScaleNormal="70" workbookViewId="0">
      <selection activeCell="A37" sqref="A37:XFD101"/>
    </sheetView>
  </sheetViews>
  <sheetFormatPr baseColWidth="10" defaultColWidth="3.81640625" defaultRowHeight="14.5" x14ac:dyDescent="0.35"/>
  <cols>
    <col min="1" max="1" width="2" style="772" customWidth="1"/>
    <col min="2" max="6" width="2.81640625" style="772" customWidth="1"/>
    <col min="7" max="7" width="4.1796875" style="772" customWidth="1"/>
    <col min="8" max="8" width="16.81640625" style="772" customWidth="1"/>
    <col min="9" max="9" width="15.81640625" style="772" customWidth="1"/>
    <col min="10" max="10" width="16" style="772" customWidth="1"/>
    <col min="11" max="15" width="5.1796875" style="772" customWidth="1"/>
    <col min="16" max="16" width="4.1796875" style="772" customWidth="1"/>
    <col min="17" max="17" width="5.1796875" style="772" customWidth="1"/>
    <col min="18" max="18" width="4.1796875" style="772" customWidth="1"/>
    <col min="19" max="19" width="5.1796875" style="772" customWidth="1"/>
    <col min="20" max="20" width="4.453125" style="772" customWidth="1"/>
    <col min="21" max="21" width="4.81640625" style="772" customWidth="1"/>
    <col min="22" max="25" width="5.1796875" style="772" customWidth="1"/>
    <col min="26" max="26" width="4.54296875" style="772" customWidth="1"/>
    <col min="27" max="27" width="13" style="772" customWidth="1"/>
    <col min="28" max="28" width="2" style="772" customWidth="1"/>
    <col min="29" max="29" width="1.54296875" style="772" customWidth="1"/>
    <col min="30" max="30" width="3.81640625" style="772"/>
    <col min="31" max="31" width="5.81640625" style="772" bestFit="1" customWidth="1"/>
    <col min="32" max="32" width="6.81640625" style="772" bestFit="1" customWidth="1"/>
    <col min="33" max="16384" width="3.81640625" style="772"/>
  </cols>
  <sheetData>
    <row r="1" spans="2:28" ht="9" customHeight="1" thickBot="1" x14ac:dyDescent="0.4">
      <c r="B1" s="773"/>
      <c r="C1" s="773"/>
      <c r="D1" s="773"/>
      <c r="E1" s="773"/>
      <c r="F1" s="773"/>
    </row>
    <row r="2" spans="2:28" ht="45.75" customHeight="1" x14ac:dyDescent="0.35">
      <c r="B2" s="1395"/>
      <c r="C2" s="1396"/>
      <c r="D2" s="1396"/>
      <c r="E2" s="1396"/>
      <c r="F2" s="1396"/>
      <c r="G2" s="1397"/>
      <c r="H2" s="3665" t="s">
        <v>0</v>
      </c>
      <c r="I2" s="3666"/>
      <c r="J2" s="3666"/>
      <c r="K2" s="3666"/>
      <c r="L2" s="3666"/>
      <c r="M2" s="3666"/>
      <c r="N2" s="3666"/>
      <c r="O2" s="3666"/>
      <c r="P2" s="3666"/>
      <c r="Q2" s="3666"/>
      <c r="R2" s="3666"/>
      <c r="S2" s="3666"/>
      <c r="T2" s="3666"/>
      <c r="U2" s="3666"/>
      <c r="V2" s="3666"/>
      <c r="W2" s="3666"/>
      <c r="X2" s="3666"/>
      <c r="Y2" s="3666"/>
      <c r="Z2" s="3666"/>
      <c r="AA2" s="3666"/>
      <c r="AB2" s="3667"/>
    </row>
    <row r="3" spans="2:28" ht="15" customHeight="1" x14ac:dyDescent="0.35">
      <c r="B3" s="1398"/>
      <c r="C3" s="3664"/>
      <c r="D3" s="3664"/>
      <c r="E3" s="3664"/>
      <c r="F3" s="3664"/>
      <c r="G3" s="1400"/>
      <c r="H3" s="3668" t="s">
        <v>1</v>
      </c>
      <c r="I3" s="3669"/>
      <c r="J3" s="3669"/>
      <c r="K3" s="3669"/>
      <c r="L3" s="3669"/>
      <c r="M3" s="3669"/>
      <c r="N3" s="3669"/>
      <c r="O3" s="3670"/>
      <c r="P3" s="3668" t="s">
        <v>2</v>
      </c>
      <c r="Q3" s="3669"/>
      <c r="R3" s="3669"/>
      <c r="S3" s="3669"/>
      <c r="T3" s="3669"/>
      <c r="U3" s="3669"/>
      <c r="V3" s="3669"/>
      <c r="W3" s="3669"/>
      <c r="X3" s="3669"/>
      <c r="Y3" s="3669"/>
      <c r="Z3" s="3669"/>
      <c r="AA3" s="3669"/>
      <c r="AB3" s="3671"/>
    </row>
    <row r="4" spans="2:28" ht="15.75" customHeight="1" thickBot="1" x14ac:dyDescent="0.4">
      <c r="B4" s="1401"/>
      <c r="C4" s="1402"/>
      <c r="D4" s="1402"/>
      <c r="E4" s="1402"/>
      <c r="F4" s="1402"/>
      <c r="G4" s="1403"/>
      <c r="H4" s="3672" t="s">
        <v>857</v>
      </c>
      <c r="I4" s="3673"/>
      <c r="J4" s="3673"/>
      <c r="K4" s="3673"/>
      <c r="L4" s="3673"/>
      <c r="M4" s="3673"/>
      <c r="N4" s="3673"/>
      <c r="O4" s="3673"/>
      <c r="P4" s="3673"/>
      <c r="Q4" s="3673"/>
      <c r="R4" s="3673"/>
      <c r="S4" s="3673"/>
      <c r="T4" s="3673"/>
      <c r="U4" s="3673"/>
      <c r="V4" s="3673"/>
      <c r="W4" s="3673"/>
      <c r="X4" s="3673"/>
      <c r="Y4" s="3673"/>
      <c r="Z4" s="3673"/>
      <c r="AA4" s="3673"/>
      <c r="AB4" s="3674"/>
    </row>
    <row r="5" spans="2:28" ht="8.25" customHeight="1" x14ac:dyDescent="0.35">
      <c r="H5" s="774"/>
      <c r="I5" s="774"/>
      <c r="J5" s="774"/>
      <c r="K5" s="774"/>
      <c r="L5" s="774"/>
      <c r="M5" s="774"/>
      <c r="N5" s="774"/>
      <c r="O5" s="774"/>
      <c r="P5" s="774"/>
      <c r="Q5" s="774"/>
      <c r="R5" s="774"/>
      <c r="S5" s="774"/>
      <c r="T5" s="774"/>
      <c r="U5" s="774"/>
      <c r="V5" s="774"/>
      <c r="W5" s="774"/>
      <c r="X5" s="774"/>
      <c r="Y5" s="774"/>
      <c r="Z5" s="774"/>
      <c r="AA5" s="774"/>
      <c r="AB5" s="774"/>
    </row>
    <row r="6" spans="2:28" ht="9" customHeight="1" thickBot="1" x14ac:dyDescent="0.4">
      <c r="B6" s="775"/>
      <c r="C6" s="776"/>
      <c r="D6" s="776"/>
      <c r="E6" s="776"/>
      <c r="F6" s="776"/>
      <c r="G6" s="776"/>
      <c r="H6" s="776"/>
      <c r="I6" s="777"/>
      <c r="J6" s="777"/>
      <c r="K6" s="777"/>
      <c r="L6" s="777"/>
      <c r="M6" s="777"/>
      <c r="N6" s="777"/>
      <c r="O6" s="777"/>
      <c r="P6" s="777"/>
      <c r="Q6" s="777"/>
      <c r="R6" s="778"/>
      <c r="S6" s="778"/>
      <c r="T6" s="778"/>
      <c r="U6" s="778"/>
      <c r="V6" s="778"/>
      <c r="W6" s="776"/>
      <c r="X6" s="776"/>
      <c r="Y6" s="776"/>
      <c r="Z6" s="776"/>
      <c r="AA6" s="776"/>
      <c r="AB6" s="779"/>
    </row>
    <row r="7" spans="2:28" ht="15" customHeight="1" x14ac:dyDescent="0.35">
      <c r="B7" s="780"/>
      <c r="C7" s="1349" t="s">
        <v>4</v>
      </c>
      <c r="D7" s="1350"/>
      <c r="E7" s="1350"/>
      <c r="F7" s="1350"/>
      <c r="G7" s="1350"/>
      <c r="H7" s="1351"/>
      <c r="I7" s="3658" t="s">
        <v>858</v>
      </c>
      <c r="J7" s="3659"/>
      <c r="K7" s="3659"/>
      <c r="L7" s="3659"/>
      <c r="M7" s="3659"/>
      <c r="N7" s="3659"/>
      <c r="O7" s="3659"/>
      <c r="P7" s="3659"/>
      <c r="Q7" s="3659"/>
      <c r="R7" s="3659"/>
      <c r="S7" s="3659"/>
      <c r="T7" s="3659"/>
      <c r="U7" s="3659"/>
      <c r="V7" s="3659"/>
      <c r="W7" s="3659"/>
      <c r="X7" s="3659"/>
      <c r="Y7" s="3659"/>
      <c r="Z7" s="3659"/>
      <c r="AA7" s="3660"/>
      <c r="AB7" s="781"/>
    </row>
    <row r="8" spans="2:28" ht="9.75" customHeight="1" thickBot="1" x14ac:dyDescent="0.4">
      <c r="B8" s="780"/>
      <c r="C8" s="1414"/>
      <c r="D8" s="1415"/>
      <c r="E8" s="1415"/>
      <c r="F8" s="1415"/>
      <c r="G8" s="1415"/>
      <c r="H8" s="1416"/>
      <c r="I8" s="3661"/>
      <c r="J8" s="3662"/>
      <c r="K8" s="3662"/>
      <c r="L8" s="3662"/>
      <c r="M8" s="3662"/>
      <c r="N8" s="3662"/>
      <c r="O8" s="3662"/>
      <c r="P8" s="3662"/>
      <c r="Q8" s="3662"/>
      <c r="R8" s="3662"/>
      <c r="S8" s="3662"/>
      <c r="T8" s="3662"/>
      <c r="U8" s="3662"/>
      <c r="V8" s="3662"/>
      <c r="W8" s="3662"/>
      <c r="X8" s="3662"/>
      <c r="Y8" s="3662"/>
      <c r="Z8" s="3662"/>
      <c r="AA8" s="3663"/>
      <c r="AB8" s="781"/>
    </row>
    <row r="9" spans="2:28" ht="6.75" customHeight="1" thickBot="1" x14ac:dyDescent="0.4">
      <c r="B9" s="780"/>
      <c r="C9" s="782"/>
      <c r="D9" s="782"/>
      <c r="E9" s="782"/>
      <c r="F9" s="782"/>
      <c r="G9" s="782"/>
      <c r="H9" s="782"/>
      <c r="I9" s="783"/>
      <c r="J9" s="783"/>
      <c r="K9" s="783"/>
      <c r="L9" s="783"/>
      <c r="M9" s="783"/>
      <c r="N9" s="783"/>
      <c r="O9" s="783"/>
      <c r="P9" s="783"/>
      <c r="Q9" s="783"/>
      <c r="R9" s="784"/>
      <c r="S9" s="784"/>
      <c r="T9" s="784"/>
      <c r="U9" s="784"/>
      <c r="V9" s="784"/>
      <c r="W9" s="782"/>
      <c r="X9" s="782"/>
      <c r="Y9" s="782"/>
      <c r="Z9" s="782"/>
      <c r="AA9" s="247"/>
      <c r="AB9" s="781"/>
    </row>
    <row r="10" spans="2:28" ht="15" customHeight="1" thickBot="1" x14ac:dyDescent="0.4">
      <c r="B10" s="780"/>
      <c r="C10" s="1349" t="s">
        <v>6</v>
      </c>
      <c r="D10" s="1350"/>
      <c r="E10" s="1350"/>
      <c r="F10" s="1350"/>
      <c r="G10" s="1350"/>
      <c r="H10" s="1351"/>
      <c r="I10" s="3737" t="s">
        <v>859</v>
      </c>
      <c r="J10" s="3738"/>
      <c r="K10" s="3738"/>
      <c r="L10" s="3738"/>
      <c r="M10" s="3738"/>
      <c r="N10" s="3738"/>
      <c r="O10" s="3738"/>
      <c r="P10" s="3738"/>
      <c r="Q10" s="3739"/>
      <c r="R10" s="1367" t="s">
        <v>8</v>
      </c>
      <c r="S10" s="1368"/>
      <c r="T10" s="1368"/>
      <c r="U10" s="1369"/>
      <c r="V10" s="1213" t="s">
        <v>9</v>
      </c>
      <c r="W10" s="1214"/>
      <c r="X10" s="1214"/>
      <c r="Y10" s="1214"/>
      <c r="Z10" s="1214"/>
      <c r="AA10" s="1215"/>
      <c r="AB10" s="781"/>
    </row>
    <row r="11" spans="2:28" ht="24" customHeight="1" thickBot="1" x14ac:dyDescent="0.4">
      <c r="B11" s="780"/>
      <c r="C11" s="1414"/>
      <c r="D11" s="1415"/>
      <c r="E11" s="1415"/>
      <c r="F11" s="1415"/>
      <c r="G11" s="1415"/>
      <c r="H11" s="1416"/>
      <c r="I11" s="3740"/>
      <c r="J11" s="3741"/>
      <c r="K11" s="3741"/>
      <c r="L11" s="3741"/>
      <c r="M11" s="3741"/>
      <c r="N11" s="3741"/>
      <c r="O11" s="3741"/>
      <c r="P11" s="3741"/>
      <c r="Q11" s="3742"/>
      <c r="R11" s="1235" t="s">
        <v>860</v>
      </c>
      <c r="S11" s="1370"/>
      <c r="T11" s="1370"/>
      <c r="U11" s="1371"/>
      <c r="V11" s="3681">
        <v>1</v>
      </c>
      <c r="W11" s="3682"/>
      <c r="X11" s="3682"/>
      <c r="Y11" s="3682"/>
      <c r="Z11" s="3682"/>
      <c r="AA11" s="3683"/>
      <c r="AB11" s="781"/>
    </row>
    <row r="12" spans="2:28" ht="5.25" customHeight="1" thickBot="1" x14ac:dyDescent="0.4">
      <c r="B12" s="785"/>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248"/>
      <c r="AB12" s="787"/>
    </row>
    <row r="13" spans="2:28" ht="15" customHeight="1" x14ac:dyDescent="0.35">
      <c r="B13" s="785"/>
      <c r="C13" s="1452" t="s">
        <v>11</v>
      </c>
      <c r="D13" s="1453"/>
      <c r="E13" s="1453"/>
      <c r="F13" s="1453"/>
      <c r="G13" s="1453"/>
      <c r="H13" s="1454"/>
      <c r="I13" s="3614" t="s">
        <v>861</v>
      </c>
      <c r="J13" s="3615"/>
      <c r="K13" s="3615"/>
      <c r="L13" s="3615"/>
      <c r="M13" s="3615"/>
      <c r="N13" s="3615"/>
      <c r="O13" s="3615"/>
      <c r="P13" s="3615"/>
      <c r="Q13" s="3615"/>
      <c r="R13" s="3615"/>
      <c r="S13" s="3616"/>
      <c r="T13" s="3678" t="s">
        <v>13</v>
      </c>
      <c r="U13" s="3679"/>
      <c r="V13" s="3679"/>
      <c r="W13" s="3679"/>
      <c r="X13" s="3679"/>
      <c r="Y13" s="3679"/>
      <c r="Z13" s="3679"/>
      <c r="AA13" s="3680"/>
      <c r="AB13" s="787"/>
    </row>
    <row r="14" spans="2:28" ht="21" customHeight="1" thickBot="1" x14ac:dyDescent="0.4">
      <c r="B14" s="785"/>
      <c r="C14" s="1801"/>
      <c r="D14" s="1802"/>
      <c r="E14" s="1802"/>
      <c r="F14" s="1802"/>
      <c r="G14" s="1802"/>
      <c r="H14" s="1803"/>
      <c r="I14" s="1931"/>
      <c r="J14" s="1932"/>
      <c r="K14" s="1932"/>
      <c r="L14" s="1932"/>
      <c r="M14" s="1932"/>
      <c r="N14" s="1932"/>
      <c r="O14" s="1932"/>
      <c r="P14" s="1932"/>
      <c r="Q14" s="1932"/>
      <c r="R14" s="1932"/>
      <c r="S14" s="1933"/>
      <c r="T14" s="3681" t="s">
        <v>82</v>
      </c>
      <c r="U14" s="3682"/>
      <c r="V14" s="3682"/>
      <c r="W14" s="3682"/>
      <c r="X14" s="3682"/>
      <c r="Y14" s="3682"/>
      <c r="Z14" s="3682"/>
      <c r="AA14" s="3683"/>
      <c r="AB14" s="787"/>
    </row>
    <row r="15" spans="2:28" ht="6" customHeight="1" thickBot="1" x14ac:dyDescent="0.4">
      <c r="B15" s="785"/>
      <c r="C15" s="786"/>
      <c r="D15" s="786"/>
      <c r="E15" s="786"/>
      <c r="F15" s="786"/>
      <c r="G15" s="786"/>
      <c r="H15" s="786"/>
      <c r="I15" s="249"/>
      <c r="J15" s="249"/>
      <c r="K15" s="249"/>
      <c r="L15" s="249"/>
      <c r="M15" s="249"/>
      <c r="N15" s="249"/>
      <c r="O15" s="249"/>
      <c r="P15" s="249"/>
      <c r="Q15" s="249"/>
      <c r="R15" s="249"/>
      <c r="S15" s="249"/>
      <c r="T15" s="249"/>
      <c r="U15" s="249"/>
      <c r="V15" s="249"/>
      <c r="W15" s="249"/>
      <c r="X15" s="249"/>
      <c r="Y15" s="249"/>
      <c r="Z15" s="249"/>
      <c r="AA15" s="250"/>
      <c r="AB15" s="787"/>
    </row>
    <row r="16" spans="2:28" ht="23.25" customHeight="1" thickBot="1" x14ac:dyDescent="0.4">
      <c r="B16" s="785"/>
      <c r="C16" s="1236" t="s">
        <v>15</v>
      </c>
      <c r="D16" s="1237"/>
      <c r="E16" s="1237"/>
      <c r="F16" s="1237"/>
      <c r="G16" s="1237"/>
      <c r="H16" s="1238"/>
      <c r="I16" s="1611" t="s">
        <v>862</v>
      </c>
      <c r="J16" s="1915"/>
      <c r="K16" s="1915"/>
      <c r="L16" s="1915"/>
      <c r="M16" s="1915"/>
      <c r="N16" s="1915"/>
      <c r="O16" s="1915"/>
      <c r="P16" s="1915"/>
      <c r="Q16" s="1915"/>
      <c r="R16" s="1915"/>
      <c r="S16" s="1915"/>
      <c r="T16" s="1915"/>
      <c r="U16" s="1915"/>
      <c r="V16" s="1915"/>
      <c r="W16" s="1915"/>
      <c r="X16" s="1915"/>
      <c r="Y16" s="1915"/>
      <c r="Z16" s="1915"/>
      <c r="AA16" s="1916"/>
      <c r="AB16" s="787"/>
    </row>
    <row r="17" spans="2:28" ht="6.75" customHeight="1" thickBot="1" x14ac:dyDescent="0.4">
      <c r="B17" s="785"/>
      <c r="C17" s="251"/>
      <c r="D17" s="251"/>
      <c r="E17" s="251"/>
      <c r="F17" s="251"/>
      <c r="G17" s="251"/>
      <c r="H17" s="251"/>
      <c r="I17" s="788"/>
      <c r="J17" s="788"/>
      <c r="K17" s="788"/>
      <c r="L17" s="788"/>
      <c r="M17" s="788"/>
      <c r="N17" s="788"/>
      <c r="O17" s="788"/>
      <c r="P17" s="788"/>
      <c r="Q17" s="788"/>
      <c r="R17" s="788"/>
      <c r="S17" s="788"/>
      <c r="T17" s="788"/>
      <c r="U17" s="788"/>
      <c r="V17" s="788"/>
      <c r="W17" s="788"/>
      <c r="X17" s="788"/>
      <c r="Y17" s="788"/>
      <c r="Z17" s="788"/>
      <c r="AA17" s="341"/>
      <c r="AB17" s="787"/>
    </row>
    <row r="18" spans="2:28" ht="33.75" customHeight="1" thickBot="1" x14ac:dyDescent="0.4">
      <c r="B18" s="785"/>
      <c r="C18" s="1236" t="s">
        <v>84</v>
      </c>
      <c r="D18" s="1237"/>
      <c r="E18" s="1237"/>
      <c r="F18" s="1237"/>
      <c r="G18" s="1237"/>
      <c r="H18" s="1238"/>
      <c r="I18" s="1611" t="s">
        <v>863</v>
      </c>
      <c r="J18" s="1915"/>
      <c r="K18" s="1915"/>
      <c r="L18" s="1915"/>
      <c r="M18" s="1915"/>
      <c r="N18" s="1915"/>
      <c r="O18" s="1915"/>
      <c r="P18" s="1915"/>
      <c r="Q18" s="1915"/>
      <c r="R18" s="1915"/>
      <c r="S18" s="1915"/>
      <c r="T18" s="1915"/>
      <c r="U18" s="1915"/>
      <c r="V18" s="1915"/>
      <c r="W18" s="1915"/>
      <c r="X18" s="1915"/>
      <c r="Y18" s="1915"/>
      <c r="Z18" s="1915"/>
      <c r="AA18" s="1916"/>
      <c r="AB18" s="787"/>
    </row>
    <row r="19" spans="2:28" ht="6.75" customHeight="1" thickBot="1" x14ac:dyDescent="0.4">
      <c r="B19" s="785"/>
      <c r="C19" s="784"/>
      <c r="D19" s="784"/>
      <c r="E19" s="784"/>
      <c r="F19" s="784"/>
      <c r="G19" s="784"/>
      <c r="H19" s="784"/>
      <c r="I19" s="788"/>
      <c r="J19" s="788"/>
      <c r="K19" s="788"/>
      <c r="L19" s="788"/>
      <c r="M19" s="788"/>
      <c r="N19" s="788"/>
      <c r="O19" s="788"/>
      <c r="P19" s="788"/>
      <c r="Q19" s="788"/>
      <c r="R19" s="788"/>
      <c r="S19" s="788"/>
      <c r="T19" s="788"/>
      <c r="U19" s="788"/>
      <c r="V19" s="788"/>
      <c r="W19" s="788"/>
      <c r="X19" s="788"/>
      <c r="Y19" s="788"/>
      <c r="Z19" s="788"/>
      <c r="AA19" s="341"/>
      <c r="AB19" s="787"/>
    </row>
    <row r="20" spans="2:28" ht="14.25" customHeight="1" x14ac:dyDescent="0.35">
      <c r="B20" s="785"/>
      <c r="C20" s="1201" t="s">
        <v>19</v>
      </c>
      <c r="D20" s="1202"/>
      <c r="E20" s="1202"/>
      <c r="F20" s="1202"/>
      <c r="G20" s="1202"/>
      <c r="H20" s="1203"/>
      <c r="I20" s="1207" t="s">
        <v>864</v>
      </c>
      <c r="J20" s="1208"/>
      <c r="K20" s="1208"/>
      <c r="L20" s="1209"/>
      <c r="M20" s="1213" t="s">
        <v>21</v>
      </c>
      <c r="N20" s="1214"/>
      <c r="O20" s="1214"/>
      <c r="P20" s="1214"/>
      <c r="Q20" s="1214"/>
      <c r="R20" s="1214"/>
      <c r="S20" s="1215"/>
      <c r="T20" s="1213" t="s">
        <v>22</v>
      </c>
      <c r="U20" s="1214"/>
      <c r="V20" s="1214"/>
      <c r="W20" s="1214"/>
      <c r="X20" s="1214"/>
      <c r="Y20" s="1214"/>
      <c r="Z20" s="1214"/>
      <c r="AA20" s="1215"/>
      <c r="AB20" s="787"/>
    </row>
    <row r="21" spans="2:28" ht="15.75" customHeight="1" thickBot="1" x14ac:dyDescent="0.4">
      <c r="B21" s="785"/>
      <c r="C21" s="1204"/>
      <c r="D21" s="1205"/>
      <c r="E21" s="1205"/>
      <c r="F21" s="1205"/>
      <c r="G21" s="1205"/>
      <c r="H21" s="1206"/>
      <c r="I21" s="1210"/>
      <c r="J21" s="1211"/>
      <c r="K21" s="1211"/>
      <c r="L21" s="1212"/>
      <c r="M21" s="1216" t="s">
        <v>222</v>
      </c>
      <c r="N21" s="1217"/>
      <c r="O21" s="1217"/>
      <c r="P21" s="1217"/>
      <c r="Q21" s="1217"/>
      <c r="R21" s="1217"/>
      <c r="S21" s="1218"/>
      <c r="T21" s="1219" t="s">
        <v>69</v>
      </c>
      <c r="U21" s="1372"/>
      <c r="V21" s="1372"/>
      <c r="W21" s="1372"/>
      <c r="X21" s="1372"/>
      <c r="Y21" s="1372"/>
      <c r="Z21" s="1372"/>
      <c r="AA21" s="1373"/>
      <c r="AB21" s="787"/>
    </row>
    <row r="22" spans="2:28" ht="6.75" customHeight="1" thickBot="1" x14ac:dyDescent="0.4">
      <c r="B22" s="785"/>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248"/>
      <c r="AB22" s="787"/>
    </row>
    <row r="23" spans="2:28" ht="23.25" customHeight="1" x14ac:dyDescent="0.35">
      <c r="B23" s="785"/>
      <c r="C23" s="3675" t="s">
        <v>25</v>
      </c>
      <c r="D23" s="3676"/>
      <c r="E23" s="3676"/>
      <c r="F23" s="3676"/>
      <c r="G23" s="3676"/>
      <c r="H23" s="3676"/>
      <c r="I23" s="3677"/>
      <c r="J23" s="3675" t="s">
        <v>26</v>
      </c>
      <c r="K23" s="3676"/>
      <c r="L23" s="3676"/>
      <c r="M23" s="3676"/>
      <c r="N23" s="3676"/>
      <c r="O23" s="3676"/>
      <c r="P23" s="3677"/>
      <c r="Q23" s="3675" t="s">
        <v>27</v>
      </c>
      <c r="R23" s="3676"/>
      <c r="S23" s="3676"/>
      <c r="T23" s="3676"/>
      <c r="U23" s="3676"/>
      <c r="V23" s="3676"/>
      <c r="W23" s="3676"/>
      <c r="X23" s="3676"/>
      <c r="Y23" s="3676"/>
      <c r="Z23" s="3676"/>
      <c r="AA23" s="3677"/>
      <c r="AB23" s="787"/>
    </row>
    <row r="24" spans="2:28" ht="31.5" customHeight="1" thickBot="1" x14ac:dyDescent="0.4">
      <c r="B24" s="785"/>
      <c r="C24" s="1884" t="s">
        <v>865</v>
      </c>
      <c r="D24" s="1885"/>
      <c r="E24" s="1885"/>
      <c r="F24" s="1885"/>
      <c r="G24" s="1885"/>
      <c r="H24" s="1885"/>
      <c r="I24" s="3743"/>
      <c r="J24" s="1884" t="s">
        <v>866</v>
      </c>
      <c r="K24" s="1885"/>
      <c r="L24" s="1885"/>
      <c r="M24" s="1885"/>
      <c r="N24" s="1885"/>
      <c r="O24" s="1885"/>
      <c r="P24" s="3743"/>
      <c r="Q24" s="1216" t="s">
        <v>867</v>
      </c>
      <c r="R24" s="1217"/>
      <c r="S24" s="1217"/>
      <c r="T24" s="1217"/>
      <c r="U24" s="1217"/>
      <c r="V24" s="1217"/>
      <c r="W24" s="1217"/>
      <c r="X24" s="1217"/>
      <c r="Y24" s="1217"/>
      <c r="Z24" s="1217"/>
      <c r="AA24" s="1218"/>
      <c r="AB24" s="787"/>
    </row>
    <row r="25" spans="2:28" ht="7.5" customHeight="1" thickBot="1" x14ac:dyDescent="0.4">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248"/>
      <c r="AB25" s="787"/>
    </row>
    <row r="26" spans="2:28" ht="26.25" customHeight="1" thickBot="1" x14ac:dyDescent="0.4">
      <c r="B26" s="785"/>
      <c r="C26" s="1236" t="s">
        <v>31</v>
      </c>
      <c r="D26" s="1237"/>
      <c r="E26" s="1237"/>
      <c r="F26" s="1237"/>
      <c r="G26" s="1237"/>
      <c r="H26" s="1238"/>
      <c r="I26" s="1611" t="s">
        <v>868</v>
      </c>
      <c r="J26" s="1915"/>
      <c r="K26" s="1915"/>
      <c r="L26" s="1915"/>
      <c r="M26" s="1915"/>
      <c r="N26" s="1915"/>
      <c r="O26" s="1915"/>
      <c r="P26" s="1915"/>
      <c r="Q26" s="1915"/>
      <c r="R26" s="1915"/>
      <c r="S26" s="1915"/>
      <c r="T26" s="1915"/>
      <c r="U26" s="1915"/>
      <c r="V26" s="1915"/>
      <c r="W26" s="1915"/>
      <c r="X26" s="1915"/>
      <c r="Y26" s="1915"/>
      <c r="Z26" s="1915"/>
      <c r="AA26" s="1916"/>
      <c r="AB26" s="787"/>
    </row>
    <row r="27" spans="2:28" ht="6" customHeight="1" thickBot="1" x14ac:dyDescent="0.4">
      <c r="B27" s="785"/>
      <c r="C27" s="784"/>
      <c r="D27" s="784"/>
      <c r="E27" s="784"/>
      <c r="F27" s="784"/>
      <c r="G27" s="784"/>
      <c r="H27" s="784"/>
      <c r="I27" s="788"/>
      <c r="J27" s="788"/>
      <c r="K27" s="788"/>
      <c r="L27" s="788"/>
      <c r="M27" s="788"/>
      <c r="N27" s="788"/>
      <c r="O27" s="788"/>
      <c r="P27" s="788"/>
      <c r="Q27" s="788"/>
      <c r="R27" s="788"/>
      <c r="S27" s="788"/>
      <c r="T27" s="788"/>
      <c r="U27" s="788"/>
      <c r="V27" s="788"/>
      <c r="W27" s="788"/>
      <c r="X27" s="788"/>
      <c r="Y27" s="788"/>
      <c r="Z27" s="788"/>
      <c r="AA27" s="341"/>
      <c r="AB27" s="787"/>
    </row>
    <row r="28" spans="2:28" ht="30.75" customHeight="1" thickBot="1" x14ac:dyDescent="0.4">
      <c r="B28" s="785"/>
      <c r="C28" s="1236" t="s">
        <v>33</v>
      </c>
      <c r="D28" s="1237"/>
      <c r="E28" s="1237"/>
      <c r="F28" s="1237"/>
      <c r="G28" s="1237"/>
      <c r="H28" s="1238"/>
      <c r="I28" s="1235">
        <v>0.9</v>
      </c>
      <c r="J28" s="1371"/>
      <c r="K28" s="2037" t="s">
        <v>34</v>
      </c>
      <c r="L28" s="2038"/>
      <c r="M28" s="2038"/>
      <c r="N28" s="2039"/>
      <c r="O28" s="1611" t="s">
        <v>35</v>
      </c>
      <c r="P28" s="1915"/>
      <c r="Q28" s="1915"/>
      <c r="R28" s="1916"/>
      <c r="S28" s="246" t="s">
        <v>37</v>
      </c>
      <c r="T28" s="1611" t="s">
        <v>36</v>
      </c>
      <c r="U28" s="1915"/>
      <c r="V28" s="1916"/>
      <c r="W28" s="802"/>
      <c r="X28" s="2670" t="s">
        <v>38</v>
      </c>
      <c r="Y28" s="3713"/>
      <c r="Z28" s="3714"/>
      <c r="AA28" s="636"/>
      <c r="AB28" s="787"/>
    </row>
    <row r="29" spans="2:28" ht="6.75" customHeight="1" thickBot="1" x14ac:dyDescent="0.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248"/>
      <c r="AB29" s="787"/>
    </row>
    <row r="30" spans="2:28" ht="15" customHeight="1" x14ac:dyDescent="0.35">
      <c r="B30" s="785"/>
      <c r="C30" s="1267" t="s">
        <v>39</v>
      </c>
      <c r="D30" s="1268"/>
      <c r="E30" s="1268"/>
      <c r="F30" s="1268"/>
      <c r="G30" s="1268"/>
      <c r="H30" s="1268"/>
      <c r="I30" s="1268"/>
      <c r="J30" s="1269"/>
      <c r="K30" s="3717" t="s">
        <v>40</v>
      </c>
      <c r="L30" s="3718"/>
      <c r="M30" s="3718"/>
      <c r="N30" s="3718"/>
      <c r="O30" s="3718"/>
      <c r="P30" s="3718"/>
      <c r="Q30" s="3718"/>
      <c r="R30" s="3719"/>
      <c r="S30" s="3720" t="s">
        <v>41</v>
      </c>
      <c r="T30" s="3721"/>
      <c r="U30" s="3721"/>
      <c r="V30" s="3721"/>
      <c r="W30" s="3722"/>
      <c r="X30" s="3723" t="s">
        <v>42</v>
      </c>
      <c r="Y30" s="3724"/>
      <c r="Z30" s="3724"/>
      <c r="AA30" s="3725"/>
      <c r="AB30" s="787"/>
    </row>
    <row r="31" spans="2:28" ht="14.25" customHeight="1" x14ac:dyDescent="0.35">
      <c r="B31" s="785"/>
      <c r="C31" s="1270"/>
      <c r="D31" s="1673"/>
      <c r="E31" s="1673"/>
      <c r="F31" s="1673"/>
      <c r="G31" s="1673"/>
      <c r="H31" s="1673"/>
      <c r="I31" s="1673"/>
      <c r="J31" s="1272"/>
      <c r="K31" s="3726" t="s">
        <v>43</v>
      </c>
      <c r="L31" s="3727"/>
      <c r="M31" s="3727"/>
      <c r="N31" s="3728"/>
      <c r="O31" s="3729" t="s">
        <v>44</v>
      </c>
      <c r="P31" s="3727"/>
      <c r="Q31" s="3727"/>
      <c r="R31" s="3728"/>
      <c r="S31" s="3729" t="s">
        <v>43</v>
      </c>
      <c r="T31" s="3728"/>
      <c r="U31" s="3729" t="s">
        <v>44</v>
      </c>
      <c r="V31" s="3727"/>
      <c r="W31" s="3728"/>
      <c r="X31" s="3729" t="s">
        <v>43</v>
      </c>
      <c r="Y31" s="3728"/>
      <c r="Z31" s="3729" t="s">
        <v>44</v>
      </c>
      <c r="AA31" s="3730"/>
      <c r="AB31" s="787"/>
    </row>
    <row r="32" spans="2:28" ht="15" customHeight="1" thickBot="1" x14ac:dyDescent="0.4">
      <c r="B32" s="785"/>
      <c r="C32" s="1273"/>
      <c r="D32" s="1274"/>
      <c r="E32" s="1274"/>
      <c r="F32" s="1274"/>
      <c r="G32" s="1274"/>
      <c r="H32" s="1274"/>
      <c r="I32" s="1274"/>
      <c r="J32" s="1275"/>
      <c r="K32" s="3731">
        <v>0</v>
      </c>
      <c r="L32" s="3732"/>
      <c r="M32" s="3732"/>
      <c r="N32" s="3733"/>
      <c r="O32" s="3734">
        <v>0.79900000000000004</v>
      </c>
      <c r="P32" s="3735"/>
      <c r="Q32" s="3735"/>
      <c r="R32" s="3736"/>
      <c r="S32" s="3715">
        <v>0.8</v>
      </c>
      <c r="T32" s="3733"/>
      <c r="U32" s="3734">
        <v>0.89900000000000002</v>
      </c>
      <c r="V32" s="3735"/>
      <c r="W32" s="3736"/>
      <c r="X32" s="3715">
        <v>0.9</v>
      </c>
      <c r="Y32" s="3733"/>
      <c r="Z32" s="3715">
        <v>1</v>
      </c>
      <c r="AA32" s="3716"/>
      <c r="AB32" s="787"/>
    </row>
    <row r="33" spans="2:32" ht="6.75" customHeight="1" thickBot="1" x14ac:dyDescent="0.4">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248"/>
      <c r="AB33" s="787"/>
    </row>
    <row r="34" spans="2:32" s="789" customFormat="1" ht="15.75" customHeight="1" x14ac:dyDescent="0.35">
      <c r="B34" s="790"/>
      <c r="C34" s="3698" t="s">
        <v>45</v>
      </c>
      <c r="D34" s="3699"/>
      <c r="E34" s="3699"/>
      <c r="F34" s="3699"/>
      <c r="G34" s="3699"/>
      <c r="H34" s="3699"/>
      <c r="I34" s="3699"/>
      <c r="J34" s="3699"/>
      <c r="K34" s="3699"/>
      <c r="L34" s="3699"/>
      <c r="M34" s="3699"/>
      <c r="N34" s="3699"/>
      <c r="O34" s="3699"/>
      <c r="P34" s="3699"/>
      <c r="Q34" s="3699"/>
      <c r="R34" s="3699"/>
      <c r="S34" s="3699"/>
      <c r="T34" s="3699"/>
      <c r="U34" s="3699"/>
      <c r="V34" s="3699"/>
      <c r="W34" s="3699"/>
      <c r="X34" s="3699"/>
      <c r="Y34" s="3699"/>
      <c r="Z34" s="3699"/>
      <c r="AA34" s="3700"/>
      <c r="AB34" s="787"/>
    </row>
    <row r="35" spans="2:32" s="789" customFormat="1" ht="50.25" customHeight="1" x14ac:dyDescent="0.35">
      <c r="B35" s="790"/>
      <c r="C35" s="3701" t="s">
        <v>46</v>
      </c>
      <c r="D35" s="3702"/>
      <c r="E35" s="3702"/>
      <c r="F35" s="3702"/>
      <c r="G35" s="3703"/>
      <c r="H35" s="252" t="s">
        <v>869</v>
      </c>
      <c r="I35" s="252" t="s">
        <v>870</v>
      </c>
      <c r="J35" s="252" t="s">
        <v>871</v>
      </c>
      <c r="K35" s="3704" t="s">
        <v>50</v>
      </c>
      <c r="L35" s="3705"/>
      <c r="M35" s="3705"/>
      <c r="N35" s="3705"/>
      <c r="O35" s="3705"/>
      <c r="P35" s="3705"/>
      <c r="Q35" s="3705"/>
      <c r="R35" s="3705"/>
      <c r="S35" s="3705"/>
      <c r="T35" s="3705"/>
      <c r="U35" s="3705"/>
      <c r="V35" s="3705"/>
      <c r="W35" s="3705"/>
      <c r="X35" s="3705"/>
      <c r="Y35" s="3705"/>
      <c r="Z35" s="3705"/>
      <c r="AA35" s="3706"/>
      <c r="AB35" s="787"/>
    </row>
    <row r="36" spans="2:32" s="789" customFormat="1" ht="122" customHeight="1" x14ac:dyDescent="0.35">
      <c r="B36" s="790"/>
      <c r="C36" s="3707" t="s">
        <v>273</v>
      </c>
      <c r="D36" s="3708"/>
      <c r="E36" s="3708"/>
      <c r="F36" s="3708"/>
      <c r="G36" s="3709"/>
      <c r="H36" s="253">
        <v>25</v>
      </c>
      <c r="I36" s="253">
        <v>28</v>
      </c>
      <c r="J36" s="254">
        <f>+H36/I36</f>
        <v>0.8928571428571429</v>
      </c>
      <c r="K36" s="3710" t="s">
        <v>872</v>
      </c>
      <c r="L36" s="3711"/>
      <c r="M36" s="3711"/>
      <c r="N36" s="3711"/>
      <c r="O36" s="3711"/>
      <c r="P36" s="3711"/>
      <c r="Q36" s="3711"/>
      <c r="R36" s="3711"/>
      <c r="S36" s="3711"/>
      <c r="T36" s="3711"/>
      <c r="U36" s="3711"/>
      <c r="V36" s="3711"/>
      <c r="W36" s="3711"/>
      <c r="X36" s="3711"/>
      <c r="Y36" s="3711"/>
      <c r="Z36" s="3711"/>
      <c r="AA36" s="3712"/>
      <c r="AB36" s="787"/>
      <c r="AF36" s="652"/>
    </row>
    <row r="37" spans="2:32" s="945" customFormat="1" ht="122.15" customHeight="1" x14ac:dyDescent="0.35">
      <c r="B37" s="944"/>
      <c r="C37" s="3696" t="s">
        <v>276</v>
      </c>
      <c r="D37" s="3697"/>
      <c r="E37" s="3697"/>
      <c r="F37" s="3697"/>
      <c r="G37" s="3697"/>
      <c r="H37" s="253">
        <v>18</v>
      </c>
      <c r="I37" s="253">
        <v>18</v>
      </c>
      <c r="J37" s="254">
        <f>+H37/I37</f>
        <v>1</v>
      </c>
      <c r="K37" s="1767" t="s">
        <v>1143</v>
      </c>
      <c r="L37" s="1767"/>
      <c r="M37" s="1767"/>
      <c r="N37" s="1767"/>
      <c r="O37" s="1767"/>
      <c r="P37" s="1767"/>
      <c r="Q37" s="1767"/>
      <c r="R37" s="1767"/>
      <c r="S37" s="1767"/>
      <c r="T37" s="1767"/>
      <c r="U37" s="1767"/>
      <c r="V37" s="1767"/>
      <c r="W37" s="1767"/>
      <c r="X37" s="1767"/>
      <c r="Y37" s="1767"/>
      <c r="Z37" s="1767"/>
      <c r="AA37" s="1768"/>
      <c r="AB37" s="941"/>
      <c r="AF37" s="652"/>
    </row>
    <row r="38" spans="2:32" s="945" customFormat="1" ht="147.75" customHeight="1" x14ac:dyDescent="0.35">
      <c r="B38" s="944"/>
      <c r="C38" s="3696" t="s">
        <v>276</v>
      </c>
      <c r="D38" s="3697"/>
      <c r="E38" s="3697"/>
      <c r="F38" s="3697"/>
      <c r="G38" s="3697"/>
      <c r="H38" s="253"/>
      <c r="I38" s="253"/>
      <c r="J38" s="254"/>
      <c r="K38" s="1767"/>
      <c r="L38" s="1767"/>
      <c r="M38" s="1767"/>
      <c r="N38" s="1767"/>
      <c r="O38" s="1767"/>
      <c r="P38" s="1767"/>
      <c r="Q38" s="1767"/>
      <c r="R38" s="1767"/>
      <c r="S38" s="1767"/>
      <c r="T38" s="1767"/>
      <c r="U38" s="1767"/>
      <c r="V38" s="1767"/>
      <c r="W38" s="1767"/>
      <c r="X38" s="1767"/>
      <c r="Y38" s="1767"/>
      <c r="Z38" s="1767"/>
      <c r="AA38" s="1768"/>
      <c r="AB38" s="941"/>
      <c r="AE38" s="652"/>
      <c r="AF38" s="652"/>
    </row>
    <row r="39" spans="2:32" s="945" customFormat="1" ht="108" customHeight="1" x14ac:dyDescent="0.35">
      <c r="B39" s="944"/>
      <c r="C39" s="3696" t="s">
        <v>873</v>
      </c>
      <c r="D39" s="3697"/>
      <c r="E39" s="3697"/>
      <c r="F39" s="3697"/>
      <c r="G39" s="3697"/>
      <c r="H39" s="253"/>
      <c r="I39" s="253"/>
      <c r="J39" s="254"/>
      <c r="K39" s="1767"/>
      <c r="L39" s="1767"/>
      <c r="M39" s="1767"/>
      <c r="N39" s="1767"/>
      <c r="O39" s="1767"/>
      <c r="P39" s="1767"/>
      <c r="Q39" s="1767"/>
      <c r="R39" s="1767"/>
      <c r="S39" s="1767"/>
      <c r="T39" s="1767"/>
      <c r="U39" s="1767"/>
      <c r="V39" s="1767"/>
      <c r="W39" s="1767"/>
      <c r="X39" s="1767"/>
      <c r="Y39" s="1767"/>
      <c r="Z39" s="1767"/>
      <c r="AA39" s="1768"/>
      <c r="AB39" s="941"/>
    </row>
    <row r="40" spans="2:32" s="945" customFormat="1" ht="134.25" customHeight="1" thickBot="1" x14ac:dyDescent="0.4">
      <c r="B40" s="944"/>
      <c r="C40" s="3696" t="s">
        <v>278</v>
      </c>
      <c r="D40" s="3697"/>
      <c r="E40" s="3697"/>
      <c r="F40" s="3697"/>
      <c r="G40" s="3697"/>
      <c r="H40" s="255"/>
      <c r="I40" s="255"/>
      <c r="J40" s="254"/>
      <c r="K40" s="1767"/>
      <c r="L40" s="1767"/>
      <c r="M40" s="1767"/>
      <c r="N40" s="1767"/>
      <c r="O40" s="1767"/>
      <c r="P40" s="1767"/>
      <c r="Q40" s="1767"/>
      <c r="R40" s="1767"/>
      <c r="S40" s="1767"/>
      <c r="T40" s="1767"/>
      <c r="U40" s="1767"/>
      <c r="V40" s="1767"/>
      <c r="W40" s="1767"/>
      <c r="X40" s="1767"/>
      <c r="Y40" s="1767"/>
      <c r="Z40" s="1767"/>
      <c r="AA40" s="1768"/>
      <c r="AB40" s="941"/>
    </row>
    <row r="41" spans="2:32" s="945" customFormat="1" ht="25.5" customHeight="1" thickTop="1" thickBot="1" x14ac:dyDescent="0.4">
      <c r="B41" s="944"/>
      <c r="C41" s="3651" t="s">
        <v>874</v>
      </c>
      <c r="D41" s="3652"/>
      <c r="E41" s="3652"/>
      <c r="F41" s="3652"/>
      <c r="G41" s="3652"/>
      <c r="H41" s="256">
        <f>SUM(H37:H40)</f>
        <v>18</v>
      </c>
      <c r="I41" s="256">
        <f>SUM(I37:I40)</f>
        <v>18</v>
      </c>
      <c r="J41" s="257">
        <f>+H41/I41</f>
        <v>1</v>
      </c>
      <c r="K41" s="3653"/>
      <c r="L41" s="3653"/>
      <c r="M41" s="3653"/>
      <c r="N41" s="3653"/>
      <c r="O41" s="3653"/>
      <c r="P41" s="3653"/>
      <c r="Q41" s="3653"/>
      <c r="R41" s="3653"/>
      <c r="S41" s="3653"/>
      <c r="T41" s="3653"/>
      <c r="U41" s="3653"/>
      <c r="V41" s="3653"/>
      <c r="W41" s="3653"/>
      <c r="X41" s="3653"/>
      <c r="Y41" s="3653"/>
      <c r="Z41" s="3653"/>
      <c r="AA41" s="3654"/>
      <c r="AB41" s="941"/>
    </row>
    <row r="42" spans="2:32" s="945" customFormat="1" ht="4.5" customHeight="1" thickBot="1" x14ac:dyDescent="0.4">
      <c r="B42" s="944"/>
      <c r="C42" s="940"/>
      <c r="D42" s="940"/>
      <c r="E42" s="940"/>
      <c r="F42" s="940"/>
      <c r="G42" s="940"/>
      <c r="H42" s="946"/>
      <c r="I42" s="946"/>
      <c r="J42" s="160"/>
      <c r="K42" s="940"/>
      <c r="L42" s="940"/>
      <c r="M42" s="940"/>
      <c r="N42" s="940"/>
      <c r="O42" s="940"/>
      <c r="P42" s="940"/>
      <c r="Q42" s="940"/>
      <c r="R42" s="940"/>
      <c r="S42" s="940"/>
      <c r="T42" s="940"/>
      <c r="U42" s="940"/>
      <c r="V42" s="940"/>
      <c r="W42" s="940"/>
      <c r="X42" s="940"/>
      <c r="Y42" s="940"/>
      <c r="Z42" s="940"/>
      <c r="AA42" s="940"/>
      <c r="AB42" s="941"/>
    </row>
    <row r="43" spans="2:32" s="945" customFormat="1" x14ac:dyDescent="0.35">
      <c r="B43" s="944"/>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941"/>
    </row>
    <row r="44" spans="2:32" s="945" customFormat="1" ht="15" customHeight="1" thickBot="1" x14ac:dyDescent="0.4">
      <c r="B44" s="939"/>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941"/>
    </row>
    <row r="45" spans="2:32" s="945" customFormat="1" ht="165" customHeight="1" thickBot="1" x14ac:dyDescent="0.4">
      <c r="B45" s="939"/>
      <c r="C45" s="3655" t="s">
        <v>94</v>
      </c>
      <c r="D45" s="3656"/>
      <c r="E45" s="3656"/>
      <c r="F45" s="3656"/>
      <c r="G45" s="3656"/>
      <c r="H45" s="3656"/>
      <c r="I45" s="3656"/>
      <c r="J45" s="3656"/>
      <c r="K45" s="3656"/>
      <c r="L45" s="3656"/>
      <c r="M45" s="3656"/>
      <c r="N45" s="3656"/>
      <c r="O45" s="3656"/>
      <c r="P45" s="3656"/>
      <c r="Q45" s="3656"/>
      <c r="R45" s="3656"/>
      <c r="S45" s="3656"/>
      <c r="T45" s="3656"/>
      <c r="U45" s="3656"/>
      <c r="V45" s="3656"/>
      <c r="W45" s="3656"/>
      <c r="X45" s="3656"/>
      <c r="Y45" s="3656"/>
      <c r="Z45" s="3656"/>
      <c r="AA45" s="3657"/>
      <c r="AB45" s="941"/>
    </row>
    <row r="46" spans="2:32" s="927" customFormat="1" ht="7.5" customHeight="1" x14ac:dyDescent="0.35">
      <c r="B46" s="947"/>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9"/>
    </row>
    <row r="47" spans="2:32" s="927" customFormat="1" ht="8.25" customHeight="1" thickBot="1" x14ac:dyDescent="0.4">
      <c r="B47" s="888"/>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889"/>
    </row>
    <row r="48" spans="2:32" s="927" customFormat="1" ht="45.75" customHeight="1" x14ac:dyDescent="0.35">
      <c r="B48" s="950"/>
      <c r="C48" s="3431" t="s">
        <v>46</v>
      </c>
      <c r="D48" s="3432"/>
      <c r="E48" s="3432"/>
      <c r="F48" s="3432"/>
      <c r="G48" s="3432"/>
      <c r="H48" s="3432" t="s">
        <v>76</v>
      </c>
      <c r="I48" s="3432"/>
      <c r="J48" s="3432" t="s">
        <v>56</v>
      </c>
      <c r="K48" s="3432"/>
      <c r="L48" s="3432"/>
      <c r="M48" s="3432"/>
      <c r="N48" s="3432" t="s">
        <v>57</v>
      </c>
      <c r="O48" s="3432"/>
      <c r="P48" s="3432"/>
      <c r="Q48" s="3432"/>
      <c r="R48" s="3432"/>
      <c r="S48" s="3432"/>
      <c r="T48" s="3432"/>
      <c r="U48" s="3432"/>
      <c r="V48" s="3437" t="s">
        <v>58</v>
      </c>
      <c r="W48" s="3437"/>
      <c r="X48" s="3437"/>
      <c r="Y48" s="3437"/>
      <c r="Z48" s="3437"/>
      <c r="AA48" s="3438"/>
      <c r="AB48" s="925"/>
    </row>
    <row r="49" spans="1:29" s="927" customFormat="1" ht="122.25" customHeight="1" x14ac:dyDescent="0.35">
      <c r="B49" s="926"/>
      <c r="C49" s="3689" t="s">
        <v>494</v>
      </c>
      <c r="D49" s="3690"/>
      <c r="E49" s="3690"/>
      <c r="F49" s="3690"/>
      <c r="G49" s="3690"/>
      <c r="H49" s="1475">
        <v>0.97</v>
      </c>
      <c r="I49" s="1474"/>
      <c r="J49" s="1475">
        <v>1</v>
      </c>
      <c r="K49" s="1474"/>
      <c r="L49" s="1474"/>
      <c r="M49" s="1474"/>
      <c r="N49" s="3692" t="s">
        <v>1088</v>
      </c>
      <c r="O49" s="3693"/>
      <c r="P49" s="3693"/>
      <c r="Q49" s="3693"/>
      <c r="R49" s="3693"/>
      <c r="S49" s="3693"/>
      <c r="T49" s="3693"/>
      <c r="U49" s="3694"/>
      <c r="V49" s="3692" t="s">
        <v>1089</v>
      </c>
      <c r="W49" s="3693"/>
      <c r="X49" s="3693"/>
      <c r="Y49" s="3693"/>
      <c r="Z49" s="3693"/>
      <c r="AA49" s="3694"/>
      <c r="AB49" s="925"/>
    </row>
    <row r="50" spans="1:29" s="927" customFormat="1" ht="53.25" hidden="1" customHeight="1" x14ac:dyDescent="0.35">
      <c r="B50" s="950"/>
      <c r="C50" s="3689" t="s">
        <v>276</v>
      </c>
      <c r="D50" s="3695"/>
      <c r="E50" s="3695"/>
      <c r="F50" s="3695"/>
      <c r="G50" s="3695"/>
      <c r="H50" s="1475"/>
      <c r="I50" s="1474"/>
      <c r="J50" s="1475"/>
      <c r="K50" s="1474"/>
      <c r="L50" s="1474"/>
      <c r="M50" s="1474"/>
      <c r="N50" s="3691"/>
      <c r="O50" s="3691"/>
      <c r="P50" s="3691"/>
      <c r="Q50" s="3691"/>
      <c r="R50" s="3691"/>
      <c r="S50" s="3691"/>
      <c r="T50" s="3691"/>
      <c r="U50" s="3691"/>
      <c r="V50" s="3687"/>
      <c r="W50" s="3687"/>
      <c r="X50" s="3687"/>
      <c r="Y50" s="3687"/>
      <c r="Z50" s="3687"/>
      <c r="AA50" s="3688"/>
      <c r="AB50" s="951"/>
    </row>
    <row r="51" spans="1:29" s="927" customFormat="1" ht="52.5" hidden="1" customHeight="1" x14ac:dyDescent="0.35">
      <c r="B51" s="950"/>
      <c r="C51" s="3689" t="s">
        <v>277</v>
      </c>
      <c r="D51" s="3690"/>
      <c r="E51" s="3690"/>
      <c r="F51" s="3690"/>
      <c r="G51" s="3690"/>
      <c r="H51" s="1475"/>
      <c r="I51" s="1474"/>
      <c r="J51" s="3585"/>
      <c r="K51" s="1186"/>
      <c r="L51" s="1186"/>
      <c r="M51" s="1186"/>
      <c r="N51" s="3687"/>
      <c r="O51" s="3687"/>
      <c r="P51" s="3687"/>
      <c r="Q51" s="3687"/>
      <c r="R51" s="3687"/>
      <c r="S51" s="3687"/>
      <c r="T51" s="3687"/>
      <c r="U51" s="3687"/>
      <c r="V51" s="3687"/>
      <c r="W51" s="3687"/>
      <c r="X51" s="3687"/>
      <c r="Y51" s="3687"/>
      <c r="Z51" s="3687"/>
      <c r="AA51" s="3688"/>
      <c r="AB51" s="951"/>
    </row>
    <row r="52" spans="1:29" s="927" customFormat="1" ht="52.5" hidden="1" customHeight="1" thickBot="1" x14ac:dyDescent="0.4">
      <c r="B52" s="950"/>
      <c r="C52" s="3684" t="s">
        <v>278</v>
      </c>
      <c r="D52" s="2441"/>
      <c r="E52" s="2441"/>
      <c r="F52" s="2441"/>
      <c r="G52" s="2441"/>
      <c r="H52" s="3685"/>
      <c r="I52" s="1188"/>
      <c r="J52" s="3685"/>
      <c r="K52" s="1188"/>
      <c r="L52" s="1188"/>
      <c r="M52" s="1188"/>
      <c r="N52" s="3686"/>
      <c r="O52" s="3686"/>
      <c r="P52" s="3686"/>
      <c r="Q52" s="3686"/>
      <c r="R52" s="3686"/>
      <c r="S52" s="3686"/>
      <c r="T52" s="3686"/>
      <c r="U52" s="3686"/>
      <c r="V52" s="3687"/>
      <c r="W52" s="3687"/>
      <c r="X52" s="3687"/>
      <c r="Y52" s="3687"/>
      <c r="Z52" s="3687"/>
      <c r="AA52" s="3688"/>
      <c r="AB52" s="951"/>
    </row>
    <row r="53" spans="1:29" s="927" customFormat="1" ht="6" customHeight="1" x14ac:dyDescent="0.35">
      <c r="B53" s="894"/>
      <c r="C53" s="948"/>
      <c r="D53" s="948"/>
      <c r="E53" s="948"/>
      <c r="F53" s="948"/>
      <c r="G53" s="948"/>
      <c r="H53" s="948"/>
      <c r="I53" s="948"/>
      <c r="J53" s="948"/>
      <c r="K53" s="948"/>
      <c r="L53" s="948"/>
      <c r="M53" s="948"/>
      <c r="N53" s="948"/>
      <c r="O53" s="948"/>
      <c r="P53" s="948"/>
      <c r="Q53" s="948"/>
      <c r="R53" s="948"/>
      <c r="S53" s="948"/>
      <c r="T53" s="948"/>
      <c r="U53" s="948"/>
      <c r="V53" s="948"/>
      <c r="W53" s="948"/>
      <c r="X53" s="948"/>
      <c r="Y53" s="948"/>
      <c r="Z53" s="948"/>
      <c r="AA53" s="948"/>
      <c r="AB53" s="895"/>
    </row>
    <row r="54" spans="1:29" s="927" customFormat="1" ht="8.25" customHeight="1" x14ac:dyDescent="0.35"/>
    <row r="55" spans="1:29" s="440" customFormat="1" x14ac:dyDescent="0.35">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258"/>
    </row>
    <row r="56" spans="1:29" s="440" customFormat="1" x14ac:dyDescent="0.35">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258"/>
    </row>
    <row r="57" spans="1:29" s="440" customFormat="1" ht="15" customHeight="1" x14ac:dyDescent="0.35">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258"/>
    </row>
    <row r="58" spans="1:29" s="440" customFormat="1" ht="15" customHeight="1" x14ac:dyDescent="0.35">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258"/>
    </row>
    <row r="59" spans="1:29" s="440" customFormat="1" ht="15" customHeight="1" x14ac:dyDescent="0.35">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258"/>
    </row>
    <row r="60" spans="1:29" s="440" customFormat="1" ht="15" customHeight="1" x14ac:dyDescent="0.35">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258"/>
    </row>
    <row r="61" spans="1:29" s="927" customFormat="1" x14ac:dyDescent="0.35"/>
    <row r="62" spans="1:29" s="927" customFormat="1" x14ac:dyDescent="0.35"/>
    <row r="63" spans="1:29" s="927" customFormat="1" x14ac:dyDescent="0.35"/>
    <row r="64" spans="1:29" s="927" customFormat="1" x14ac:dyDescent="0.35"/>
    <row r="65" spans="1:29" s="927" customFormat="1" x14ac:dyDescent="0.35"/>
    <row r="66" spans="1:29" s="927" customFormat="1" x14ac:dyDescent="0.35"/>
    <row r="67" spans="1:29" s="927" customFormat="1" x14ac:dyDescent="0.35"/>
    <row r="68" spans="1:29" s="440" customFormat="1" ht="15.75" customHeight="1" x14ac:dyDescent="0.35">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258"/>
    </row>
    <row r="69" spans="1:29" s="927" customFormat="1" x14ac:dyDescent="0.35"/>
    <row r="70" spans="1:29" s="927" customFormat="1" x14ac:dyDescent="0.35"/>
    <row r="71" spans="1:29" s="927" customFormat="1" x14ac:dyDescent="0.35"/>
    <row r="72" spans="1:29" s="927" customFormat="1" x14ac:dyDescent="0.35"/>
    <row r="73" spans="1:29" s="927" customFormat="1" x14ac:dyDescent="0.35"/>
    <row r="74" spans="1:29" s="927" customFormat="1" x14ac:dyDescent="0.35"/>
    <row r="75" spans="1:29" s="927" customFormat="1" x14ac:dyDescent="0.35"/>
    <row r="76" spans="1:29" s="927" customFormat="1" x14ac:dyDescent="0.35"/>
    <row r="77" spans="1:29" s="927" customFormat="1" x14ac:dyDescent="0.35"/>
    <row r="78" spans="1:29" s="927" customFormat="1" x14ac:dyDescent="0.35"/>
    <row r="79" spans="1:29" s="927" customFormat="1" x14ac:dyDescent="0.35"/>
    <row r="80" spans="1:29" s="927" customFormat="1" x14ac:dyDescent="0.35"/>
    <row r="81" s="927" customFormat="1" x14ac:dyDescent="0.35"/>
    <row r="82" s="927" customFormat="1" x14ac:dyDescent="0.35"/>
    <row r="83" s="927" customFormat="1" x14ac:dyDescent="0.35"/>
    <row r="84" s="927" customFormat="1" x14ac:dyDescent="0.35"/>
    <row r="85" s="927" customFormat="1" x14ac:dyDescent="0.35"/>
    <row r="86" s="927" customFormat="1" x14ac:dyDescent="0.35"/>
    <row r="87" s="927" customFormat="1" x14ac:dyDescent="0.35"/>
    <row r="88" s="927" customFormat="1" x14ac:dyDescent="0.35"/>
    <row r="89" s="927" customFormat="1" x14ac:dyDescent="0.35"/>
    <row r="90" s="927" customFormat="1" x14ac:dyDescent="0.35"/>
    <row r="91" s="927" customFormat="1" x14ac:dyDescent="0.35"/>
    <row r="92" s="927" customFormat="1" x14ac:dyDescent="0.35"/>
    <row r="93" s="927" customFormat="1" x14ac:dyDescent="0.35"/>
    <row r="94" s="927" customFormat="1" x14ac:dyDescent="0.35"/>
    <row r="95" s="927" customFormat="1" x14ac:dyDescent="0.35"/>
    <row r="96" s="927" customFormat="1" x14ac:dyDescent="0.35"/>
    <row r="97" s="927" customFormat="1" x14ac:dyDescent="0.35"/>
    <row r="98" s="927" customFormat="1" x14ac:dyDescent="0.35"/>
    <row r="99" s="927" customFormat="1" x14ac:dyDescent="0.35"/>
    <row r="100" s="927" customFormat="1" x14ac:dyDescent="0.35"/>
    <row r="101" s="927" customFormat="1" x14ac:dyDescent="0.35"/>
    <row r="108" ht="6" customHeight="1" x14ac:dyDescent="0.35"/>
  </sheetData>
  <mergeCells count="99">
    <mergeCell ref="C26:H26"/>
    <mergeCell ref="I26:AA26"/>
    <mergeCell ref="Q23:AA23"/>
    <mergeCell ref="C24:I24"/>
    <mergeCell ref="J24:P24"/>
    <mergeCell ref="Q24:AA24"/>
    <mergeCell ref="C18:H18"/>
    <mergeCell ref="I18:AA18"/>
    <mergeCell ref="C20:H21"/>
    <mergeCell ref="I20:L21"/>
    <mergeCell ref="M20:S20"/>
    <mergeCell ref="T20:AA20"/>
    <mergeCell ref="M21:S21"/>
    <mergeCell ref="T21:AA21"/>
    <mergeCell ref="I10:Q11"/>
    <mergeCell ref="R10:U10"/>
    <mergeCell ref="V10:AA10"/>
    <mergeCell ref="R11:U11"/>
    <mergeCell ref="V11:AA11"/>
    <mergeCell ref="X32:Y32"/>
    <mergeCell ref="C48:G48"/>
    <mergeCell ref="H48:I48"/>
    <mergeCell ref="J48:M48"/>
    <mergeCell ref="N48:U48"/>
    <mergeCell ref="V48:AA48"/>
    <mergeCell ref="X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C28:H28"/>
    <mergeCell ref="I28:J28"/>
    <mergeCell ref="K28:N28"/>
    <mergeCell ref="O28:R28"/>
    <mergeCell ref="T28:V28"/>
    <mergeCell ref="C40:G40"/>
    <mergeCell ref="K40:AA40"/>
    <mergeCell ref="C34:AA34"/>
    <mergeCell ref="C35:G35"/>
    <mergeCell ref="K35:AA35"/>
    <mergeCell ref="C36:G36"/>
    <mergeCell ref="K36:AA36"/>
    <mergeCell ref="C37:G37"/>
    <mergeCell ref="K37:AA37"/>
    <mergeCell ref="C38:G38"/>
    <mergeCell ref="K38:AA38"/>
    <mergeCell ref="C39:G39"/>
    <mergeCell ref="J50:M50"/>
    <mergeCell ref="N50:U50"/>
    <mergeCell ref="V50:AA50"/>
    <mergeCell ref="V49:AA49"/>
    <mergeCell ref="C50:G50"/>
    <mergeCell ref="H50:I50"/>
    <mergeCell ref="C49:G49"/>
    <mergeCell ref="H49:I49"/>
    <mergeCell ref="J49:M49"/>
    <mergeCell ref="N49:U49"/>
    <mergeCell ref="C51:G51"/>
    <mergeCell ref="H51:I51"/>
    <mergeCell ref="J51:M51"/>
    <mergeCell ref="N51:U51"/>
    <mergeCell ref="V51:AA51"/>
    <mergeCell ref="C52:G52"/>
    <mergeCell ref="H52:I52"/>
    <mergeCell ref="J52:M52"/>
    <mergeCell ref="N52:U52"/>
    <mergeCell ref="V52:AA52"/>
    <mergeCell ref="B2:G4"/>
    <mergeCell ref="H2:AB2"/>
    <mergeCell ref="H3:O3"/>
    <mergeCell ref="P3:AB3"/>
    <mergeCell ref="H4:AB4"/>
    <mergeCell ref="C41:G41"/>
    <mergeCell ref="K41:AA41"/>
    <mergeCell ref="C43:AA44"/>
    <mergeCell ref="C45:AA45"/>
    <mergeCell ref="C7:H8"/>
    <mergeCell ref="I7:AA8"/>
    <mergeCell ref="C10:H11"/>
    <mergeCell ref="C23:I23"/>
    <mergeCell ref="J23:P23"/>
    <mergeCell ref="C13:H14"/>
    <mergeCell ref="I13:S14"/>
    <mergeCell ref="T13:AA13"/>
    <mergeCell ref="T14:AA14"/>
    <mergeCell ref="C16:H16"/>
    <mergeCell ref="I16:AA16"/>
    <mergeCell ref="K39:AA39"/>
  </mergeCell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G106"/>
  <sheetViews>
    <sheetView topLeftCell="A37" zoomScale="55" zoomScaleNormal="55" workbookViewId="0">
      <selection activeCell="H37" sqref="H37"/>
    </sheetView>
  </sheetViews>
  <sheetFormatPr baseColWidth="10" defaultColWidth="3.81640625" defaultRowHeight="14.5" x14ac:dyDescent="0.35"/>
  <cols>
    <col min="1" max="1" width="2" style="772" customWidth="1"/>
    <col min="2" max="6" width="2.81640625" style="772" customWidth="1"/>
    <col min="7" max="7" width="4.1796875" style="772" customWidth="1"/>
    <col min="8" max="8" width="15.453125" style="772" customWidth="1"/>
    <col min="9" max="9" width="15.81640625" style="772" customWidth="1"/>
    <col min="10" max="10" width="15" style="772" customWidth="1"/>
    <col min="11" max="14" width="3.453125" style="772" customWidth="1"/>
    <col min="15" max="15" width="2.81640625" style="772" customWidth="1"/>
    <col min="16" max="16" width="3.453125" style="772" customWidth="1"/>
    <col min="17" max="17" width="3.54296875" style="772" customWidth="1"/>
    <col min="18" max="18" width="3.81640625" style="772"/>
    <col min="19" max="19" width="4.81640625" style="772" customWidth="1"/>
    <col min="20" max="20" width="7.453125" style="772" customWidth="1"/>
    <col min="21" max="21" width="3.54296875" style="772" customWidth="1"/>
    <col min="22" max="22" width="3.81640625" style="772"/>
    <col min="23" max="25" width="5" style="772" customWidth="1"/>
    <col min="26" max="26" width="6.81640625" style="772" customWidth="1"/>
    <col min="27" max="27" width="39.54296875" style="772" customWidth="1"/>
    <col min="28" max="28" width="2" style="772" customWidth="1"/>
    <col min="29" max="29" width="1.54296875" style="772" customWidth="1"/>
    <col min="30" max="32" width="3.81640625" style="772"/>
    <col min="33" max="33" width="4.1796875" style="772" bestFit="1" customWidth="1"/>
    <col min="34" max="16384" width="3.81640625" style="772"/>
  </cols>
  <sheetData>
    <row r="1" spans="2:28" ht="9" customHeight="1" thickBot="1" x14ac:dyDescent="0.4">
      <c r="B1" s="773"/>
      <c r="C1" s="773"/>
      <c r="D1" s="773"/>
      <c r="E1" s="773"/>
      <c r="F1" s="773"/>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ht="15" customHeight="1"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75" customHeight="1" thickBot="1" x14ac:dyDescent="0.4">
      <c r="B4" s="1187"/>
      <c r="C4" s="1188"/>
      <c r="D4" s="1188"/>
      <c r="E4" s="1188"/>
      <c r="F4" s="1188"/>
      <c r="G4" s="1188"/>
      <c r="H4" s="1193" t="s">
        <v>875</v>
      </c>
      <c r="I4" s="1193"/>
      <c r="J4" s="1193"/>
      <c r="K4" s="1193"/>
      <c r="L4" s="1193"/>
      <c r="M4" s="1193"/>
      <c r="N4" s="1193"/>
      <c r="O4" s="1193"/>
      <c r="P4" s="1193"/>
      <c r="Q4" s="1193"/>
      <c r="R4" s="1193"/>
      <c r="S4" s="1193"/>
      <c r="T4" s="1193"/>
      <c r="U4" s="1193"/>
      <c r="V4" s="1193"/>
      <c r="W4" s="1193"/>
      <c r="X4" s="1193"/>
      <c r="Y4" s="1193"/>
      <c r="Z4" s="1193"/>
      <c r="AA4" s="1193"/>
      <c r="AB4" s="1194"/>
    </row>
    <row r="5" spans="2:28" ht="8.25" customHeight="1" x14ac:dyDescent="0.35">
      <c r="H5" s="774"/>
      <c r="I5" s="774"/>
      <c r="J5" s="774"/>
      <c r="K5" s="774"/>
      <c r="L5" s="774"/>
      <c r="M5" s="774"/>
      <c r="N5" s="774"/>
      <c r="O5" s="774"/>
      <c r="P5" s="774"/>
      <c r="Q5" s="774"/>
      <c r="R5" s="774"/>
      <c r="S5" s="774"/>
      <c r="T5" s="774"/>
      <c r="U5" s="774"/>
      <c r="V5" s="774"/>
      <c r="W5" s="774"/>
      <c r="X5" s="774"/>
      <c r="Y5" s="774"/>
      <c r="Z5" s="774"/>
      <c r="AA5" s="774"/>
      <c r="AB5" s="774"/>
    </row>
    <row r="6" spans="2:28" ht="9" customHeight="1" thickBot="1" x14ac:dyDescent="0.4">
      <c r="B6" s="775"/>
      <c r="C6" s="776"/>
      <c r="D6" s="776"/>
      <c r="E6" s="776"/>
      <c r="F6" s="776"/>
      <c r="G6" s="776"/>
      <c r="H6" s="776"/>
      <c r="I6" s="777"/>
      <c r="J6" s="777"/>
      <c r="K6" s="777"/>
      <c r="L6" s="777"/>
      <c r="M6" s="777"/>
      <c r="N6" s="777"/>
      <c r="O6" s="777"/>
      <c r="P6" s="777"/>
      <c r="Q6" s="777"/>
      <c r="R6" s="778"/>
      <c r="S6" s="778"/>
      <c r="T6" s="778"/>
      <c r="U6" s="778"/>
      <c r="V6" s="778"/>
      <c r="W6" s="776"/>
      <c r="X6" s="776"/>
      <c r="Y6" s="776"/>
      <c r="Z6" s="776"/>
      <c r="AA6" s="776"/>
      <c r="AB6" s="779"/>
    </row>
    <row r="7" spans="2:28" ht="15" customHeight="1" x14ac:dyDescent="0.35">
      <c r="B7" s="780"/>
      <c r="C7" s="1220" t="s">
        <v>4</v>
      </c>
      <c r="D7" s="1221"/>
      <c r="E7" s="1221"/>
      <c r="F7" s="1221"/>
      <c r="G7" s="1221"/>
      <c r="H7" s="1222"/>
      <c r="I7" s="3780" t="s">
        <v>858</v>
      </c>
      <c r="J7" s="3781"/>
      <c r="K7" s="3781"/>
      <c r="L7" s="3781"/>
      <c r="M7" s="3781"/>
      <c r="N7" s="3781"/>
      <c r="O7" s="3781"/>
      <c r="P7" s="3781"/>
      <c r="Q7" s="3781"/>
      <c r="R7" s="3781"/>
      <c r="S7" s="3781"/>
      <c r="T7" s="3781"/>
      <c r="U7" s="3781"/>
      <c r="V7" s="3781"/>
      <c r="W7" s="3781"/>
      <c r="X7" s="3781"/>
      <c r="Y7" s="3781"/>
      <c r="Z7" s="3781"/>
      <c r="AA7" s="3782"/>
      <c r="AB7" s="781"/>
    </row>
    <row r="8" spans="2:28" ht="15" thickBot="1" x14ac:dyDescent="0.4">
      <c r="B8" s="780"/>
      <c r="C8" s="1223"/>
      <c r="D8" s="1224"/>
      <c r="E8" s="1224"/>
      <c r="F8" s="1224"/>
      <c r="G8" s="1224"/>
      <c r="H8" s="1225"/>
      <c r="I8" s="3783"/>
      <c r="J8" s="3784"/>
      <c r="K8" s="3784"/>
      <c r="L8" s="3784"/>
      <c r="M8" s="3784"/>
      <c r="N8" s="3784"/>
      <c r="O8" s="3784"/>
      <c r="P8" s="3784"/>
      <c r="Q8" s="3784"/>
      <c r="R8" s="3784"/>
      <c r="S8" s="3784"/>
      <c r="T8" s="3784"/>
      <c r="U8" s="3784"/>
      <c r="V8" s="3784"/>
      <c r="W8" s="3784"/>
      <c r="X8" s="3784"/>
      <c r="Y8" s="3784"/>
      <c r="Z8" s="3784"/>
      <c r="AA8" s="3785"/>
      <c r="AB8" s="781"/>
    </row>
    <row r="9" spans="2:28" ht="6.75" customHeight="1" thickBot="1" x14ac:dyDescent="0.4">
      <c r="B9" s="780"/>
      <c r="C9" s="782"/>
      <c r="D9" s="782"/>
      <c r="E9" s="782"/>
      <c r="F9" s="782"/>
      <c r="G9" s="782"/>
      <c r="H9" s="782"/>
      <c r="I9" s="783"/>
      <c r="J9" s="783"/>
      <c r="K9" s="783"/>
      <c r="L9" s="783"/>
      <c r="M9" s="783"/>
      <c r="N9" s="783"/>
      <c r="O9" s="783"/>
      <c r="P9" s="783"/>
      <c r="Q9" s="783"/>
      <c r="R9" s="784"/>
      <c r="S9" s="784"/>
      <c r="T9" s="784"/>
      <c r="U9" s="784"/>
      <c r="V9" s="784"/>
      <c r="W9" s="782"/>
      <c r="X9" s="782"/>
      <c r="Y9" s="782"/>
      <c r="Z9" s="782"/>
      <c r="AA9" s="247"/>
      <c r="AB9" s="781"/>
    </row>
    <row r="10" spans="2:28" ht="15" customHeight="1" thickBot="1" x14ac:dyDescent="0.4">
      <c r="B10" s="780"/>
      <c r="C10" s="1220" t="s">
        <v>6</v>
      </c>
      <c r="D10" s="1221"/>
      <c r="E10" s="1221"/>
      <c r="F10" s="1221"/>
      <c r="G10" s="1221"/>
      <c r="H10" s="1222"/>
      <c r="I10" s="3786" t="s">
        <v>876</v>
      </c>
      <c r="J10" s="3787"/>
      <c r="K10" s="3787"/>
      <c r="L10" s="3787"/>
      <c r="M10" s="3787"/>
      <c r="N10" s="3787"/>
      <c r="O10" s="3787"/>
      <c r="P10" s="3787"/>
      <c r="Q10" s="3788"/>
      <c r="R10" s="1367" t="s">
        <v>8</v>
      </c>
      <c r="S10" s="1368"/>
      <c r="T10" s="1368"/>
      <c r="U10" s="1369"/>
      <c r="V10" s="1213" t="s">
        <v>9</v>
      </c>
      <c r="W10" s="1214"/>
      <c r="X10" s="1214"/>
      <c r="Y10" s="1214"/>
      <c r="Z10" s="1214"/>
      <c r="AA10" s="1215"/>
      <c r="AB10" s="781"/>
    </row>
    <row r="11" spans="2:28" ht="28.5" customHeight="1" thickBot="1" x14ac:dyDescent="0.4">
      <c r="B11" s="780"/>
      <c r="C11" s="1223"/>
      <c r="D11" s="1224"/>
      <c r="E11" s="1224"/>
      <c r="F11" s="1224"/>
      <c r="G11" s="1224"/>
      <c r="H11" s="1225"/>
      <c r="I11" s="3789"/>
      <c r="J11" s="3790"/>
      <c r="K11" s="3790"/>
      <c r="L11" s="3790"/>
      <c r="M11" s="3790"/>
      <c r="N11" s="3790"/>
      <c r="O11" s="3790"/>
      <c r="P11" s="3790"/>
      <c r="Q11" s="3791"/>
      <c r="R11" s="1235" t="s">
        <v>877</v>
      </c>
      <c r="S11" s="1370"/>
      <c r="T11" s="1370"/>
      <c r="U11" s="1371"/>
      <c r="V11" s="3792">
        <v>1</v>
      </c>
      <c r="W11" s="3793"/>
      <c r="X11" s="3793"/>
      <c r="Y11" s="3793"/>
      <c r="Z11" s="3793"/>
      <c r="AA11" s="3794"/>
      <c r="AB11" s="781"/>
    </row>
    <row r="12" spans="2:28" ht="5.25" customHeight="1" thickBot="1" x14ac:dyDescent="0.4">
      <c r="B12" s="785"/>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248"/>
      <c r="AB12" s="787"/>
    </row>
    <row r="13" spans="2:28" ht="15" customHeight="1" x14ac:dyDescent="0.35">
      <c r="B13" s="785"/>
      <c r="C13" s="3768" t="s">
        <v>11</v>
      </c>
      <c r="D13" s="3769"/>
      <c r="E13" s="3769"/>
      <c r="F13" s="3769"/>
      <c r="G13" s="3769"/>
      <c r="H13" s="3770"/>
      <c r="I13" s="1226" t="s">
        <v>878</v>
      </c>
      <c r="J13" s="1227"/>
      <c r="K13" s="1227"/>
      <c r="L13" s="1227"/>
      <c r="M13" s="1227"/>
      <c r="N13" s="1227"/>
      <c r="O13" s="1227"/>
      <c r="P13" s="1227"/>
      <c r="Q13" s="1227"/>
      <c r="R13" s="1227"/>
      <c r="S13" s="1228"/>
      <c r="T13" s="3774" t="s">
        <v>13</v>
      </c>
      <c r="U13" s="3775"/>
      <c r="V13" s="3775"/>
      <c r="W13" s="3775"/>
      <c r="X13" s="3775"/>
      <c r="Y13" s="3775"/>
      <c r="Z13" s="3775"/>
      <c r="AA13" s="3776"/>
      <c r="AB13" s="787"/>
    </row>
    <row r="14" spans="2:28" ht="30" customHeight="1" thickBot="1" x14ac:dyDescent="0.4">
      <c r="B14" s="785"/>
      <c r="C14" s="3771"/>
      <c r="D14" s="3772"/>
      <c r="E14" s="3772"/>
      <c r="F14" s="3772"/>
      <c r="G14" s="3772"/>
      <c r="H14" s="3773"/>
      <c r="I14" s="1229"/>
      <c r="J14" s="1230"/>
      <c r="K14" s="1230"/>
      <c r="L14" s="1230"/>
      <c r="M14" s="1230"/>
      <c r="N14" s="1230"/>
      <c r="O14" s="1230"/>
      <c r="P14" s="1230"/>
      <c r="Q14" s="1230"/>
      <c r="R14" s="1230"/>
      <c r="S14" s="1231"/>
      <c r="T14" s="3777" t="s">
        <v>82</v>
      </c>
      <c r="U14" s="3778"/>
      <c r="V14" s="3778"/>
      <c r="W14" s="3778"/>
      <c r="X14" s="3778"/>
      <c r="Y14" s="3778"/>
      <c r="Z14" s="3778"/>
      <c r="AA14" s="3779"/>
      <c r="AB14" s="787"/>
    </row>
    <row r="15" spans="2:28" ht="6" customHeight="1" thickBot="1" x14ac:dyDescent="0.4">
      <c r="B15" s="785"/>
      <c r="C15" s="786"/>
      <c r="D15" s="786"/>
      <c r="E15" s="786"/>
      <c r="F15" s="786"/>
      <c r="G15" s="786"/>
      <c r="H15" s="786"/>
      <c r="I15" s="259"/>
      <c r="J15" s="259"/>
      <c r="K15" s="259"/>
      <c r="L15" s="259"/>
      <c r="M15" s="259"/>
      <c r="N15" s="259"/>
      <c r="O15" s="259"/>
      <c r="P15" s="259"/>
      <c r="Q15" s="259"/>
      <c r="R15" s="259"/>
      <c r="S15" s="259"/>
      <c r="T15" s="259"/>
      <c r="U15" s="259"/>
      <c r="V15" s="259"/>
      <c r="W15" s="259"/>
      <c r="X15" s="259"/>
      <c r="Y15" s="259"/>
      <c r="Z15" s="259"/>
      <c r="AA15" s="260"/>
      <c r="AB15" s="787"/>
    </row>
    <row r="16" spans="2:28" ht="33.75" customHeight="1" thickBot="1" x14ac:dyDescent="0.4">
      <c r="B16" s="785"/>
      <c r="C16" s="3765" t="s">
        <v>15</v>
      </c>
      <c r="D16" s="3766"/>
      <c r="E16" s="3766"/>
      <c r="F16" s="3766"/>
      <c r="G16" s="3766"/>
      <c r="H16" s="3767"/>
      <c r="I16" s="1198" t="s">
        <v>879</v>
      </c>
      <c r="J16" s="1199"/>
      <c r="K16" s="1199"/>
      <c r="L16" s="1199"/>
      <c r="M16" s="1199"/>
      <c r="N16" s="1199"/>
      <c r="O16" s="1199"/>
      <c r="P16" s="1199"/>
      <c r="Q16" s="1199"/>
      <c r="R16" s="1199"/>
      <c r="S16" s="1199"/>
      <c r="T16" s="1199"/>
      <c r="U16" s="1199"/>
      <c r="V16" s="1199"/>
      <c r="W16" s="1199"/>
      <c r="X16" s="1199"/>
      <c r="Y16" s="1199"/>
      <c r="Z16" s="1199"/>
      <c r="AA16" s="1200"/>
      <c r="AB16" s="787"/>
    </row>
    <row r="17" spans="2:28" ht="6.75" customHeight="1" thickBot="1" x14ac:dyDescent="0.4">
      <c r="B17" s="785"/>
      <c r="C17" s="251"/>
      <c r="D17" s="251"/>
      <c r="E17" s="251"/>
      <c r="F17" s="251"/>
      <c r="G17" s="251"/>
      <c r="H17" s="251"/>
      <c r="I17" s="788"/>
      <c r="J17" s="788"/>
      <c r="K17" s="788"/>
      <c r="L17" s="788"/>
      <c r="M17" s="788"/>
      <c r="N17" s="788"/>
      <c r="O17" s="788"/>
      <c r="P17" s="788"/>
      <c r="Q17" s="788"/>
      <c r="R17" s="788"/>
      <c r="S17" s="788"/>
      <c r="T17" s="788"/>
      <c r="U17" s="788"/>
      <c r="V17" s="788"/>
      <c r="W17" s="788"/>
      <c r="X17" s="788"/>
      <c r="Y17" s="788"/>
      <c r="Z17" s="788"/>
      <c r="AA17" s="341"/>
      <c r="AB17" s="787"/>
    </row>
    <row r="18" spans="2:28" ht="49.5" customHeight="1" thickBot="1" x14ac:dyDescent="0.4">
      <c r="B18" s="785"/>
      <c r="C18" s="3765" t="s">
        <v>84</v>
      </c>
      <c r="D18" s="3766"/>
      <c r="E18" s="3766"/>
      <c r="F18" s="3766"/>
      <c r="G18" s="3766"/>
      <c r="H18" s="3767"/>
      <c r="I18" s="1198" t="s">
        <v>880</v>
      </c>
      <c r="J18" s="1199"/>
      <c r="K18" s="1199"/>
      <c r="L18" s="1199"/>
      <c r="M18" s="1199"/>
      <c r="N18" s="1199"/>
      <c r="O18" s="1199"/>
      <c r="P18" s="1199"/>
      <c r="Q18" s="1199"/>
      <c r="R18" s="1199"/>
      <c r="S18" s="1199"/>
      <c r="T18" s="1199"/>
      <c r="U18" s="1199"/>
      <c r="V18" s="1199"/>
      <c r="W18" s="1199"/>
      <c r="X18" s="1199"/>
      <c r="Y18" s="1199"/>
      <c r="Z18" s="1199"/>
      <c r="AA18" s="1200"/>
      <c r="AB18" s="787"/>
    </row>
    <row r="19" spans="2:28" ht="6.75" customHeight="1" thickBot="1" x14ac:dyDescent="0.4">
      <c r="B19" s="785"/>
      <c r="C19" s="784"/>
      <c r="D19" s="784"/>
      <c r="E19" s="784"/>
      <c r="F19" s="784"/>
      <c r="G19" s="784"/>
      <c r="H19" s="784"/>
      <c r="I19" s="788"/>
      <c r="J19" s="788"/>
      <c r="K19" s="788"/>
      <c r="L19" s="788"/>
      <c r="M19" s="788"/>
      <c r="N19" s="788"/>
      <c r="O19" s="788"/>
      <c r="P19" s="788"/>
      <c r="Q19" s="788"/>
      <c r="R19" s="788"/>
      <c r="S19" s="788"/>
      <c r="T19" s="788"/>
      <c r="U19" s="788"/>
      <c r="V19" s="788"/>
      <c r="W19" s="788"/>
      <c r="X19" s="788"/>
      <c r="Y19" s="788"/>
      <c r="Z19" s="788"/>
      <c r="AA19" s="341"/>
      <c r="AB19" s="787"/>
    </row>
    <row r="20" spans="2:28" ht="14.25" customHeight="1" x14ac:dyDescent="0.35">
      <c r="B20" s="785"/>
      <c r="C20" s="1201" t="s">
        <v>19</v>
      </c>
      <c r="D20" s="1202"/>
      <c r="E20" s="1202"/>
      <c r="F20" s="1202"/>
      <c r="G20" s="1202"/>
      <c r="H20" s="1203"/>
      <c r="I20" s="1207" t="s">
        <v>881</v>
      </c>
      <c r="J20" s="1208"/>
      <c r="K20" s="1208"/>
      <c r="L20" s="1209"/>
      <c r="M20" s="1213" t="s">
        <v>21</v>
      </c>
      <c r="N20" s="1214"/>
      <c r="O20" s="1214"/>
      <c r="P20" s="1214"/>
      <c r="Q20" s="1214"/>
      <c r="R20" s="1214"/>
      <c r="S20" s="1215"/>
      <c r="T20" s="1213" t="s">
        <v>22</v>
      </c>
      <c r="U20" s="1214"/>
      <c r="V20" s="1214"/>
      <c r="W20" s="1214"/>
      <c r="X20" s="1214"/>
      <c r="Y20" s="1214"/>
      <c r="Z20" s="1214"/>
      <c r="AA20" s="1215"/>
      <c r="AB20" s="787"/>
    </row>
    <row r="21" spans="2:28" ht="21.75" customHeight="1" thickBot="1" x14ac:dyDescent="0.4">
      <c r="B21" s="785"/>
      <c r="C21" s="1204"/>
      <c r="D21" s="1205"/>
      <c r="E21" s="1205"/>
      <c r="F21" s="1205"/>
      <c r="G21" s="1205"/>
      <c r="H21" s="1206"/>
      <c r="I21" s="1210"/>
      <c r="J21" s="1211"/>
      <c r="K21" s="1211"/>
      <c r="L21" s="1212"/>
      <c r="M21" s="1216" t="s">
        <v>222</v>
      </c>
      <c r="N21" s="1217"/>
      <c r="O21" s="1217"/>
      <c r="P21" s="1217"/>
      <c r="Q21" s="1217"/>
      <c r="R21" s="1217"/>
      <c r="S21" s="1218"/>
      <c r="T21" s="1219" t="s">
        <v>69</v>
      </c>
      <c r="U21" s="1217"/>
      <c r="V21" s="1217"/>
      <c r="W21" s="1217"/>
      <c r="X21" s="1217"/>
      <c r="Y21" s="1217"/>
      <c r="Z21" s="1217"/>
      <c r="AA21" s="1218"/>
      <c r="AB21" s="787"/>
    </row>
    <row r="22" spans="2:28" ht="6.75" customHeight="1" thickBot="1" x14ac:dyDescent="0.4">
      <c r="B22" s="785"/>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248"/>
      <c r="AB22" s="787"/>
    </row>
    <row r="23" spans="2:28" ht="23.25" customHeight="1" x14ac:dyDescent="0.35">
      <c r="B23" s="785"/>
      <c r="C23" s="3675" t="s">
        <v>25</v>
      </c>
      <c r="D23" s="3676"/>
      <c r="E23" s="3676"/>
      <c r="F23" s="3676"/>
      <c r="G23" s="3676"/>
      <c r="H23" s="3676"/>
      <c r="I23" s="3677"/>
      <c r="J23" s="3675" t="s">
        <v>26</v>
      </c>
      <c r="K23" s="3676"/>
      <c r="L23" s="3676"/>
      <c r="M23" s="3676"/>
      <c r="N23" s="3676"/>
      <c r="O23" s="3676"/>
      <c r="P23" s="3677"/>
      <c r="Q23" s="3675" t="s">
        <v>27</v>
      </c>
      <c r="R23" s="3676"/>
      <c r="S23" s="3676"/>
      <c r="T23" s="3676"/>
      <c r="U23" s="3676"/>
      <c r="V23" s="3676"/>
      <c r="W23" s="3676"/>
      <c r="X23" s="3676"/>
      <c r="Y23" s="3676"/>
      <c r="Z23" s="3676"/>
      <c r="AA23" s="3677"/>
      <c r="AB23" s="787"/>
    </row>
    <row r="24" spans="2:28" ht="31.5" customHeight="1" thickBot="1" x14ac:dyDescent="0.4">
      <c r="B24" s="785"/>
      <c r="C24" s="1245" t="s">
        <v>882</v>
      </c>
      <c r="D24" s="1246"/>
      <c r="E24" s="1246"/>
      <c r="F24" s="1246"/>
      <c r="G24" s="1246"/>
      <c r="H24" s="1246"/>
      <c r="I24" s="1247"/>
      <c r="J24" s="1245" t="s">
        <v>883</v>
      </c>
      <c r="K24" s="1246"/>
      <c r="L24" s="1246"/>
      <c r="M24" s="1246"/>
      <c r="N24" s="1246"/>
      <c r="O24" s="1246"/>
      <c r="P24" s="1247"/>
      <c r="Q24" s="1248" t="s">
        <v>867</v>
      </c>
      <c r="R24" s="1249"/>
      <c r="S24" s="1249"/>
      <c r="T24" s="1249"/>
      <c r="U24" s="1249"/>
      <c r="V24" s="1249"/>
      <c r="W24" s="1249"/>
      <c r="X24" s="1249"/>
      <c r="Y24" s="1249"/>
      <c r="Z24" s="1249"/>
      <c r="AA24" s="1250"/>
      <c r="AB24" s="787"/>
    </row>
    <row r="25" spans="2:28" ht="7.5" customHeight="1" thickBot="1" x14ac:dyDescent="0.4">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248"/>
      <c r="AB25" s="787"/>
    </row>
    <row r="26" spans="2:28" ht="36.75" customHeight="1" thickBot="1" x14ac:dyDescent="0.4">
      <c r="B26" s="785"/>
      <c r="C26" s="3765" t="s">
        <v>31</v>
      </c>
      <c r="D26" s="3766"/>
      <c r="E26" s="3766"/>
      <c r="F26" s="3766"/>
      <c r="G26" s="3766"/>
      <c r="H26" s="3767"/>
      <c r="I26" s="1198" t="s">
        <v>884</v>
      </c>
      <c r="J26" s="1199"/>
      <c r="K26" s="1199"/>
      <c r="L26" s="1199"/>
      <c r="M26" s="1199"/>
      <c r="N26" s="1199"/>
      <c r="O26" s="1199"/>
      <c r="P26" s="1199"/>
      <c r="Q26" s="1199"/>
      <c r="R26" s="1199"/>
      <c r="S26" s="1199"/>
      <c r="T26" s="1199"/>
      <c r="U26" s="1199"/>
      <c r="V26" s="1199"/>
      <c r="W26" s="1199"/>
      <c r="X26" s="1199"/>
      <c r="Y26" s="1199"/>
      <c r="Z26" s="1199"/>
      <c r="AA26" s="1200"/>
      <c r="AB26" s="787"/>
    </row>
    <row r="27" spans="2:28" ht="6" customHeight="1" thickBot="1" x14ac:dyDescent="0.4">
      <c r="B27" s="785"/>
      <c r="C27" s="784"/>
      <c r="D27" s="784"/>
      <c r="E27" s="784"/>
      <c r="F27" s="784"/>
      <c r="G27" s="784"/>
      <c r="H27" s="784"/>
      <c r="I27" s="788"/>
      <c r="J27" s="788"/>
      <c r="K27" s="788"/>
      <c r="L27" s="788"/>
      <c r="M27" s="788"/>
      <c r="N27" s="788"/>
      <c r="O27" s="788"/>
      <c r="P27" s="788"/>
      <c r="Q27" s="788"/>
      <c r="R27" s="788"/>
      <c r="S27" s="788"/>
      <c r="T27" s="788"/>
      <c r="U27" s="788"/>
      <c r="V27" s="788"/>
      <c r="W27" s="788"/>
      <c r="X27" s="788"/>
      <c r="Y27" s="788"/>
      <c r="Z27" s="788"/>
      <c r="AA27" s="341"/>
      <c r="AB27" s="787"/>
    </row>
    <row r="28" spans="2:28" ht="30.75" customHeight="1" thickBot="1" x14ac:dyDescent="0.4">
      <c r="B28" s="785"/>
      <c r="C28" s="3765" t="s">
        <v>33</v>
      </c>
      <c r="D28" s="3766"/>
      <c r="E28" s="3766"/>
      <c r="F28" s="3766"/>
      <c r="G28" s="3766"/>
      <c r="H28" s="3767"/>
      <c r="I28" s="1235">
        <v>0.9</v>
      </c>
      <c r="J28" s="1198"/>
      <c r="K28" s="2037" t="s">
        <v>34</v>
      </c>
      <c r="L28" s="2038"/>
      <c r="M28" s="2038"/>
      <c r="N28" s="2039"/>
      <c r="O28" s="1611" t="s">
        <v>35</v>
      </c>
      <c r="P28" s="1915"/>
      <c r="Q28" s="1915"/>
      <c r="R28" s="1916"/>
      <c r="S28" s="246" t="s">
        <v>37</v>
      </c>
      <c r="T28" s="1915" t="s">
        <v>36</v>
      </c>
      <c r="U28" s="1915"/>
      <c r="V28" s="1916"/>
      <c r="W28" s="802"/>
      <c r="X28" s="2670" t="s">
        <v>38</v>
      </c>
      <c r="Y28" s="3713"/>
      <c r="Z28" s="3714"/>
      <c r="AA28" s="636"/>
      <c r="AB28" s="787"/>
    </row>
    <row r="29" spans="2:28" ht="6.75" customHeight="1" thickBot="1" x14ac:dyDescent="0.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248"/>
      <c r="AB29" s="787"/>
    </row>
    <row r="30" spans="2:28" ht="15" customHeight="1" x14ac:dyDescent="0.35">
      <c r="B30" s="785"/>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787"/>
    </row>
    <row r="31" spans="2:28" ht="14.25" customHeight="1" x14ac:dyDescent="0.35">
      <c r="B31" s="785"/>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787"/>
    </row>
    <row r="32" spans="2:28" ht="15" customHeight="1" thickBot="1" x14ac:dyDescent="0.4">
      <c r="B32" s="785"/>
      <c r="C32" s="1273"/>
      <c r="D32" s="1274"/>
      <c r="E32" s="1274"/>
      <c r="F32" s="1274"/>
      <c r="G32" s="1274"/>
      <c r="H32" s="1274"/>
      <c r="I32" s="1274"/>
      <c r="J32" s="1275"/>
      <c r="K32" s="3759">
        <v>0</v>
      </c>
      <c r="L32" s="3760"/>
      <c r="M32" s="3760"/>
      <c r="N32" s="3760"/>
      <c r="O32" s="3761">
        <v>0.79900000000000004</v>
      </c>
      <c r="P32" s="3760"/>
      <c r="Q32" s="3760"/>
      <c r="R32" s="3760"/>
      <c r="S32" s="3757">
        <v>0.8</v>
      </c>
      <c r="T32" s="3760"/>
      <c r="U32" s="3761">
        <v>0.89900000000000002</v>
      </c>
      <c r="V32" s="3760"/>
      <c r="W32" s="3760"/>
      <c r="X32" s="3757">
        <v>0.9</v>
      </c>
      <c r="Y32" s="3760"/>
      <c r="Z32" s="3757">
        <v>1</v>
      </c>
      <c r="AA32" s="3758"/>
      <c r="AB32" s="787"/>
    </row>
    <row r="33" spans="2:33" ht="6.75" customHeight="1" thickBot="1" x14ac:dyDescent="0.4">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248"/>
      <c r="AB33" s="787"/>
    </row>
    <row r="34" spans="2:33" s="789" customFormat="1" ht="15.75" customHeight="1" x14ac:dyDescent="0.35">
      <c r="B34" s="790"/>
      <c r="C34" s="1909" t="s">
        <v>45</v>
      </c>
      <c r="D34" s="1910"/>
      <c r="E34" s="1910"/>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1"/>
      <c r="AB34" s="787"/>
    </row>
    <row r="35" spans="2:33" s="789" customFormat="1" ht="69.75" customHeight="1" x14ac:dyDescent="0.35">
      <c r="B35" s="790"/>
      <c r="C35" s="3762" t="s">
        <v>46</v>
      </c>
      <c r="D35" s="3763"/>
      <c r="E35" s="3763"/>
      <c r="F35" s="3763"/>
      <c r="G35" s="3763"/>
      <c r="H35" s="242" t="s">
        <v>885</v>
      </c>
      <c r="I35" s="242" t="s">
        <v>886</v>
      </c>
      <c r="J35" s="712" t="s">
        <v>871</v>
      </c>
      <c r="K35" s="3617" t="s">
        <v>50</v>
      </c>
      <c r="L35" s="3617"/>
      <c r="M35" s="3617"/>
      <c r="N35" s="3617"/>
      <c r="O35" s="3617"/>
      <c r="P35" s="3617"/>
      <c r="Q35" s="3617"/>
      <c r="R35" s="3617"/>
      <c r="S35" s="3617"/>
      <c r="T35" s="3617"/>
      <c r="U35" s="3617"/>
      <c r="V35" s="3617"/>
      <c r="W35" s="3617"/>
      <c r="X35" s="3617"/>
      <c r="Y35" s="3617"/>
      <c r="Z35" s="3617"/>
      <c r="AA35" s="3764"/>
      <c r="AB35" s="787"/>
    </row>
    <row r="36" spans="2:33" s="789" customFormat="1" ht="390.75" customHeight="1" x14ac:dyDescent="0.35">
      <c r="B36" s="790"/>
      <c r="C36" s="3689" t="s">
        <v>273</v>
      </c>
      <c r="D36" s="3756"/>
      <c r="E36" s="3756"/>
      <c r="F36" s="3756"/>
      <c r="G36" s="3756"/>
      <c r="H36" s="243">
        <v>28</v>
      </c>
      <c r="I36" s="243">
        <v>33</v>
      </c>
      <c r="J36" s="244">
        <f>+H36/I36</f>
        <v>0.84848484848484851</v>
      </c>
      <c r="K36" s="3753" t="s">
        <v>887</v>
      </c>
      <c r="L36" s="3753"/>
      <c r="M36" s="3753"/>
      <c r="N36" s="3753"/>
      <c r="O36" s="3753"/>
      <c r="P36" s="3753"/>
      <c r="Q36" s="3753"/>
      <c r="R36" s="3753"/>
      <c r="S36" s="3753"/>
      <c r="T36" s="3753"/>
      <c r="U36" s="3753"/>
      <c r="V36" s="3753"/>
      <c r="W36" s="3753"/>
      <c r="X36" s="3753"/>
      <c r="Y36" s="3753"/>
      <c r="Z36" s="3753"/>
      <c r="AA36" s="3754"/>
      <c r="AB36" s="787"/>
    </row>
    <row r="37" spans="2:33" s="945" customFormat="1" ht="296.25" customHeight="1" thickBot="1" x14ac:dyDescent="0.4">
      <c r="B37" s="944"/>
      <c r="C37" s="3689" t="s">
        <v>276</v>
      </c>
      <c r="D37" s="3690"/>
      <c r="E37" s="3690"/>
      <c r="F37" s="3690"/>
      <c r="G37" s="3690"/>
      <c r="H37" s="261">
        <v>61</v>
      </c>
      <c r="I37" s="261">
        <v>71</v>
      </c>
      <c r="J37" s="244">
        <f>+H37/I37</f>
        <v>0.85915492957746475</v>
      </c>
      <c r="K37" s="3753" t="s">
        <v>1141</v>
      </c>
      <c r="L37" s="3753"/>
      <c r="M37" s="3753"/>
      <c r="N37" s="3753"/>
      <c r="O37" s="3753"/>
      <c r="P37" s="3753"/>
      <c r="Q37" s="3753"/>
      <c r="R37" s="3753"/>
      <c r="S37" s="3753"/>
      <c r="T37" s="3753"/>
      <c r="U37" s="3753"/>
      <c r="V37" s="3753"/>
      <c r="W37" s="3753"/>
      <c r="X37" s="3753"/>
      <c r="Y37" s="3753"/>
      <c r="Z37" s="3753"/>
      <c r="AA37" s="3754"/>
      <c r="AB37" s="941"/>
    </row>
    <row r="38" spans="2:33" s="945" customFormat="1" ht="301.5" customHeight="1" thickBot="1" x14ac:dyDescent="0.4">
      <c r="B38" s="944"/>
      <c r="C38" s="3689" t="s">
        <v>277</v>
      </c>
      <c r="D38" s="3690"/>
      <c r="E38" s="3690"/>
      <c r="F38" s="3690"/>
      <c r="G38" s="3690"/>
      <c r="H38" s="261"/>
      <c r="I38" s="243"/>
      <c r="J38" s="244"/>
      <c r="K38" s="3755"/>
      <c r="L38" s="3753"/>
      <c r="M38" s="3753"/>
      <c r="N38" s="3753"/>
      <c r="O38" s="3753"/>
      <c r="P38" s="3753"/>
      <c r="Q38" s="3753"/>
      <c r="R38" s="3753"/>
      <c r="S38" s="3753"/>
      <c r="T38" s="3753"/>
      <c r="U38" s="3753"/>
      <c r="V38" s="3753"/>
      <c r="W38" s="3753"/>
      <c r="X38" s="3753"/>
      <c r="Y38" s="3753"/>
      <c r="Z38" s="3753"/>
      <c r="AA38" s="3754"/>
      <c r="AB38" s="941"/>
    </row>
    <row r="39" spans="2:33" s="945" customFormat="1" ht="362.25" customHeight="1" thickBot="1" x14ac:dyDescent="0.4">
      <c r="B39" s="944"/>
      <c r="C39" s="3689" t="s">
        <v>278</v>
      </c>
      <c r="D39" s="3690"/>
      <c r="E39" s="3690"/>
      <c r="F39" s="3690"/>
      <c r="G39" s="3690"/>
      <c r="H39" s="261"/>
      <c r="I39" s="261"/>
      <c r="J39" s="244"/>
      <c r="K39" s="3753"/>
      <c r="L39" s="3753"/>
      <c r="M39" s="3753"/>
      <c r="N39" s="3753"/>
      <c r="O39" s="3753"/>
      <c r="P39" s="3753"/>
      <c r="Q39" s="3753"/>
      <c r="R39" s="3753"/>
      <c r="S39" s="3753"/>
      <c r="T39" s="3753"/>
      <c r="U39" s="3753"/>
      <c r="V39" s="3753"/>
      <c r="W39" s="3753"/>
      <c r="X39" s="3753"/>
      <c r="Y39" s="3753"/>
      <c r="Z39" s="3753"/>
      <c r="AA39" s="3754"/>
      <c r="AB39" s="941"/>
    </row>
    <row r="40" spans="2:33" s="945" customFormat="1" ht="4.5" customHeight="1" thickBot="1" x14ac:dyDescent="0.4">
      <c r="B40" s="944"/>
      <c r="C40" s="940"/>
      <c r="D40" s="940"/>
      <c r="E40" s="940"/>
      <c r="F40" s="940"/>
      <c r="G40" s="940"/>
      <c r="H40" s="946"/>
      <c r="I40" s="946"/>
      <c r="J40" s="160"/>
      <c r="K40" s="940"/>
      <c r="L40" s="940"/>
      <c r="M40" s="940"/>
      <c r="N40" s="940"/>
      <c r="O40" s="940"/>
      <c r="P40" s="940"/>
      <c r="Q40" s="940"/>
      <c r="R40" s="940"/>
      <c r="S40" s="940"/>
      <c r="T40" s="940"/>
      <c r="U40" s="940"/>
      <c r="V40" s="940"/>
      <c r="W40" s="940"/>
      <c r="X40" s="940"/>
      <c r="Y40" s="940"/>
      <c r="Z40" s="940"/>
      <c r="AA40" s="940"/>
      <c r="AB40" s="941"/>
    </row>
    <row r="41" spans="2:33" s="945" customFormat="1" x14ac:dyDescent="0.35">
      <c r="B41" s="944"/>
      <c r="C41" s="1349" t="s">
        <v>55</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1"/>
      <c r="AB41" s="941"/>
    </row>
    <row r="42" spans="2:33" s="945" customFormat="1" ht="15" customHeight="1" thickBot="1" x14ac:dyDescent="0.4">
      <c r="B42" s="939"/>
      <c r="C42" s="1661"/>
      <c r="D42" s="1751"/>
      <c r="E42" s="1751"/>
      <c r="F42" s="1751"/>
      <c r="G42" s="1751"/>
      <c r="H42" s="1751"/>
      <c r="I42" s="1751"/>
      <c r="J42" s="1751"/>
      <c r="K42" s="1751"/>
      <c r="L42" s="1751"/>
      <c r="M42" s="1751"/>
      <c r="N42" s="1751"/>
      <c r="O42" s="1751"/>
      <c r="P42" s="1751"/>
      <c r="Q42" s="1751"/>
      <c r="R42" s="1751"/>
      <c r="S42" s="1751"/>
      <c r="T42" s="1751"/>
      <c r="U42" s="1751"/>
      <c r="V42" s="1751"/>
      <c r="W42" s="1751"/>
      <c r="X42" s="1751"/>
      <c r="Y42" s="1751"/>
      <c r="Z42" s="1751"/>
      <c r="AA42" s="1663"/>
      <c r="AB42" s="941"/>
    </row>
    <row r="43" spans="2:33" s="945" customFormat="1" ht="165" customHeight="1" thickBot="1" x14ac:dyDescent="0.4">
      <c r="B43" s="939"/>
      <c r="C43" s="3655" t="s">
        <v>94</v>
      </c>
      <c r="D43" s="3656"/>
      <c r="E43" s="3656"/>
      <c r="F43" s="3656"/>
      <c r="G43" s="3656"/>
      <c r="H43" s="3656"/>
      <c r="I43" s="3656"/>
      <c r="J43" s="3656"/>
      <c r="K43" s="3656"/>
      <c r="L43" s="3656"/>
      <c r="M43" s="3656"/>
      <c r="N43" s="3656"/>
      <c r="O43" s="3656"/>
      <c r="P43" s="3656"/>
      <c r="Q43" s="3656"/>
      <c r="R43" s="3656"/>
      <c r="S43" s="3656"/>
      <c r="T43" s="3656"/>
      <c r="U43" s="3656"/>
      <c r="V43" s="3656"/>
      <c r="W43" s="3656"/>
      <c r="X43" s="3656"/>
      <c r="Y43" s="3656"/>
      <c r="Z43" s="3656"/>
      <c r="AA43" s="3657"/>
      <c r="AB43" s="941"/>
      <c r="AD43" s="3795"/>
      <c r="AE43" s="267"/>
      <c r="AF43" s="267"/>
      <c r="AG43" s="268"/>
    </row>
    <row r="44" spans="2:33" s="927" customFormat="1" ht="7.5" customHeight="1" x14ac:dyDescent="0.35">
      <c r="B44" s="947"/>
      <c r="C44" s="948"/>
      <c r="D44" s="948"/>
      <c r="E44" s="948"/>
      <c r="F44" s="948"/>
      <c r="G44" s="948"/>
      <c r="H44" s="948"/>
      <c r="I44" s="948"/>
      <c r="J44" s="948"/>
      <c r="K44" s="948"/>
      <c r="L44" s="948"/>
      <c r="M44" s="948"/>
      <c r="N44" s="948"/>
      <c r="O44" s="948"/>
      <c r="P44" s="948"/>
      <c r="Q44" s="948"/>
      <c r="R44" s="948"/>
      <c r="S44" s="948"/>
      <c r="T44" s="948"/>
      <c r="U44" s="948"/>
      <c r="V44" s="948"/>
      <c r="W44" s="948"/>
      <c r="X44" s="948"/>
      <c r="Y44" s="948"/>
      <c r="Z44" s="948"/>
      <c r="AA44" s="948"/>
      <c r="AB44" s="949"/>
      <c r="AD44" s="3795"/>
      <c r="AE44" s="267"/>
      <c r="AF44" s="267"/>
      <c r="AG44" s="268"/>
    </row>
    <row r="45" spans="2:33" s="927" customFormat="1" ht="8.25" customHeight="1" thickBot="1" x14ac:dyDescent="0.4">
      <c r="B45" s="888"/>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889"/>
      <c r="AD45" s="264"/>
      <c r="AE45" s="265"/>
      <c r="AF45" s="265"/>
      <c r="AG45" s="266"/>
    </row>
    <row r="46" spans="2:33" s="927" customFormat="1" ht="28.4" customHeight="1" x14ac:dyDescent="0.35">
      <c r="B46" s="950"/>
      <c r="C46" s="3796" t="s">
        <v>46</v>
      </c>
      <c r="D46" s="3797"/>
      <c r="E46" s="3797"/>
      <c r="F46" s="3797"/>
      <c r="G46" s="3798"/>
      <c r="H46" s="3799" t="s">
        <v>76</v>
      </c>
      <c r="I46" s="3798"/>
      <c r="J46" s="3799" t="s">
        <v>56</v>
      </c>
      <c r="K46" s="3797"/>
      <c r="L46" s="3797"/>
      <c r="M46" s="3798"/>
      <c r="N46" s="3799" t="s">
        <v>57</v>
      </c>
      <c r="O46" s="3797"/>
      <c r="P46" s="3797"/>
      <c r="Q46" s="3797"/>
      <c r="R46" s="3797"/>
      <c r="S46" s="3797"/>
      <c r="T46" s="3797"/>
      <c r="U46" s="3798"/>
      <c r="V46" s="3800" t="s">
        <v>58</v>
      </c>
      <c r="W46" s="3801"/>
      <c r="X46" s="3801"/>
      <c r="Y46" s="3801"/>
      <c r="Z46" s="3801"/>
      <c r="AA46" s="3802"/>
      <c r="AB46" s="925"/>
      <c r="AD46" s="264"/>
      <c r="AE46" s="265"/>
      <c r="AF46" s="265"/>
      <c r="AG46" s="266"/>
    </row>
    <row r="47" spans="2:33" s="927" customFormat="1" ht="141.65" customHeight="1" x14ac:dyDescent="0.35">
      <c r="B47" s="926"/>
      <c r="C47" s="1534" t="s">
        <v>273</v>
      </c>
      <c r="D47" s="1535"/>
      <c r="E47" s="1535"/>
      <c r="F47" s="1535"/>
      <c r="G47" s="3744"/>
      <c r="H47" s="3745">
        <v>0.85</v>
      </c>
      <c r="I47" s="1729"/>
      <c r="J47" s="3746">
        <f>+J36</f>
        <v>0.84848484848484851</v>
      </c>
      <c r="K47" s="3747"/>
      <c r="L47" s="3747"/>
      <c r="M47" s="3748"/>
      <c r="N47" s="3749" t="s">
        <v>888</v>
      </c>
      <c r="O47" s="3750"/>
      <c r="P47" s="3750"/>
      <c r="Q47" s="3750"/>
      <c r="R47" s="3750"/>
      <c r="S47" s="3750"/>
      <c r="T47" s="3750"/>
      <c r="U47" s="3751"/>
      <c r="V47" s="3749" t="s">
        <v>889</v>
      </c>
      <c r="W47" s="3750"/>
      <c r="X47" s="3750"/>
      <c r="Y47" s="3750"/>
      <c r="Z47" s="3750"/>
      <c r="AA47" s="3752"/>
      <c r="AB47" s="925"/>
      <c r="AD47" s="264"/>
      <c r="AE47" s="265"/>
      <c r="AF47" s="265"/>
      <c r="AG47" s="266"/>
    </row>
    <row r="48" spans="2:33" s="927" customFormat="1" ht="141.65" customHeight="1" x14ac:dyDescent="0.35">
      <c r="B48" s="950"/>
      <c r="C48" s="1534" t="s">
        <v>276</v>
      </c>
      <c r="D48" s="1535"/>
      <c r="E48" s="1535"/>
      <c r="F48" s="1535"/>
      <c r="G48" s="3744"/>
      <c r="H48" s="3745">
        <v>0.96</v>
      </c>
      <c r="I48" s="1729"/>
      <c r="J48" s="3746">
        <v>0.86</v>
      </c>
      <c r="K48" s="3747"/>
      <c r="L48" s="3747"/>
      <c r="M48" s="3748"/>
      <c r="N48" s="3749" t="s">
        <v>1142</v>
      </c>
      <c r="O48" s="3750"/>
      <c r="P48" s="3750"/>
      <c r="Q48" s="3750"/>
      <c r="R48" s="3750"/>
      <c r="S48" s="3750"/>
      <c r="T48" s="3750"/>
      <c r="U48" s="3751"/>
      <c r="V48" s="3749" t="s">
        <v>889</v>
      </c>
      <c r="W48" s="3750"/>
      <c r="X48" s="3750"/>
      <c r="Y48" s="3750"/>
      <c r="Z48" s="3750"/>
      <c r="AA48" s="3752"/>
      <c r="AB48" s="951"/>
      <c r="AD48" s="814"/>
      <c r="AE48" s="814"/>
      <c r="AF48" s="814"/>
      <c r="AG48" s="814"/>
    </row>
    <row r="49" spans="1:30" s="927" customFormat="1" ht="150" customHeight="1" x14ac:dyDescent="0.35">
      <c r="B49" s="950"/>
      <c r="C49" s="3689" t="s">
        <v>277</v>
      </c>
      <c r="D49" s="3690"/>
      <c r="E49" s="3690"/>
      <c r="F49" s="3690"/>
      <c r="G49" s="3690"/>
      <c r="H49" s="3745"/>
      <c r="I49" s="1729"/>
      <c r="J49" s="1475"/>
      <c r="K49" s="1474"/>
      <c r="L49" s="1474"/>
      <c r="M49" s="1474"/>
      <c r="N49" s="3749"/>
      <c r="O49" s="3750"/>
      <c r="P49" s="3750"/>
      <c r="Q49" s="3750"/>
      <c r="R49" s="3750"/>
      <c r="S49" s="3750"/>
      <c r="T49" s="3750"/>
      <c r="U49" s="3751"/>
      <c r="V49" s="3749"/>
      <c r="W49" s="3750"/>
      <c r="X49" s="3750"/>
      <c r="Y49" s="3750"/>
      <c r="Z49" s="3750"/>
      <c r="AA49" s="3752"/>
      <c r="AB49" s="951"/>
      <c r="AD49" s="927">
        <f>74-17</f>
        <v>57</v>
      </c>
    </row>
    <row r="50" spans="1:30" s="927" customFormat="1" ht="200.15" customHeight="1" thickBot="1" x14ac:dyDescent="0.4">
      <c r="B50" s="950"/>
      <c r="C50" s="3684" t="s">
        <v>278</v>
      </c>
      <c r="D50" s="2441"/>
      <c r="E50" s="2441"/>
      <c r="F50" s="2441"/>
      <c r="G50" s="2441"/>
      <c r="H50" s="3745"/>
      <c r="I50" s="1729"/>
      <c r="J50" s="3391"/>
      <c r="K50" s="3392"/>
      <c r="L50" s="3392"/>
      <c r="M50" s="3392"/>
      <c r="N50" s="3749"/>
      <c r="O50" s="3750"/>
      <c r="P50" s="3750"/>
      <c r="Q50" s="3750"/>
      <c r="R50" s="3750"/>
      <c r="S50" s="3750"/>
      <c r="T50" s="3750"/>
      <c r="U50" s="3751"/>
      <c r="V50" s="3749"/>
      <c r="W50" s="3750"/>
      <c r="X50" s="3750"/>
      <c r="Y50" s="3750"/>
      <c r="Z50" s="3750"/>
      <c r="AA50" s="3752"/>
      <c r="AB50" s="951"/>
    </row>
    <row r="51" spans="1:30" s="927" customFormat="1" ht="6" customHeight="1" x14ac:dyDescent="0.35">
      <c r="B51" s="894"/>
      <c r="C51" s="948"/>
      <c r="D51" s="948"/>
      <c r="E51" s="948"/>
      <c r="F51" s="948"/>
      <c r="G51" s="948"/>
      <c r="H51" s="948"/>
      <c r="I51" s="948"/>
      <c r="J51" s="948"/>
      <c r="K51" s="948"/>
      <c r="L51" s="948"/>
      <c r="M51" s="948"/>
      <c r="N51" s="948"/>
      <c r="O51" s="948"/>
      <c r="P51" s="948"/>
      <c r="Q51" s="948"/>
      <c r="R51" s="948"/>
      <c r="S51" s="948"/>
      <c r="T51" s="948"/>
      <c r="U51" s="948"/>
      <c r="V51" s="813"/>
      <c r="W51" s="813"/>
      <c r="X51" s="813"/>
      <c r="Y51" s="813"/>
      <c r="Z51" s="813"/>
      <c r="AA51" s="813"/>
      <c r="AB51" s="895"/>
    </row>
    <row r="52" spans="1:30" s="927" customFormat="1" ht="8.25" customHeight="1" x14ac:dyDescent="0.35">
      <c r="V52" s="814"/>
      <c r="W52" s="814"/>
      <c r="X52" s="814"/>
      <c r="Y52" s="814"/>
      <c r="Z52" s="814"/>
      <c r="AA52" s="814"/>
    </row>
    <row r="53" spans="1:30" s="263" customFormat="1" x14ac:dyDescent="0.35">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262"/>
    </row>
    <row r="54" spans="1:30" s="263" customFormat="1" x14ac:dyDescent="0.35">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262"/>
    </row>
    <row r="55" spans="1:30" s="263" customFormat="1" ht="15" customHeight="1" x14ac:dyDescent="0.35">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262"/>
    </row>
    <row r="56" spans="1:30" s="263" customFormat="1" ht="15" customHeight="1" x14ac:dyDescent="0.35">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262"/>
    </row>
    <row r="57" spans="1:30" s="263" customFormat="1" ht="15" customHeight="1" x14ac:dyDescent="0.35">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262"/>
    </row>
    <row r="58" spans="1:30" s="263" customFormat="1" ht="15" customHeight="1" x14ac:dyDescent="0.35">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262"/>
    </row>
    <row r="59" spans="1:30" s="927" customFormat="1" x14ac:dyDescent="0.35"/>
    <row r="60" spans="1:30" s="927" customFormat="1" x14ac:dyDescent="0.35"/>
    <row r="61" spans="1:30" s="927" customFormat="1" x14ac:dyDescent="0.35"/>
    <row r="62" spans="1:30" s="927" customFormat="1" x14ac:dyDescent="0.35"/>
    <row r="63" spans="1:30" s="927" customFormat="1" x14ac:dyDescent="0.35"/>
    <row r="64" spans="1:30" s="927" customFormat="1" x14ac:dyDescent="0.35"/>
    <row r="66" spans="1:29" s="263" customFormat="1" ht="15.75" customHeight="1" x14ac:dyDescent="0.35">
      <c r="A66" s="772"/>
      <c r="B66" s="772"/>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262"/>
    </row>
    <row r="106" ht="6" customHeight="1" x14ac:dyDescent="0.35"/>
  </sheetData>
  <mergeCells count="96">
    <mergeCell ref="AD43:AD44"/>
    <mergeCell ref="C46:G46"/>
    <mergeCell ref="H46:I46"/>
    <mergeCell ref="J46:M46"/>
    <mergeCell ref="N46:U46"/>
    <mergeCell ref="V46:AA46"/>
    <mergeCell ref="N49:U49"/>
    <mergeCell ref="V49:AA49"/>
    <mergeCell ref="C50:G50"/>
    <mergeCell ref="H50:I50"/>
    <mergeCell ref="J50:M50"/>
    <mergeCell ref="N50:U50"/>
    <mergeCell ref="V50:AA50"/>
    <mergeCell ref="C49:G49"/>
    <mergeCell ref="H49:I49"/>
    <mergeCell ref="J49:M49"/>
    <mergeCell ref="C47:G47"/>
    <mergeCell ref="H47:I47"/>
    <mergeCell ref="J47:M47"/>
    <mergeCell ref="N47:U47"/>
    <mergeCell ref="V47:AA47"/>
    <mergeCell ref="O31:R31"/>
    <mergeCell ref="S31:T31"/>
    <mergeCell ref="U31:W31"/>
    <mergeCell ref="X31:Y31"/>
    <mergeCell ref="Z31:AA31"/>
    <mergeCell ref="C7:H8"/>
    <mergeCell ref="I7:AA8"/>
    <mergeCell ref="C10:H11"/>
    <mergeCell ref="I10:Q11"/>
    <mergeCell ref="R10:U10"/>
    <mergeCell ref="V10:AA10"/>
    <mergeCell ref="R11:U11"/>
    <mergeCell ref="V11:AA11"/>
    <mergeCell ref="B2:G4"/>
    <mergeCell ref="H2:AB2"/>
    <mergeCell ref="H3:O3"/>
    <mergeCell ref="P3:AB3"/>
    <mergeCell ref="H4:AB4"/>
    <mergeCell ref="T21:AA2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O28:R28"/>
    <mergeCell ref="T28:V28"/>
    <mergeCell ref="I26:AA26"/>
    <mergeCell ref="C23:I23"/>
    <mergeCell ref="J23:P23"/>
    <mergeCell ref="Q23:AA23"/>
    <mergeCell ref="C24:I24"/>
    <mergeCell ref="J24:P24"/>
    <mergeCell ref="Q24:AA24"/>
    <mergeCell ref="C26:H26"/>
    <mergeCell ref="X28:Z28"/>
    <mergeCell ref="C28:H28"/>
    <mergeCell ref="I28:J28"/>
    <mergeCell ref="K28:N28"/>
    <mergeCell ref="C36:G36"/>
    <mergeCell ref="K36:AA36"/>
    <mergeCell ref="Z32:AA32"/>
    <mergeCell ref="K32:N32"/>
    <mergeCell ref="O32:R32"/>
    <mergeCell ref="S32:T32"/>
    <mergeCell ref="U32:W32"/>
    <mergeCell ref="X32:Y32"/>
    <mergeCell ref="C30:J32"/>
    <mergeCell ref="K30:R30"/>
    <mergeCell ref="C35:G35"/>
    <mergeCell ref="K35:AA35"/>
    <mergeCell ref="C34:AA34"/>
    <mergeCell ref="S30:W30"/>
    <mergeCell ref="X30:AA30"/>
    <mergeCell ref="K31:N31"/>
    <mergeCell ref="C37:G37"/>
    <mergeCell ref="C38:G38"/>
    <mergeCell ref="C39:G39"/>
    <mergeCell ref="C41:AA42"/>
    <mergeCell ref="C43:AA43"/>
    <mergeCell ref="K37:AA37"/>
    <mergeCell ref="K38:AA38"/>
    <mergeCell ref="K39:AA39"/>
    <mergeCell ref="C48:G48"/>
    <mergeCell ref="H48:I48"/>
    <mergeCell ref="J48:M48"/>
    <mergeCell ref="N48:U48"/>
    <mergeCell ref="V48:AA48"/>
  </mergeCell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18"/>
  <sheetViews>
    <sheetView topLeftCell="A42" zoomScale="70" zoomScaleNormal="70" workbookViewId="0">
      <selection activeCell="H40" sqref="H40"/>
    </sheetView>
  </sheetViews>
  <sheetFormatPr baseColWidth="10" defaultColWidth="3.54296875" defaultRowHeight="12" x14ac:dyDescent="0.3"/>
  <cols>
    <col min="1" max="1" width="3.54296875" style="172"/>
    <col min="2" max="2" width="1.453125" style="172" customWidth="1"/>
    <col min="3" max="6" width="2.54296875" style="172" customWidth="1"/>
    <col min="7" max="7" width="3.7265625" style="172" customWidth="1"/>
    <col min="8" max="8" width="12.1796875" style="172" customWidth="1"/>
    <col min="9" max="9" width="15.54296875" style="172" customWidth="1"/>
    <col min="10" max="10" width="23.81640625" style="172" customWidth="1"/>
    <col min="11" max="19" width="3.453125" style="172" customWidth="1"/>
    <col min="20" max="20" width="4.54296875" style="172" customWidth="1"/>
    <col min="21" max="22" width="6.54296875" style="172" customWidth="1"/>
    <col min="23" max="23" width="4.54296875" style="172" customWidth="1"/>
    <col min="24" max="27" width="5" style="172" customWidth="1"/>
    <col min="28" max="28" width="1.453125" style="172" customWidth="1"/>
    <col min="29" max="16384" width="3.54296875" style="172"/>
  </cols>
  <sheetData>
    <row r="1" spans="2:28" ht="12.5" thickBot="1" x14ac:dyDescent="0.35">
      <c r="B1" s="189"/>
      <c r="C1" s="189"/>
      <c r="D1" s="189"/>
      <c r="E1" s="189"/>
      <c r="F1" s="189"/>
    </row>
    <row r="2" spans="2:28" ht="45.75" customHeight="1" x14ac:dyDescent="0.3">
      <c r="B2" s="2011"/>
      <c r="C2" s="2012"/>
      <c r="D2" s="2012"/>
      <c r="E2" s="2012"/>
      <c r="F2" s="2012"/>
      <c r="G2" s="2012"/>
      <c r="H2" s="2015" t="s">
        <v>0</v>
      </c>
      <c r="I2" s="2015"/>
      <c r="J2" s="2015"/>
      <c r="K2" s="2015"/>
      <c r="L2" s="2015"/>
      <c r="M2" s="2015"/>
      <c r="N2" s="2015"/>
      <c r="O2" s="2015"/>
      <c r="P2" s="2015"/>
      <c r="Q2" s="2015"/>
      <c r="R2" s="2015"/>
      <c r="S2" s="2015"/>
      <c r="T2" s="2015"/>
      <c r="U2" s="2015"/>
      <c r="V2" s="2015"/>
      <c r="W2" s="2015"/>
      <c r="X2" s="2015"/>
      <c r="Y2" s="2015"/>
      <c r="Z2" s="2015"/>
      <c r="AA2" s="2015"/>
      <c r="AB2" s="2016"/>
    </row>
    <row r="3" spans="2:28" ht="15" customHeight="1" x14ac:dyDescent="0.3">
      <c r="B3" s="2013"/>
      <c r="C3" s="2014"/>
      <c r="D3" s="2014"/>
      <c r="E3" s="2014"/>
      <c r="F3" s="2014"/>
      <c r="G3" s="2014"/>
      <c r="H3" s="2017" t="s">
        <v>1</v>
      </c>
      <c r="I3" s="2017"/>
      <c r="J3" s="2017"/>
      <c r="K3" s="2017"/>
      <c r="L3" s="2017"/>
      <c r="M3" s="2017"/>
      <c r="N3" s="2017"/>
      <c r="O3" s="2017"/>
      <c r="P3" s="2017" t="s">
        <v>2</v>
      </c>
      <c r="Q3" s="2017"/>
      <c r="R3" s="2017" t="s">
        <v>2</v>
      </c>
      <c r="S3" s="2017"/>
      <c r="T3" s="2017"/>
      <c r="U3" s="2017"/>
      <c r="V3" s="2017"/>
      <c r="W3" s="2017"/>
      <c r="X3" s="2017"/>
      <c r="Y3" s="2017"/>
      <c r="Z3" s="2017"/>
      <c r="AA3" s="2017"/>
      <c r="AB3" s="2018"/>
    </row>
    <row r="4" spans="2:28" ht="15.75" customHeight="1" thickBot="1" x14ac:dyDescent="0.35">
      <c r="B4" s="1328"/>
      <c r="C4" s="1322"/>
      <c r="D4" s="1322"/>
      <c r="E4" s="1322"/>
      <c r="F4" s="1322"/>
      <c r="G4" s="1322"/>
      <c r="H4" s="2019" t="s">
        <v>3</v>
      </c>
      <c r="I4" s="2019"/>
      <c r="J4" s="2019"/>
      <c r="K4" s="2019"/>
      <c r="L4" s="2019"/>
      <c r="M4" s="2019"/>
      <c r="N4" s="2019"/>
      <c r="O4" s="2019"/>
      <c r="P4" s="2019"/>
      <c r="Q4" s="2019"/>
      <c r="R4" s="2019"/>
      <c r="S4" s="2019"/>
      <c r="T4" s="2019"/>
      <c r="U4" s="2019"/>
      <c r="V4" s="2019"/>
      <c r="W4" s="2019"/>
      <c r="X4" s="2019"/>
      <c r="Y4" s="2019"/>
      <c r="Z4" s="2019"/>
      <c r="AA4" s="2019"/>
      <c r="AB4" s="2020"/>
    </row>
    <row r="5" spans="2:28" x14ac:dyDescent="0.3">
      <c r="H5" s="190"/>
      <c r="I5" s="190"/>
      <c r="J5" s="190"/>
      <c r="K5" s="190"/>
      <c r="L5" s="190"/>
      <c r="M5" s="190"/>
      <c r="N5" s="190"/>
      <c r="O5" s="190"/>
      <c r="P5" s="190"/>
      <c r="Q5" s="190"/>
      <c r="R5" s="190"/>
      <c r="S5" s="190"/>
      <c r="T5" s="190"/>
      <c r="U5" s="190"/>
      <c r="V5" s="190"/>
      <c r="W5" s="190"/>
      <c r="X5" s="190"/>
      <c r="Y5" s="190"/>
      <c r="Z5" s="190"/>
      <c r="AA5" s="190"/>
      <c r="AB5" s="190"/>
    </row>
    <row r="6" spans="2:28" ht="10" customHeight="1" thickBot="1" x14ac:dyDescent="0.35">
      <c r="B6" s="192"/>
      <c r="C6" s="193"/>
      <c r="D6" s="193"/>
      <c r="E6" s="193"/>
      <c r="F6" s="193"/>
      <c r="G6" s="193"/>
      <c r="H6" s="193"/>
      <c r="I6" s="194"/>
      <c r="J6" s="194"/>
      <c r="K6" s="194"/>
      <c r="L6" s="194"/>
      <c r="M6" s="194"/>
      <c r="N6" s="194"/>
      <c r="O6" s="194"/>
      <c r="P6" s="194"/>
      <c r="Q6" s="194"/>
      <c r="R6" s="195"/>
      <c r="S6" s="195"/>
      <c r="T6" s="195"/>
      <c r="U6" s="195"/>
      <c r="V6" s="195"/>
      <c r="W6" s="193"/>
      <c r="X6" s="193"/>
      <c r="Y6" s="193"/>
      <c r="Z6" s="193"/>
      <c r="AA6" s="193"/>
      <c r="AB6" s="196"/>
    </row>
    <row r="7" spans="2:28" ht="15" customHeight="1" x14ac:dyDescent="0.3">
      <c r="B7" s="197"/>
      <c r="C7" s="1956" t="s">
        <v>4</v>
      </c>
      <c r="D7" s="1957"/>
      <c r="E7" s="1957"/>
      <c r="F7" s="1957"/>
      <c r="G7" s="1957"/>
      <c r="H7" s="1958"/>
      <c r="I7" s="2790" t="s">
        <v>890</v>
      </c>
      <c r="J7" s="2791"/>
      <c r="K7" s="2791"/>
      <c r="L7" s="2791"/>
      <c r="M7" s="2791"/>
      <c r="N7" s="2791"/>
      <c r="O7" s="2791"/>
      <c r="P7" s="2791"/>
      <c r="Q7" s="2791"/>
      <c r="R7" s="2791"/>
      <c r="S7" s="2791"/>
      <c r="T7" s="2791"/>
      <c r="U7" s="2791"/>
      <c r="V7" s="2791"/>
      <c r="W7" s="2791"/>
      <c r="X7" s="2791"/>
      <c r="Y7" s="2791"/>
      <c r="Z7" s="2791"/>
      <c r="AA7" s="2792"/>
      <c r="AB7" s="198"/>
    </row>
    <row r="8" spans="2:28" ht="12.5" thickBot="1" x14ac:dyDescent="0.35">
      <c r="B8" s="197"/>
      <c r="C8" s="1959"/>
      <c r="D8" s="1960"/>
      <c r="E8" s="1960"/>
      <c r="F8" s="1960"/>
      <c r="G8" s="1960"/>
      <c r="H8" s="1961"/>
      <c r="I8" s="2793"/>
      <c r="J8" s="2794"/>
      <c r="K8" s="2794"/>
      <c r="L8" s="2794"/>
      <c r="M8" s="2794"/>
      <c r="N8" s="2794"/>
      <c r="O8" s="2794"/>
      <c r="P8" s="2794"/>
      <c r="Q8" s="2794"/>
      <c r="R8" s="2794"/>
      <c r="S8" s="2794"/>
      <c r="T8" s="2794"/>
      <c r="U8" s="2794"/>
      <c r="V8" s="2794"/>
      <c r="W8" s="2794"/>
      <c r="X8" s="2794"/>
      <c r="Y8" s="2794"/>
      <c r="Z8" s="2794"/>
      <c r="AA8" s="2795"/>
      <c r="AB8" s="198"/>
    </row>
    <row r="9" spans="2:28" ht="10" customHeight="1" thickBot="1" x14ac:dyDescent="0.35">
      <c r="B9" s="197"/>
      <c r="C9" s="199"/>
      <c r="D9" s="199"/>
      <c r="E9" s="199"/>
      <c r="F9" s="199"/>
      <c r="G9" s="199"/>
      <c r="H9" s="199"/>
      <c r="I9" s="200"/>
      <c r="J9" s="200"/>
      <c r="K9" s="200"/>
      <c r="L9" s="200"/>
      <c r="M9" s="200"/>
      <c r="N9" s="200"/>
      <c r="O9" s="200"/>
      <c r="P9" s="200"/>
      <c r="Q9" s="200"/>
      <c r="R9" s="201"/>
      <c r="S9" s="201"/>
      <c r="T9" s="201"/>
      <c r="U9" s="201"/>
      <c r="V9" s="201"/>
      <c r="W9" s="199"/>
      <c r="X9" s="199"/>
      <c r="Y9" s="199"/>
      <c r="Z9" s="199"/>
      <c r="AA9" s="199"/>
      <c r="AB9" s="198"/>
    </row>
    <row r="10" spans="2:28" ht="15" customHeight="1" thickBot="1" x14ac:dyDescent="0.35">
      <c r="B10" s="197"/>
      <c r="C10" s="1956" t="s">
        <v>6</v>
      </c>
      <c r="D10" s="1957"/>
      <c r="E10" s="1957"/>
      <c r="F10" s="1957"/>
      <c r="G10" s="1957"/>
      <c r="H10" s="1958"/>
      <c r="I10" s="2778" t="s">
        <v>891</v>
      </c>
      <c r="J10" s="2779"/>
      <c r="K10" s="2779"/>
      <c r="L10" s="2779"/>
      <c r="M10" s="2779"/>
      <c r="N10" s="2779"/>
      <c r="O10" s="2779"/>
      <c r="P10" s="2779"/>
      <c r="Q10" s="2780"/>
      <c r="R10" s="1968" t="s">
        <v>8</v>
      </c>
      <c r="S10" s="1969"/>
      <c r="T10" s="1969"/>
      <c r="U10" s="1970"/>
      <c r="V10" s="1971" t="s">
        <v>9</v>
      </c>
      <c r="W10" s="1972"/>
      <c r="X10" s="1972"/>
      <c r="Y10" s="1972"/>
      <c r="Z10" s="1972"/>
      <c r="AA10" s="1973"/>
      <c r="AB10" s="198"/>
    </row>
    <row r="11" spans="2:28" ht="28.5" customHeight="1" thickBot="1" x14ac:dyDescent="0.35">
      <c r="B11" s="197"/>
      <c r="C11" s="1959"/>
      <c r="D11" s="1960"/>
      <c r="E11" s="1960"/>
      <c r="F11" s="1960"/>
      <c r="G11" s="1960"/>
      <c r="H11" s="1961"/>
      <c r="I11" s="2781"/>
      <c r="J11" s="2782"/>
      <c r="K11" s="2782"/>
      <c r="L11" s="2782"/>
      <c r="M11" s="2782"/>
      <c r="N11" s="2782"/>
      <c r="O11" s="2782"/>
      <c r="P11" s="2782"/>
      <c r="Q11" s="2783"/>
      <c r="R11" s="2784" t="s">
        <v>892</v>
      </c>
      <c r="S11" s="2785"/>
      <c r="T11" s="2785"/>
      <c r="U11" s="2786"/>
      <c r="V11" s="2787">
        <v>1</v>
      </c>
      <c r="W11" s="2788"/>
      <c r="X11" s="2788"/>
      <c r="Y11" s="2788"/>
      <c r="Z11" s="2788"/>
      <c r="AA11" s="2789"/>
      <c r="AB11" s="198"/>
    </row>
    <row r="12" spans="2:28" ht="10"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90"/>
    </row>
    <row r="13" spans="2:28" ht="15" customHeight="1" x14ac:dyDescent="0.3">
      <c r="B13" s="173"/>
      <c r="C13" s="1956" t="s">
        <v>11</v>
      </c>
      <c r="D13" s="1957"/>
      <c r="E13" s="1957"/>
      <c r="F13" s="1957"/>
      <c r="G13" s="1957"/>
      <c r="H13" s="1958"/>
      <c r="I13" s="2796" t="s">
        <v>893</v>
      </c>
      <c r="J13" s="2797"/>
      <c r="K13" s="2797"/>
      <c r="L13" s="2797"/>
      <c r="M13" s="2797"/>
      <c r="N13" s="2797"/>
      <c r="O13" s="2797"/>
      <c r="P13" s="2797"/>
      <c r="Q13" s="2797"/>
      <c r="R13" s="2797"/>
      <c r="S13" s="2798"/>
      <c r="T13" s="2802" t="s">
        <v>13</v>
      </c>
      <c r="U13" s="2803"/>
      <c r="V13" s="2803"/>
      <c r="W13" s="2803"/>
      <c r="X13" s="2803"/>
      <c r="Y13" s="2803"/>
      <c r="Z13" s="2803"/>
      <c r="AA13" s="2804"/>
      <c r="AB13" s="590"/>
    </row>
    <row r="14" spans="2:28" ht="20.25" customHeight="1" thickBot="1" x14ac:dyDescent="0.35">
      <c r="B14" s="173"/>
      <c r="C14" s="1959"/>
      <c r="D14" s="1960"/>
      <c r="E14" s="1960"/>
      <c r="F14" s="1960"/>
      <c r="G14" s="1960"/>
      <c r="H14" s="1961"/>
      <c r="I14" s="2799"/>
      <c r="J14" s="2800"/>
      <c r="K14" s="2800"/>
      <c r="L14" s="2800"/>
      <c r="M14" s="2800"/>
      <c r="N14" s="2800"/>
      <c r="O14" s="2800"/>
      <c r="P14" s="2800"/>
      <c r="Q14" s="2800"/>
      <c r="R14" s="2800"/>
      <c r="S14" s="2801"/>
      <c r="T14" s="2805" t="s">
        <v>531</v>
      </c>
      <c r="U14" s="2806"/>
      <c r="V14" s="2806"/>
      <c r="W14" s="2806"/>
      <c r="X14" s="2806"/>
      <c r="Y14" s="2806"/>
      <c r="Z14" s="2806"/>
      <c r="AA14" s="2807"/>
      <c r="AB14" s="590"/>
    </row>
    <row r="15" spans="2:28" ht="10"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90"/>
    </row>
    <row r="16" spans="2:28" ht="50.25" customHeight="1" thickBot="1" x14ac:dyDescent="0.35">
      <c r="B16" s="173"/>
      <c r="C16" s="1980" t="s">
        <v>15</v>
      </c>
      <c r="D16" s="1981"/>
      <c r="E16" s="1981"/>
      <c r="F16" s="1981"/>
      <c r="G16" s="1981"/>
      <c r="H16" s="1982"/>
      <c r="I16" s="3803" t="s">
        <v>894</v>
      </c>
      <c r="J16" s="3804"/>
      <c r="K16" s="3804"/>
      <c r="L16" s="3804"/>
      <c r="M16" s="3804"/>
      <c r="N16" s="3804"/>
      <c r="O16" s="3804"/>
      <c r="P16" s="3804"/>
      <c r="Q16" s="3804"/>
      <c r="R16" s="3804"/>
      <c r="S16" s="3804"/>
      <c r="T16" s="3804"/>
      <c r="U16" s="3804"/>
      <c r="V16" s="3804"/>
      <c r="W16" s="3804"/>
      <c r="X16" s="3804"/>
      <c r="Y16" s="3804"/>
      <c r="Z16" s="3804"/>
      <c r="AA16" s="3805"/>
      <c r="AB16" s="590"/>
    </row>
    <row r="17" spans="2:39" ht="10" customHeight="1" thickBot="1" x14ac:dyDescent="0.35">
      <c r="B17" s="173"/>
      <c r="C17" s="201"/>
      <c r="D17" s="201"/>
      <c r="E17" s="201"/>
      <c r="F17" s="201"/>
      <c r="G17" s="201"/>
      <c r="H17" s="201"/>
      <c r="I17" s="203"/>
      <c r="J17" s="203"/>
      <c r="K17" s="203"/>
      <c r="L17" s="203"/>
      <c r="M17" s="203"/>
      <c r="N17" s="203"/>
      <c r="O17" s="203"/>
      <c r="P17" s="203"/>
      <c r="Q17" s="203"/>
      <c r="R17" s="203"/>
      <c r="S17" s="203"/>
      <c r="T17" s="203"/>
      <c r="U17" s="203"/>
      <c r="V17" s="203"/>
      <c r="W17" s="203"/>
      <c r="X17" s="203"/>
      <c r="Y17" s="203"/>
      <c r="Z17" s="203"/>
      <c r="AA17" s="203"/>
      <c r="AB17" s="590"/>
    </row>
    <row r="18" spans="2:39" ht="115.5" customHeight="1" thickBot="1" x14ac:dyDescent="0.35">
      <c r="B18" s="173"/>
      <c r="C18" s="1980" t="s">
        <v>84</v>
      </c>
      <c r="D18" s="1981"/>
      <c r="E18" s="1981"/>
      <c r="F18" s="1981"/>
      <c r="G18" s="1981"/>
      <c r="H18" s="1982"/>
      <c r="I18" s="2139" t="s">
        <v>895</v>
      </c>
      <c r="J18" s="2140"/>
      <c r="K18" s="2140"/>
      <c r="L18" s="2140"/>
      <c r="M18" s="2140"/>
      <c r="N18" s="2140"/>
      <c r="O18" s="2140"/>
      <c r="P18" s="2140"/>
      <c r="Q18" s="2140"/>
      <c r="R18" s="2140"/>
      <c r="S18" s="2140"/>
      <c r="T18" s="2140"/>
      <c r="U18" s="2140"/>
      <c r="V18" s="2140"/>
      <c r="W18" s="2140"/>
      <c r="X18" s="2140"/>
      <c r="Y18" s="2140"/>
      <c r="Z18" s="2140"/>
      <c r="AA18" s="2141"/>
      <c r="AB18" s="590"/>
      <c r="AD18" s="2069"/>
      <c r="AE18" s="2069"/>
      <c r="AF18" s="2069"/>
      <c r="AG18" s="2069"/>
      <c r="AH18" s="2069"/>
      <c r="AI18" s="2069"/>
      <c r="AJ18" s="2069"/>
      <c r="AK18" s="2069"/>
      <c r="AL18" s="2069"/>
      <c r="AM18" s="2069"/>
    </row>
    <row r="19" spans="2:39" ht="10"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90"/>
    </row>
    <row r="20" spans="2:39" ht="22.5" customHeight="1" x14ac:dyDescent="0.3">
      <c r="B20" s="173"/>
      <c r="C20" s="2070" t="s">
        <v>318</v>
      </c>
      <c r="D20" s="2071"/>
      <c r="E20" s="2071"/>
      <c r="F20" s="2071"/>
      <c r="G20" s="2071"/>
      <c r="H20" s="2072"/>
      <c r="I20" s="2766" t="s">
        <v>896</v>
      </c>
      <c r="J20" s="2767"/>
      <c r="K20" s="2767"/>
      <c r="L20" s="2768"/>
      <c r="M20" s="1971" t="s">
        <v>21</v>
      </c>
      <c r="N20" s="1972"/>
      <c r="O20" s="1972"/>
      <c r="P20" s="1972"/>
      <c r="Q20" s="1972"/>
      <c r="R20" s="1972"/>
      <c r="S20" s="1973"/>
      <c r="T20" s="1971" t="s">
        <v>22</v>
      </c>
      <c r="U20" s="1972"/>
      <c r="V20" s="1972"/>
      <c r="W20" s="1972"/>
      <c r="X20" s="1972"/>
      <c r="Y20" s="1972"/>
      <c r="Z20" s="1972"/>
      <c r="AA20" s="1973"/>
      <c r="AB20" s="590"/>
    </row>
    <row r="21" spans="2:39" ht="17.25" customHeight="1" thickBot="1" x14ac:dyDescent="0.35">
      <c r="B21" s="173"/>
      <c r="C21" s="2073"/>
      <c r="D21" s="2074"/>
      <c r="E21" s="2074"/>
      <c r="F21" s="2074"/>
      <c r="G21" s="2074"/>
      <c r="H21" s="2075"/>
      <c r="I21" s="2769"/>
      <c r="J21" s="2770"/>
      <c r="K21" s="2770"/>
      <c r="L21" s="2771"/>
      <c r="M21" s="3818" t="s">
        <v>897</v>
      </c>
      <c r="N21" s="3819"/>
      <c r="O21" s="3819"/>
      <c r="P21" s="3819"/>
      <c r="Q21" s="3819"/>
      <c r="R21" s="3819"/>
      <c r="S21" s="3820"/>
      <c r="T21" s="3821" t="s">
        <v>898</v>
      </c>
      <c r="U21" s="3819"/>
      <c r="V21" s="3819"/>
      <c r="W21" s="3819"/>
      <c r="X21" s="3819"/>
      <c r="Y21" s="3819"/>
      <c r="Z21" s="3819"/>
      <c r="AA21" s="3820"/>
      <c r="AB21" s="590"/>
    </row>
    <row r="22" spans="2:39" ht="10"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90"/>
    </row>
    <row r="23" spans="2:39" ht="31.5" customHeight="1" thickBot="1" x14ac:dyDescent="0.35">
      <c r="B23" s="173"/>
      <c r="C23" s="1971" t="s">
        <v>25</v>
      </c>
      <c r="D23" s="1972"/>
      <c r="E23" s="1972"/>
      <c r="F23" s="1972"/>
      <c r="G23" s="1972"/>
      <c r="H23" s="1972"/>
      <c r="I23" s="1973"/>
      <c r="J23" s="2037" t="s">
        <v>26</v>
      </c>
      <c r="K23" s="2038"/>
      <c r="L23" s="2038"/>
      <c r="M23" s="2038"/>
      <c r="N23" s="2038"/>
      <c r="O23" s="2038"/>
      <c r="P23" s="2039"/>
      <c r="Q23" s="2037" t="s">
        <v>27</v>
      </c>
      <c r="R23" s="2038"/>
      <c r="S23" s="2038"/>
      <c r="T23" s="2038"/>
      <c r="U23" s="2038"/>
      <c r="V23" s="2038"/>
      <c r="W23" s="2038"/>
      <c r="X23" s="2038"/>
      <c r="Y23" s="2038"/>
      <c r="Z23" s="2038"/>
      <c r="AA23" s="2039"/>
      <c r="AB23" s="590"/>
    </row>
    <row r="24" spans="2:39" ht="67.5" customHeight="1" thickBot="1" x14ac:dyDescent="0.35">
      <c r="B24" s="173"/>
      <c r="C24" s="3806" t="s">
        <v>899</v>
      </c>
      <c r="D24" s="3807"/>
      <c r="E24" s="3807"/>
      <c r="F24" s="3807"/>
      <c r="G24" s="3807"/>
      <c r="H24" s="3807"/>
      <c r="I24" s="3808"/>
      <c r="J24" s="2751" t="s">
        <v>900</v>
      </c>
      <c r="K24" s="2752"/>
      <c r="L24" s="2752"/>
      <c r="M24" s="2752"/>
      <c r="N24" s="2752"/>
      <c r="O24" s="2752"/>
      <c r="P24" s="2753"/>
      <c r="Q24" s="2760" t="s">
        <v>538</v>
      </c>
      <c r="R24" s="2761"/>
      <c r="S24" s="2761"/>
      <c r="T24" s="2761"/>
      <c r="U24" s="2761"/>
      <c r="V24" s="2761"/>
      <c r="W24" s="2761"/>
      <c r="X24" s="2761"/>
      <c r="Y24" s="2761"/>
      <c r="Z24" s="2761"/>
      <c r="AA24" s="2762"/>
      <c r="AB24" s="590"/>
    </row>
    <row r="25" spans="2:39" ht="10"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90"/>
    </row>
    <row r="26" spans="2:39" ht="60" customHeight="1" thickBot="1" x14ac:dyDescent="0.35">
      <c r="B26" s="173"/>
      <c r="C26" s="2037" t="s">
        <v>31</v>
      </c>
      <c r="D26" s="2038"/>
      <c r="E26" s="2038"/>
      <c r="F26" s="2038"/>
      <c r="G26" s="2038"/>
      <c r="H26" s="2039"/>
      <c r="I26" s="2743"/>
      <c r="J26" s="2744"/>
      <c r="K26" s="2744"/>
      <c r="L26" s="2744"/>
      <c r="M26" s="2744"/>
      <c r="N26" s="2744"/>
      <c r="O26" s="2744"/>
      <c r="P26" s="2744"/>
      <c r="Q26" s="2744"/>
      <c r="R26" s="2744"/>
      <c r="S26" s="2744"/>
      <c r="T26" s="2744"/>
      <c r="U26" s="2744"/>
      <c r="V26" s="2744"/>
      <c r="W26" s="2744"/>
      <c r="X26" s="2744"/>
      <c r="Y26" s="2744"/>
      <c r="Z26" s="2744"/>
      <c r="AA26" s="2745"/>
      <c r="AB26" s="590"/>
    </row>
    <row r="27" spans="2:39" ht="10"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90"/>
    </row>
    <row r="28" spans="2:39" ht="37.5" customHeight="1" thickBot="1" x14ac:dyDescent="0.35">
      <c r="B28" s="173"/>
      <c r="C28" s="2037" t="s">
        <v>33</v>
      </c>
      <c r="D28" s="2038"/>
      <c r="E28" s="2038"/>
      <c r="F28" s="2038"/>
      <c r="G28" s="2038"/>
      <c r="H28" s="2039"/>
      <c r="I28" s="2784">
        <v>0.95</v>
      </c>
      <c r="J28" s="2786"/>
      <c r="K28" s="2748" t="s">
        <v>34</v>
      </c>
      <c r="L28" s="2749"/>
      <c r="M28" s="2749"/>
      <c r="N28" s="2750"/>
      <c r="O28" s="2751" t="s">
        <v>35</v>
      </c>
      <c r="P28" s="2752"/>
      <c r="Q28" s="2752"/>
      <c r="R28" s="2753"/>
      <c r="S28" s="239"/>
      <c r="T28" s="2751" t="s">
        <v>36</v>
      </c>
      <c r="U28" s="2752"/>
      <c r="V28" s="2753"/>
      <c r="W28" s="422" t="s">
        <v>115</v>
      </c>
      <c r="X28" s="2751" t="s">
        <v>38</v>
      </c>
      <c r="Y28" s="2752"/>
      <c r="Z28" s="2753"/>
      <c r="AA28" s="205"/>
      <c r="AB28" s="590"/>
    </row>
    <row r="29" spans="2:39" ht="10" customHeight="1" thickBot="1" x14ac:dyDescent="0.35">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90"/>
    </row>
    <row r="30" spans="2:39" ht="15" customHeight="1" x14ac:dyDescent="0.3">
      <c r="B30" s="173"/>
      <c r="C30" s="1985" t="s">
        <v>39</v>
      </c>
      <c r="D30" s="1986"/>
      <c r="E30" s="1986"/>
      <c r="F30" s="1986"/>
      <c r="G30" s="1986"/>
      <c r="H30" s="1986"/>
      <c r="I30" s="1986"/>
      <c r="J30" s="1987"/>
      <c r="K30" s="1994" t="s">
        <v>40</v>
      </c>
      <c r="L30" s="1995"/>
      <c r="M30" s="1995"/>
      <c r="N30" s="1995"/>
      <c r="O30" s="1995"/>
      <c r="P30" s="1995"/>
      <c r="Q30" s="1995"/>
      <c r="R30" s="1996"/>
      <c r="S30" s="1997" t="s">
        <v>41</v>
      </c>
      <c r="T30" s="1998"/>
      <c r="U30" s="1998"/>
      <c r="V30" s="1998"/>
      <c r="W30" s="1999"/>
      <c r="X30" s="2000" t="s">
        <v>42</v>
      </c>
      <c r="Y30" s="2001"/>
      <c r="Z30" s="2001"/>
      <c r="AA30" s="2002"/>
      <c r="AB30" s="590"/>
    </row>
    <row r="31" spans="2:39" ht="14.25" customHeight="1" x14ac:dyDescent="0.3">
      <c r="B31" s="173"/>
      <c r="C31" s="1988"/>
      <c r="D31" s="1989"/>
      <c r="E31" s="1989"/>
      <c r="F31" s="1989"/>
      <c r="G31" s="1989"/>
      <c r="H31" s="1989"/>
      <c r="I31" s="1989"/>
      <c r="J31" s="1990"/>
      <c r="K31" s="2003" t="s">
        <v>43</v>
      </c>
      <c r="L31" s="2004"/>
      <c r="M31" s="2004"/>
      <c r="N31" s="2005"/>
      <c r="O31" s="2006" t="s">
        <v>44</v>
      </c>
      <c r="P31" s="2004"/>
      <c r="Q31" s="2004"/>
      <c r="R31" s="2005"/>
      <c r="S31" s="2006" t="s">
        <v>43</v>
      </c>
      <c r="T31" s="2005"/>
      <c r="U31" s="2006" t="s">
        <v>44</v>
      </c>
      <c r="V31" s="2004"/>
      <c r="W31" s="2005"/>
      <c r="X31" s="2006" t="s">
        <v>43</v>
      </c>
      <c r="Y31" s="2005"/>
      <c r="Z31" s="2006" t="s">
        <v>44</v>
      </c>
      <c r="AA31" s="2007"/>
      <c r="AB31" s="590"/>
    </row>
    <row r="32" spans="2:39" ht="15" customHeight="1" thickBot="1" x14ac:dyDescent="0.35">
      <c r="B32" s="173"/>
      <c r="C32" s="1991"/>
      <c r="D32" s="1992"/>
      <c r="E32" s="1992"/>
      <c r="F32" s="1992"/>
      <c r="G32" s="1992"/>
      <c r="H32" s="1992"/>
      <c r="I32" s="1992"/>
      <c r="J32" s="1993"/>
      <c r="K32" s="2040">
        <v>0</v>
      </c>
      <c r="L32" s="2041"/>
      <c r="M32" s="2041"/>
      <c r="N32" s="2042"/>
      <c r="O32" s="2043">
        <v>79</v>
      </c>
      <c r="P32" s="2041"/>
      <c r="Q32" s="2041"/>
      <c r="R32" s="2042"/>
      <c r="S32" s="2043">
        <v>80</v>
      </c>
      <c r="T32" s="2042"/>
      <c r="U32" s="2043">
        <v>94</v>
      </c>
      <c r="V32" s="2041"/>
      <c r="W32" s="2042"/>
      <c r="X32" s="2043">
        <v>95</v>
      </c>
      <c r="Y32" s="2042"/>
      <c r="Z32" s="2043">
        <v>100</v>
      </c>
      <c r="AA32" s="2044"/>
      <c r="AB32" s="590"/>
    </row>
    <row r="33" spans="2:28" ht="10" customHeight="1" thickBot="1" x14ac:dyDescent="0.35">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590"/>
    </row>
    <row r="34" spans="2:28" s="118" customFormat="1" ht="14.25" customHeight="1" x14ac:dyDescent="0.3">
      <c r="B34" s="175"/>
      <c r="C34" s="2045" t="s">
        <v>45</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7"/>
      <c r="AB34" s="590"/>
    </row>
    <row r="35" spans="2:28" s="118" customFormat="1" ht="12" customHeight="1" thickBot="1" x14ac:dyDescent="0.35">
      <c r="B35" s="175"/>
      <c r="C35" s="2048"/>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50"/>
      <c r="AB35" s="590"/>
    </row>
    <row r="36" spans="2:28" s="118" customFormat="1" ht="15" customHeight="1" x14ac:dyDescent="0.3">
      <c r="B36" s="175"/>
      <c r="C36" s="2045" t="s">
        <v>46</v>
      </c>
      <c r="D36" s="2046"/>
      <c r="E36" s="2046"/>
      <c r="F36" s="2046"/>
      <c r="G36" s="2047"/>
      <c r="H36" s="2054" t="s">
        <v>901</v>
      </c>
      <c r="I36" s="2054" t="s">
        <v>902</v>
      </c>
      <c r="J36" s="2054" t="s">
        <v>903</v>
      </c>
      <c r="K36" s="2045" t="s">
        <v>50</v>
      </c>
      <c r="L36" s="2046"/>
      <c r="M36" s="2046"/>
      <c r="N36" s="2046"/>
      <c r="O36" s="2046"/>
      <c r="P36" s="2046"/>
      <c r="Q36" s="2046"/>
      <c r="R36" s="2046"/>
      <c r="S36" s="2046"/>
      <c r="T36" s="2046"/>
      <c r="U36" s="2046"/>
      <c r="V36" s="2046"/>
      <c r="W36" s="2046"/>
      <c r="X36" s="2046"/>
      <c r="Y36" s="2046"/>
      <c r="Z36" s="2046"/>
      <c r="AA36" s="2047"/>
      <c r="AB36" s="590"/>
    </row>
    <row r="37" spans="2:28" s="118" customFormat="1" ht="50.5" customHeight="1" x14ac:dyDescent="0.3">
      <c r="B37" s="175"/>
      <c r="C37" s="2051"/>
      <c r="D37" s="2052"/>
      <c r="E37" s="2052"/>
      <c r="F37" s="2052"/>
      <c r="G37" s="2053"/>
      <c r="H37" s="2055"/>
      <c r="I37" s="2055"/>
      <c r="J37" s="2055"/>
      <c r="K37" s="2051"/>
      <c r="L37" s="2052"/>
      <c r="M37" s="2052"/>
      <c r="N37" s="2052"/>
      <c r="O37" s="2052"/>
      <c r="P37" s="2052"/>
      <c r="Q37" s="2052"/>
      <c r="R37" s="2052"/>
      <c r="S37" s="2052"/>
      <c r="T37" s="2052"/>
      <c r="U37" s="2052"/>
      <c r="V37" s="2052"/>
      <c r="W37" s="2052"/>
      <c r="X37" s="2052"/>
      <c r="Y37" s="2052"/>
      <c r="Z37" s="2052"/>
      <c r="AA37" s="2053"/>
      <c r="AB37" s="2056"/>
    </row>
    <row r="38" spans="2:28" s="118" customFormat="1" ht="205.5" customHeight="1" x14ac:dyDescent="0.3">
      <c r="B38" s="175"/>
      <c r="C38" s="1251" t="s">
        <v>904</v>
      </c>
      <c r="D38" s="1252"/>
      <c r="E38" s="1252"/>
      <c r="F38" s="1252"/>
      <c r="G38" s="3809"/>
      <c r="H38" s="237">
        <f>2+36+59+5+58+101</f>
        <v>261</v>
      </c>
      <c r="I38" s="237">
        <f>+H38</f>
        <v>261</v>
      </c>
      <c r="J38" s="236">
        <f>IF(OR(H38="",I38=""),"",H38/I38)</f>
        <v>1</v>
      </c>
      <c r="K38" s="1337" t="s">
        <v>1029</v>
      </c>
      <c r="L38" s="1337"/>
      <c r="M38" s="1337"/>
      <c r="N38" s="1337"/>
      <c r="O38" s="1337"/>
      <c r="P38" s="1337"/>
      <c r="Q38" s="1337"/>
      <c r="R38" s="1337"/>
      <c r="S38" s="1337"/>
      <c r="T38" s="1337"/>
      <c r="U38" s="1337"/>
      <c r="V38" s="1337"/>
      <c r="W38" s="1337"/>
      <c r="X38" s="1337"/>
      <c r="Y38" s="1337"/>
      <c r="Z38" s="1337"/>
      <c r="AA38" s="1338"/>
      <c r="AB38" s="2056"/>
    </row>
    <row r="39" spans="2:28" s="118" customFormat="1" ht="215.25" customHeight="1" x14ac:dyDescent="0.3">
      <c r="B39" s="175"/>
      <c r="C39" s="1251" t="s">
        <v>905</v>
      </c>
      <c r="D39" s="1252"/>
      <c r="E39" s="1252"/>
      <c r="F39" s="1252"/>
      <c r="G39" s="3809"/>
      <c r="H39" s="237">
        <f>81+95</f>
        <v>176</v>
      </c>
      <c r="I39" s="237">
        <f>+H39</f>
        <v>176</v>
      </c>
      <c r="J39" s="236">
        <f t="shared" ref="J39:J44" si="0">IF(OR(H39="",I39=""),"",H39/I39)</f>
        <v>1</v>
      </c>
      <c r="K39" s="1337" t="s">
        <v>1030</v>
      </c>
      <c r="L39" s="1337"/>
      <c r="M39" s="1337"/>
      <c r="N39" s="1337"/>
      <c r="O39" s="1337"/>
      <c r="P39" s="1337"/>
      <c r="Q39" s="1337"/>
      <c r="R39" s="1337"/>
      <c r="S39" s="1337"/>
      <c r="T39" s="1337"/>
      <c r="U39" s="1337"/>
      <c r="V39" s="1337"/>
      <c r="W39" s="1337"/>
      <c r="X39" s="1337"/>
      <c r="Y39" s="1337"/>
      <c r="Z39" s="1337"/>
      <c r="AA39" s="1338"/>
      <c r="AB39" s="590"/>
    </row>
    <row r="40" spans="2:28" s="118" customFormat="1" ht="205" customHeight="1" x14ac:dyDescent="0.3">
      <c r="B40" s="175"/>
      <c r="C40" s="1251" t="s">
        <v>906</v>
      </c>
      <c r="D40" s="1252"/>
      <c r="E40" s="1252"/>
      <c r="F40" s="1252"/>
      <c r="G40" s="3809"/>
      <c r="H40" s="238">
        <f>121+99</f>
        <v>220</v>
      </c>
      <c r="I40" s="237">
        <f>+H40</f>
        <v>220</v>
      </c>
      <c r="J40" s="236">
        <f t="shared" si="0"/>
        <v>1</v>
      </c>
      <c r="K40" s="1337" t="s">
        <v>1031</v>
      </c>
      <c r="L40" s="1337"/>
      <c r="M40" s="1337"/>
      <c r="N40" s="1337"/>
      <c r="O40" s="1337"/>
      <c r="P40" s="1337"/>
      <c r="Q40" s="1337"/>
      <c r="R40" s="1337"/>
      <c r="S40" s="1337"/>
      <c r="T40" s="1337"/>
      <c r="U40" s="1337"/>
      <c r="V40" s="1337"/>
      <c r="W40" s="1337"/>
      <c r="X40" s="1337"/>
      <c r="Y40" s="1337"/>
      <c r="Z40" s="1337"/>
      <c r="AA40" s="1338"/>
      <c r="AB40" s="590"/>
    </row>
    <row r="41" spans="2:28" s="118" customFormat="1" ht="50.15" customHeight="1" x14ac:dyDescent="0.3">
      <c r="B41" s="175"/>
      <c r="C41" s="1251" t="s">
        <v>907</v>
      </c>
      <c r="D41" s="1252"/>
      <c r="E41" s="1252"/>
      <c r="F41" s="1252"/>
      <c r="G41" s="3809"/>
      <c r="H41" s="237"/>
      <c r="I41" s="237"/>
      <c r="J41" s="236" t="str">
        <f t="shared" si="0"/>
        <v/>
      </c>
      <c r="K41" s="3810"/>
      <c r="L41" s="1337"/>
      <c r="M41" s="1337"/>
      <c r="N41" s="1337"/>
      <c r="O41" s="1337"/>
      <c r="P41" s="1337"/>
      <c r="Q41" s="1337"/>
      <c r="R41" s="1337"/>
      <c r="S41" s="1337"/>
      <c r="T41" s="1337"/>
      <c r="U41" s="1337"/>
      <c r="V41" s="1337"/>
      <c r="W41" s="1337"/>
      <c r="X41" s="1337"/>
      <c r="Y41" s="1337"/>
      <c r="Z41" s="1337"/>
      <c r="AA41" s="1338"/>
      <c r="AB41" s="590"/>
    </row>
    <row r="42" spans="2:28" s="118" customFormat="1" ht="50.15" customHeight="1" x14ac:dyDescent="0.3">
      <c r="B42" s="175"/>
      <c r="C42" s="1251" t="s">
        <v>908</v>
      </c>
      <c r="D42" s="1252"/>
      <c r="E42" s="1252"/>
      <c r="F42" s="1252"/>
      <c r="G42" s="3809"/>
      <c r="H42" s="237"/>
      <c r="I42" s="237"/>
      <c r="J42" s="236" t="str">
        <f t="shared" si="0"/>
        <v/>
      </c>
      <c r="K42" s="3811"/>
      <c r="L42" s="3812"/>
      <c r="M42" s="3812"/>
      <c r="N42" s="3812"/>
      <c r="O42" s="3812"/>
      <c r="P42" s="3812"/>
      <c r="Q42" s="3812"/>
      <c r="R42" s="3812"/>
      <c r="S42" s="3812"/>
      <c r="T42" s="3812"/>
      <c r="U42" s="3812"/>
      <c r="V42" s="3812"/>
      <c r="W42" s="3812"/>
      <c r="X42" s="3812"/>
      <c r="Y42" s="3812"/>
      <c r="Z42" s="3812"/>
      <c r="AA42" s="3813"/>
      <c r="AB42" s="590"/>
    </row>
    <row r="43" spans="2:28" s="118" customFormat="1" ht="50.15" customHeight="1" x14ac:dyDescent="0.3">
      <c r="B43" s="175"/>
      <c r="C43" s="1251" t="s">
        <v>909</v>
      </c>
      <c r="D43" s="1252"/>
      <c r="E43" s="1252"/>
      <c r="F43" s="1252"/>
      <c r="G43" s="3809"/>
      <c r="H43" s="237"/>
      <c r="I43" s="237"/>
      <c r="J43" s="236" t="str">
        <f t="shared" si="0"/>
        <v/>
      </c>
      <c r="K43" s="3811"/>
      <c r="L43" s="3812"/>
      <c r="M43" s="3812"/>
      <c r="N43" s="3812"/>
      <c r="O43" s="3812"/>
      <c r="P43" s="3812"/>
      <c r="Q43" s="3812"/>
      <c r="R43" s="3812"/>
      <c r="S43" s="3812"/>
      <c r="T43" s="3812"/>
      <c r="U43" s="3812"/>
      <c r="V43" s="3812"/>
      <c r="W43" s="3812"/>
      <c r="X43" s="3812"/>
      <c r="Y43" s="3812"/>
      <c r="Z43" s="3812"/>
      <c r="AA43" s="3813"/>
      <c r="AB43" s="590"/>
    </row>
    <row r="44" spans="2:28" s="340" customFormat="1" ht="18.75" customHeight="1" thickBot="1" x14ac:dyDescent="0.4">
      <c r="B44" s="235"/>
      <c r="C44" s="2064" t="s">
        <v>54</v>
      </c>
      <c r="D44" s="2065"/>
      <c r="E44" s="2065"/>
      <c r="F44" s="2065"/>
      <c r="G44" s="2066"/>
      <c r="H44" s="233">
        <f>IF(H38="","",SUM(H38:H43))</f>
        <v>657</v>
      </c>
      <c r="I44" s="234">
        <f>IF(I38="","",SUM(I38:I43))</f>
        <v>657</v>
      </c>
      <c r="J44" s="215">
        <f t="shared" si="0"/>
        <v>1</v>
      </c>
      <c r="K44" s="2067"/>
      <c r="L44" s="2067"/>
      <c r="M44" s="2067"/>
      <c r="N44" s="2067"/>
      <c r="O44" s="2067"/>
      <c r="P44" s="2067"/>
      <c r="Q44" s="2067"/>
      <c r="R44" s="2067"/>
      <c r="S44" s="2067"/>
      <c r="T44" s="2067"/>
      <c r="U44" s="2067"/>
      <c r="V44" s="2067"/>
      <c r="W44" s="2067"/>
      <c r="X44" s="2067"/>
      <c r="Y44" s="2067"/>
      <c r="Z44" s="2067"/>
      <c r="AA44" s="2068"/>
      <c r="AB44" s="232"/>
    </row>
    <row r="45" spans="2:28" s="118" customFormat="1" ht="5.25" customHeight="1" x14ac:dyDescent="0.3">
      <c r="B45" s="175"/>
      <c r="C45" s="174"/>
      <c r="D45" s="174"/>
      <c r="E45" s="174"/>
      <c r="F45" s="174"/>
      <c r="G45" s="174"/>
      <c r="H45" s="176"/>
      <c r="I45" s="176"/>
      <c r="J45" s="176"/>
      <c r="K45" s="176"/>
      <c r="L45" s="70"/>
      <c r="M45" s="174"/>
      <c r="N45" s="174"/>
      <c r="O45" s="174"/>
      <c r="P45" s="174"/>
      <c r="Q45" s="174"/>
      <c r="R45" s="174"/>
      <c r="S45" s="174"/>
      <c r="T45" s="174"/>
      <c r="U45" s="174"/>
      <c r="V45" s="174"/>
      <c r="W45" s="174"/>
      <c r="X45" s="174"/>
      <c r="Y45" s="174"/>
      <c r="Z45" s="174"/>
      <c r="AA45" s="174"/>
      <c r="AB45" s="590"/>
    </row>
    <row r="46" spans="2:28" s="118" customFormat="1" ht="5.15" customHeight="1" thickBot="1" x14ac:dyDescent="0.35">
      <c r="B46" s="175"/>
      <c r="C46" s="174"/>
      <c r="D46" s="174"/>
      <c r="E46" s="174"/>
      <c r="F46" s="174"/>
      <c r="G46" s="174"/>
      <c r="H46" s="176"/>
      <c r="I46" s="176"/>
      <c r="J46" s="176"/>
      <c r="K46" s="176"/>
      <c r="L46" s="70"/>
      <c r="M46" s="174"/>
      <c r="N46" s="174"/>
      <c r="O46" s="174"/>
      <c r="P46" s="174"/>
      <c r="Q46" s="174"/>
      <c r="R46" s="174"/>
      <c r="S46" s="174"/>
      <c r="T46" s="174"/>
      <c r="U46" s="174"/>
      <c r="V46" s="174"/>
      <c r="W46" s="174"/>
      <c r="X46" s="174"/>
      <c r="Y46" s="174"/>
      <c r="Z46" s="174"/>
      <c r="AA46" s="174"/>
      <c r="AB46" s="590"/>
    </row>
    <row r="47" spans="2:28" s="118" customFormat="1" ht="14.25" customHeight="1" x14ac:dyDescent="0.3">
      <c r="B47" s="175"/>
      <c r="C47" s="1290" t="s">
        <v>55</v>
      </c>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2"/>
      <c r="AB47" s="590"/>
    </row>
    <row r="48" spans="2:28" ht="15" customHeight="1" thickBot="1" x14ac:dyDescent="0.35">
      <c r="B48" s="173"/>
      <c r="C48" s="2059"/>
      <c r="D48" s="2060"/>
      <c r="E48" s="2060"/>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1"/>
      <c r="AB48" s="590"/>
    </row>
    <row r="49" spans="2:28" ht="14.25" customHeight="1" x14ac:dyDescent="0.3">
      <c r="B49" s="173"/>
      <c r="C49" s="1296" t="s">
        <v>163</v>
      </c>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8"/>
      <c r="AB49" s="590"/>
    </row>
    <row r="50" spans="2:28" x14ac:dyDescent="0.3">
      <c r="B50" s="173"/>
      <c r="C50" s="1299"/>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1"/>
      <c r="AB50" s="590"/>
    </row>
    <row r="51" spans="2:28" ht="14.25" customHeight="1" x14ac:dyDescent="0.3">
      <c r="B51" s="173"/>
      <c r="C51" s="1299"/>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1"/>
      <c r="AB51" s="590"/>
    </row>
    <row r="52" spans="2:28" ht="15" customHeight="1" x14ac:dyDescent="0.3">
      <c r="B52" s="173"/>
      <c r="C52" s="1299"/>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1"/>
      <c r="AB52" s="590"/>
    </row>
    <row r="53" spans="2:28" x14ac:dyDescent="0.3">
      <c r="B53" s="173"/>
      <c r="C53" s="1299"/>
      <c r="D53" s="1300"/>
      <c r="E53" s="1300"/>
      <c r="F53" s="1300"/>
      <c r="G53" s="1300"/>
      <c r="H53" s="1300"/>
      <c r="I53" s="1300"/>
      <c r="J53" s="1300"/>
      <c r="K53" s="1300"/>
      <c r="L53" s="1300"/>
      <c r="M53" s="1300"/>
      <c r="N53" s="1300"/>
      <c r="O53" s="1300"/>
      <c r="P53" s="1300"/>
      <c r="Q53" s="1300"/>
      <c r="R53" s="1300"/>
      <c r="S53" s="1300"/>
      <c r="T53" s="1300"/>
      <c r="U53" s="1300"/>
      <c r="V53" s="1300"/>
      <c r="W53" s="1300"/>
      <c r="X53" s="1300"/>
      <c r="Y53" s="1300"/>
      <c r="Z53" s="1300"/>
      <c r="AA53" s="1301"/>
      <c r="AB53" s="590"/>
    </row>
    <row r="54" spans="2:28" x14ac:dyDescent="0.3">
      <c r="B54" s="173"/>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1"/>
      <c r="AB54" s="590"/>
    </row>
    <row r="55" spans="2:28" x14ac:dyDescent="0.3">
      <c r="B55" s="173"/>
      <c r="C55" s="1299"/>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1"/>
      <c r="AB55" s="590"/>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90"/>
    </row>
    <row r="57" spans="2:28"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90"/>
    </row>
    <row r="58" spans="2:28" x14ac:dyDescent="0.3">
      <c r="B58" s="173"/>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1"/>
      <c r="AB58" s="590"/>
    </row>
    <row r="59" spans="2:28" x14ac:dyDescent="0.3">
      <c r="B59" s="173"/>
      <c r="C59" s="1299"/>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1"/>
      <c r="AB59" s="590"/>
    </row>
    <row r="60" spans="2:28" x14ac:dyDescent="0.3">
      <c r="B60" s="173"/>
      <c r="C60" s="1299"/>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1"/>
      <c r="AB60" s="590"/>
    </row>
    <row r="61" spans="2:28" ht="12.5" thickBot="1" x14ac:dyDescent="0.35">
      <c r="B61" s="173"/>
      <c r="C61" s="1302"/>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4"/>
      <c r="AB61" s="590"/>
    </row>
    <row r="62" spans="2:28" ht="7.5" customHeight="1" x14ac:dyDescent="0.3">
      <c r="B62" s="177"/>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9"/>
    </row>
    <row r="63" spans="2:28" ht="6.75" customHeight="1" thickBot="1" x14ac:dyDescent="0.35">
      <c r="B63" s="180"/>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2"/>
    </row>
    <row r="64" spans="2:28" ht="14.25" customHeight="1" x14ac:dyDescent="0.3">
      <c r="B64" s="183"/>
      <c r="C64" s="1404" t="s">
        <v>46</v>
      </c>
      <c r="D64" s="1405"/>
      <c r="E64" s="1405"/>
      <c r="F64" s="1405"/>
      <c r="G64" s="1405"/>
      <c r="H64" s="1405" t="s">
        <v>76</v>
      </c>
      <c r="I64" s="1405"/>
      <c r="J64" s="1405" t="s">
        <v>56</v>
      </c>
      <c r="K64" s="1405"/>
      <c r="L64" s="1405"/>
      <c r="M64" s="1405"/>
      <c r="N64" s="1405" t="s">
        <v>342</v>
      </c>
      <c r="O64" s="1405"/>
      <c r="P64" s="1405"/>
      <c r="Q64" s="1405"/>
      <c r="R64" s="1405"/>
      <c r="S64" s="1405"/>
      <c r="T64" s="1405"/>
      <c r="U64" s="1405"/>
      <c r="V64" s="1405" t="s">
        <v>58</v>
      </c>
      <c r="W64" s="1405"/>
      <c r="X64" s="1405"/>
      <c r="Y64" s="1405"/>
      <c r="Z64" s="1405"/>
      <c r="AA64" s="2062"/>
      <c r="AB64" s="184"/>
    </row>
    <row r="65" spans="2:28" ht="14.25" customHeight="1" x14ac:dyDescent="0.3">
      <c r="B65" s="185"/>
      <c r="C65" s="1406"/>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2063"/>
      <c r="AB65" s="184"/>
    </row>
    <row r="66" spans="2:28" ht="15" customHeight="1" x14ac:dyDescent="0.3">
      <c r="B66" s="185"/>
      <c r="C66" s="1406"/>
      <c r="D66" s="1407"/>
      <c r="E66" s="1407"/>
      <c r="F66" s="1407"/>
      <c r="G66" s="1407"/>
      <c r="H66" s="1407"/>
      <c r="I66" s="1407"/>
      <c r="J66" s="1407"/>
      <c r="K66" s="1407"/>
      <c r="L66" s="1407"/>
      <c r="M66" s="1407"/>
      <c r="N66" s="1407"/>
      <c r="O66" s="1407"/>
      <c r="P66" s="1407"/>
      <c r="Q66" s="1407"/>
      <c r="R66" s="1407"/>
      <c r="S66" s="1407"/>
      <c r="T66" s="1407"/>
      <c r="U66" s="1407"/>
      <c r="V66" s="1407"/>
      <c r="W66" s="1407"/>
      <c r="X66" s="1407"/>
      <c r="Y66" s="1407"/>
      <c r="Z66" s="1407"/>
      <c r="AA66" s="2063"/>
      <c r="AB66" s="184"/>
    </row>
    <row r="67" spans="2:28" ht="42.75" customHeight="1" x14ac:dyDescent="0.3">
      <c r="B67" s="183"/>
      <c r="C67" s="1942" t="str">
        <f t="shared" ref="C67:C72" si="1">+C38</f>
        <v>BIMESTRE 1</v>
      </c>
      <c r="D67" s="1943"/>
      <c r="E67" s="1943"/>
      <c r="F67" s="1943"/>
      <c r="G67" s="1943"/>
      <c r="H67" s="1934">
        <v>1</v>
      </c>
      <c r="I67" s="1934"/>
      <c r="J67" s="1944">
        <f t="shared" ref="J67:J72" si="2">+J38</f>
        <v>1</v>
      </c>
      <c r="K67" s="1944"/>
      <c r="L67" s="1944"/>
      <c r="M67" s="1944"/>
      <c r="N67" s="1943" t="s">
        <v>910</v>
      </c>
      <c r="O67" s="1943"/>
      <c r="P67" s="1943"/>
      <c r="Q67" s="1943"/>
      <c r="R67" s="1943"/>
      <c r="S67" s="1943"/>
      <c r="T67" s="1943"/>
      <c r="U67" s="1943"/>
      <c r="V67" s="1946" t="s">
        <v>911</v>
      </c>
      <c r="W67" s="1946"/>
      <c r="X67" s="1946"/>
      <c r="Y67" s="1946"/>
      <c r="Z67" s="1946"/>
      <c r="AA67" s="1947"/>
      <c r="AB67" s="186"/>
    </row>
    <row r="68" spans="2:28" ht="45" customHeight="1" x14ac:dyDescent="0.3">
      <c r="B68" s="183"/>
      <c r="C68" s="1942" t="str">
        <f t="shared" si="1"/>
        <v>BIMESTRE 2</v>
      </c>
      <c r="D68" s="1943"/>
      <c r="E68" s="1943"/>
      <c r="F68" s="1943"/>
      <c r="G68" s="1943"/>
      <c r="H68" s="1934">
        <v>1</v>
      </c>
      <c r="I68" s="1934"/>
      <c r="J68" s="1944">
        <f t="shared" si="2"/>
        <v>1</v>
      </c>
      <c r="K68" s="1944"/>
      <c r="L68" s="1944"/>
      <c r="M68" s="1944"/>
      <c r="N68" s="1943" t="s">
        <v>910</v>
      </c>
      <c r="O68" s="1943"/>
      <c r="P68" s="1943"/>
      <c r="Q68" s="1943"/>
      <c r="R68" s="1943"/>
      <c r="S68" s="1943"/>
      <c r="T68" s="1943"/>
      <c r="U68" s="1943"/>
      <c r="V68" s="1946" t="s">
        <v>911</v>
      </c>
      <c r="W68" s="1946"/>
      <c r="X68" s="1946"/>
      <c r="Y68" s="1946"/>
      <c r="Z68" s="1946"/>
      <c r="AA68" s="1947"/>
      <c r="AB68" s="186"/>
    </row>
    <row r="69" spans="2:28" ht="45" customHeight="1" x14ac:dyDescent="0.3">
      <c r="B69" s="183"/>
      <c r="C69" s="1942" t="str">
        <f t="shared" si="1"/>
        <v>BIMESTRE 3</v>
      </c>
      <c r="D69" s="1943"/>
      <c r="E69" s="1943"/>
      <c r="F69" s="1943"/>
      <c r="G69" s="1943"/>
      <c r="H69" s="1934">
        <v>1</v>
      </c>
      <c r="I69" s="1934"/>
      <c r="J69" s="1944">
        <f t="shared" si="2"/>
        <v>1</v>
      </c>
      <c r="K69" s="1944"/>
      <c r="L69" s="1944"/>
      <c r="M69" s="1944"/>
      <c r="N69" s="1943" t="s">
        <v>910</v>
      </c>
      <c r="O69" s="1943"/>
      <c r="P69" s="1943"/>
      <c r="Q69" s="1943"/>
      <c r="R69" s="1943"/>
      <c r="S69" s="1943"/>
      <c r="T69" s="1943"/>
      <c r="U69" s="1943"/>
      <c r="V69" s="1946" t="s">
        <v>911</v>
      </c>
      <c r="W69" s="1946"/>
      <c r="X69" s="1946"/>
      <c r="Y69" s="1946"/>
      <c r="Z69" s="1946"/>
      <c r="AA69" s="1947"/>
      <c r="AB69" s="186"/>
    </row>
    <row r="70" spans="2:28" ht="45" customHeight="1" x14ac:dyDescent="0.3">
      <c r="B70" s="183"/>
      <c r="C70" s="1942" t="str">
        <f t="shared" si="1"/>
        <v>BIMESTRE 4</v>
      </c>
      <c r="D70" s="1943"/>
      <c r="E70" s="1943"/>
      <c r="F70" s="1943"/>
      <c r="G70" s="1943"/>
      <c r="H70" s="1934">
        <v>1</v>
      </c>
      <c r="I70" s="1934"/>
      <c r="J70" s="1944" t="str">
        <f t="shared" si="2"/>
        <v/>
      </c>
      <c r="K70" s="1944"/>
      <c r="L70" s="1944"/>
      <c r="M70" s="1944"/>
      <c r="N70" s="1943"/>
      <c r="O70" s="1943"/>
      <c r="P70" s="1943"/>
      <c r="Q70" s="1943"/>
      <c r="R70" s="1943"/>
      <c r="S70" s="1943"/>
      <c r="T70" s="1943"/>
      <c r="U70" s="1943"/>
      <c r="V70" s="1946"/>
      <c r="W70" s="1946"/>
      <c r="X70" s="1946"/>
      <c r="Y70" s="1946"/>
      <c r="Z70" s="1946"/>
      <c r="AA70" s="1947"/>
      <c r="AB70" s="186"/>
    </row>
    <row r="71" spans="2:28" ht="45" customHeight="1" x14ac:dyDescent="0.3">
      <c r="B71" s="183"/>
      <c r="C71" s="1942" t="str">
        <f t="shared" si="1"/>
        <v>BIMESTRE 5</v>
      </c>
      <c r="D71" s="1943"/>
      <c r="E71" s="1943"/>
      <c r="F71" s="1943"/>
      <c r="G71" s="1943"/>
      <c r="H71" s="1934">
        <v>1</v>
      </c>
      <c r="I71" s="1934"/>
      <c r="J71" s="1944" t="str">
        <f t="shared" si="2"/>
        <v/>
      </c>
      <c r="K71" s="1944"/>
      <c r="L71" s="1944"/>
      <c r="M71" s="1944"/>
      <c r="N71" s="1943"/>
      <c r="O71" s="1943"/>
      <c r="P71" s="1943"/>
      <c r="Q71" s="1943"/>
      <c r="R71" s="1943"/>
      <c r="S71" s="1943"/>
      <c r="T71" s="1943"/>
      <c r="U71" s="1943"/>
      <c r="V71" s="1946"/>
      <c r="W71" s="1946"/>
      <c r="X71" s="1946"/>
      <c r="Y71" s="1946"/>
      <c r="Z71" s="1946"/>
      <c r="AA71" s="1947"/>
      <c r="AB71" s="186"/>
    </row>
    <row r="72" spans="2:28" ht="45" customHeight="1" x14ac:dyDescent="0.3">
      <c r="B72" s="183"/>
      <c r="C72" s="1942" t="str">
        <f t="shared" si="1"/>
        <v>BIMESTRE 6</v>
      </c>
      <c r="D72" s="1943"/>
      <c r="E72" s="1943"/>
      <c r="F72" s="1943"/>
      <c r="G72" s="1943"/>
      <c r="H72" s="1934">
        <v>1</v>
      </c>
      <c r="I72" s="1934"/>
      <c r="J72" s="1944" t="str">
        <f t="shared" si="2"/>
        <v/>
      </c>
      <c r="K72" s="1944"/>
      <c r="L72" s="1944"/>
      <c r="M72" s="1944"/>
      <c r="N72" s="1943"/>
      <c r="O72" s="1943"/>
      <c r="P72" s="1943"/>
      <c r="Q72" s="1943"/>
      <c r="R72" s="1943"/>
      <c r="S72" s="1943"/>
      <c r="T72" s="1943"/>
      <c r="U72" s="1943"/>
      <c r="V72" s="1946"/>
      <c r="W72" s="1946"/>
      <c r="X72" s="1946"/>
      <c r="Y72" s="1946"/>
      <c r="Z72" s="1946"/>
      <c r="AA72" s="1947"/>
      <c r="AB72" s="186"/>
    </row>
    <row r="73" spans="2:28" ht="20.149999999999999" hidden="1" customHeight="1" x14ac:dyDescent="0.3">
      <c r="B73" s="183"/>
      <c r="C73" s="1942" t="e">
        <f>+#REF!</f>
        <v>#REF!</v>
      </c>
      <c r="D73" s="1943"/>
      <c r="E73" s="1943"/>
      <c r="F73" s="1943"/>
      <c r="G73" s="1943"/>
      <c r="H73" s="1934"/>
      <c r="I73" s="1934"/>
      <c r="J73" s="1944"/>
      <c r="K73" s="1944"/>
      <c r="L73" s="1944"/>
      <c r="M73" s="1944"/>
      <c r="N73" s="1945"/>
      <c r="O73" s="1945"/>
      <c r="P73" s="1945"/>
      <c r="Q73" s="1945"/>
      <c r="R73" s="1945"/>
      <c r="S73" s="1945"/>
      <c r="T73" s="1945"/>
      <c r="U73" s="1945"/>
      <c r="V73" s="1946"/>
      <c r="W73" s="1946"/>
      <c r="X73" s="1946"/>
      <c r="Y73" s="1946"/>
      <c r="Z73" s="1946"/>
      <c r="AA73" s="1947"/>
      <c r="AB73" s="186"/>
    </row>
    <row r="74" spans="2:28" ht="20.149999999999999" hidden="1" customHeight="1" x14ac:dyDescent="0.3">
      <c r="B74" s="183"/>
      <c r="C74" s="1942" t="e">
        <f>+#REF!</f>
        <v>#REF!</v>
      </c>
      <c r="D74" s="1943"/>
      <c r="E74" s="1943"/>
      <c r="F74" s="1943"/>
      <c r="G74" s="1943"/>
      <c r="H74" s="1934"/>
      <c r="I74" s="1934"/>
      <c r="J74" s="1944"/>
      <c r="K74" s="1944"/>
      <c r="L74" s="1944"/>
      <c r="M74" s="1944"/>
      <c r="N74" s="1945"/>
      <c r="O74" s="1945"/>
      <c r="P74" s="1945"/>
      <c r="Q74" s="1945"/>
      <c r="R74" s="1945"/>
      <c r="S74" s="1945"/>
      <c r="T74" s="1945"/>
      <c r="U74" s="1945"/>
      <c r="V74" s="1946"/>
      <c r="W74" s="1946"/>
      <c r="X74" s="1946"/>
      <c r="Y74" s="1946"/>
      <c r="Z74" s="1946"/>
      <c r="AA74" s="1947"/>
      <c r="AB74" s="186"/>
    </row>
    <row r="75" spans="2:28" ht="20.149999999999999" hidden="1" customHeight="1" x14ac:dyDescent="0.3">
      <c r="B75" s="183"/>
      <c r="C75" s="1942" t="e">
        <f>+#REF!</f>
        <v>#REF!</v>
      </c>
      <c r="D75" s="1943"/>
      <c r="E75" s="1943"/>
      <c r="F75" s="1943"/>
      <c r="G75" s="1943"/>
      <c r="H75" s="3814"/>
      <c r="I75" s="3815"/>
      <c r="J75" s="1944"/>
      <c r="K75" s="1944"/>
      <c r="L75" s="1944"/>
      <c r="M75" s="1944"/>
      <c r="N75" s="1945"/>
      <c r="O75" s="1945"/>
      <c r="P75" s="1945"/>
      <c r="Q75" s="1945"/>
      <c r="R75" s="1945"/>
      <c r="S75" s="1945"/>
      <c r="T75" s="1945"/>
      <c r="U75" s="1945"/>
      <c r="V75" s="1946"/>
      <c r="W75" s="1946"/>
      <c r="X75" s="1946"/>
      <c r="Y75" s="1946"/>
      <c r="Z75" s="1946"/>
      <c r="AA75" s="1947"/>
      <c r="AB75" s="186"/>
    </row>
    <row r="76" spans="2:28" ht="20.149999999999999" hidden="1" customHeight="1" x14ac:dyDescent="0.3">
      <c r="B76" s="183"/>
      <c r="C76" s="1942" t="e">
        <f>+#REF!</f>
        <v>#REF!</v>
      </c>
      <c r="D76" s="1943"/>
      <c r="E76" s="1943"/>
      <c r="F76" s="1943"/>
      <c r="G76" s="1943"/>
      <c r="H76" s="3814"/>
      <c r="I76" s="3815"/>
      <c r="J76" s="1944"/>
      <c r="K76" s="1944"/>
      <c r="L76" s="1944"/>
      <c r="M76" s="1944"/>
      <c r="N76" s="1945"/>
      <c r="O76" s="1945"/>
      <c r="P76" s="1945"/>
      <c r="Q76" s="1945"/>
      <c r="R76" s="1945"/>
      <c r="S76" s="1945"/>
      <c r="T76" s="1945"/>
      <c r="U76" s="1945"/>
      <c r="V76" s="1946"/>
      <c r="W76" s="1946"/>
      <c r="X76" s="1946"/>
      <c r="Y76" s="1946"/>
      <c r="Z76" s="1946"/>
      <c r="AA76" s="1947"/>
      <c r="AB76" s="186"/>
    </row>
    <row r="77" spans="2:28" ht="20.149999999999999" hidden="1" customHeight="1" x14ac:dyDescent="0.3">
      <c r="B77" s="183"/>
      <c r="C77" s="1942" t="e">
        <f>+#REF!</f>
        <v>#REF!</v>
      </c>
      <c r="D77" s="1943"/>
      <c r="E77" s="1943"/>
      <c r="F77" s="1943"/>
      <c r="G77" s="1943"/>
      <c r="H77" s="3814"/>
      <c r="I77" s="3815"/>
      <c r="J77" s="1944"/>
      <c r="K77" s="1944"/>
      <c r="L77" s="1944"/>
      <c r="M77" s="1944"/>
      <c r="N77" s="1945"/>
      <c r="O77" s="1945"/>
      <c r="P77" s="1945"/>
      <c r="Q77" s="1945"/>
      <c r="R77" s="1945"/>
      <c r="S77" s="1945"/>
      <c r="T77" s="1945"/>
      <c r="U77" s="1945"/>
      <c r="V77" s="1946"/>
      <c r="W77" s="1946"/>
      <c r="X77" s="1946"/>
      <c r="Y77" s="1946"/>
      <c r="Z77" s="1946"/>
      <c r="AA77" s="1947"/>
      <c r="AB77" s="186"/>
    </row>
    <row r="78" spans="2:28" ht="20.149999999999999" hidden="1" customHeight="1" x14ac:dyDescent="0.3">
      <c r="B78" s="183"/>
      <c r="C78" s="1935" t="e">
        <f>+#REF!</f>
        <v>#REF!</v>
      </c>
      <c r="D78" s="1936"/>
      <c r="E78" s="1936"/>
      <c r="F78" s="1936"/>
      <c r="G78" s="1936"/>
      <c r="H78" s="3816"/>
      <c r="I78" s="3817"/>
      <c r="J78" s="1938"/>
      <c r="K78" s="1938"/>
      <c r="L78" s="1938"/>
      <c r="M78" s="1938"/>
      <c r="N78" s="1939"/>
      <c r="O78" s="1939"/>
      <c r="P78" s="1939"/>
      <c r="Q78" s="1939"/>
      <c r="R78" s="1939"/>
      <c r="S78" s="1939"/>
      <c r="T78" s="1939"/>
      <c r="U78" s="1939"/>
      <c r="V78" s="1940"/>
      <c r="W78" s="1940"/>
      <c r="X78" s="1940"/>
      <c r="Y78" s="1940"/>
      <c r="Z78" s="1940"/>
      <c r="AA78" s="1941"/>
      <c r="AB78" s="186"/>
    </row>
    <row r="79" spans="2:28" x14ac:dyDescent="0.3">
      <c r="B79" s="187"/>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88"/>
    </row>
    <row r="118" ht="6" customHeight="1" x14ac:dyDescent="0.3"/>
  </sheetData>
  <mergeCells count="146">
    <mergeCell ref="AD18:AM18"/>
    <mergeCell ref="C20:H21"/>
    <mergeCell ref="I20:L21"/>
    <mergeCell ref="M20:S20"/>
    <mergeCell ref="T20:AA20"/>
    <mergeCell ref="M21:S21"/>
    <mergeCell ref="T21:AA21"/>
    <mergeCell ref="C26:H26"/>
    <mergeCell ref="I26:AA26"/>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24"/>
  <sheetViews>
    <sheetView workbookViewId="0">
      <selection activeCell="A16" sqref="A16"/>
    </sheetView>
  </sheetViews>
  <sheetFormatPr baseColWidth="10" defaultColWidth="3.54296875" defaultRowHeight="12" x14ac:dyDescent="0.3"/>
  <cols>
    <col min="1" max="1" width="3.54296875" style="172"/>
    <col min="2" max="2" width="1.453125" style="172" customWidth="1"/>
    <col min="3" max="6" width="2.54296875" style="172" customWidth="1"/>
    <col min="7" max="7" width="6.1796875" style="172" customWidth="1"/>
    <col min="8" max="10" width="15.54296875" style="172" customWidth="1"/>
    <col min="11" max="19" width="3.453125" style="172" customWidth="1"/>
    <col min="20" max="20" width="4.54296875" style="172" customWidth="1"/>
    <col min="21" max="22" width="6.54296875" style="172" customWidth="1"/>
    <col min="23" max="23" width="4.54296875" style="172" customWidth="1"/>
    <col min="24" max="27" width="5" style="172" customWidth="1"/>
    <col min="28" max="28" width="1.453125" style="172" customWidth="1"/>
    <col min="29" max="16384" width="3.54296875" style="172"/>
  </cols>
  <sheetData>
    <row r="1" spans="2:28" ht="12.5" thickBot="1" x14ac:dyDescent="0.35">
      <c r="B1" s="189"/>
      <c r="C1" s="189"/>
      <c r="D1" s="189"/>
      <c r="E1" s="189"/>
      <c r="F1" s="189"/>
    </row>
    <row r="2" spans="2:28" ht="45.75" customHeight="1" x14ac:dyDescent="0.3">
      <c r="B2" s="2011"/>
      <c r="C2" s="2012"/>
      <c r="D2" s="2012"/>
      <c r="E2" s="2012"/>
      <c r="F2" s="2012"/>
      <c r="G2" s="2012"/>
      <c r="H2" s="2015" t="s">
        <v>0</v>
      </c>
      <c r="I2" s="2015"/>
      <c r="J2" s="2015"/>
      <c r="K2" s="2015"/>
      <c r="L2" s="2015"/>
      <c r="M2" s="2015"/>
      <c r="N2" s="2015"/>
      <c r="O2" s="2015"/>
      <c r="P2" s="2015"/>
      <c r="Q2" s="2015"/>
      <c r="R2" s="2015"/>
      <c r="S2" s="2015"/>
      <c r="T2" s="2015"/>
      <c r="U2" s="2015"/>
      <c r="V2" s="2015"/>
      <c r="W2" s="2015"/>
      <c r="X2" s="2015"/>
      <c r="Y2" s="2015"/>
      <c r="Z2" s="2015"/>
      <c r="AA2" s="2015"/>
      <c r="AB2" s="2016"/>
    </row>
    <row r="3" spans="2:28" ht="15" customHeight="1" x14ac:dyDescent="0.3">
      <c r="B3" s="2013"/>
      <c r="C3" s="2014"/>
      <c r="D3" s="2014"/>
      <c r="E3" s="2014"/>
      <c r="F3" s="2014"/>
      <c r="G3" s="2014"/>
      <c r="H3" s="2017" t="s">
        <v>1</v>
      </c>
      <c r="I3" s="2017"/>
      <c r="J3" s="2017"/>
      <c r="K3" s="2017"/>
      <c r="L3" s="2017"/>
      <c r="M3" s="2017"/>
      <c r="N3" s="2017"/>
      <c r="O3" s="2017"/>
      <c r="P3" s="2017" t="s">
        <v>2</v>
      </c>
      <c r="Q3" s="2017"/>
      <c r="R3" s="2017" t="s">
        <v>2</v>
      </c>
      <c r="S3" s="2017"/>
      <c r="T3" s="2017"/>
      <c r="U3" s="2017"/>
      <c r="V3" s="2017"/>
      <c r="W3" s="2017"/>
      <c r="X3" s="2017"/>
      <c r="Y3" s="2017"/>
      <c r="Z3" s="2017"/>
      <c r="AA3" s="2017"/>
      <c r="AB3" s="2018"/>
    </row>
    <row r="4" spans="2:28" ht="15.75" customHeight="1" thickBot="1" x14ac:dyDescent="0.35">
      <c r="B4" s="1328"/>
      <c r="C4" s="1322"/>
      <c r="D4" s="1322"/>
      <c r="E4" s="1322"/>
      <c r="F4" s="1322"/>
      <c r="G4" s="1322"/>
      <c r="H4" s="2019" t="s">
        <v>3</v>
      </c>
      <c r="I4" s="2019"/>
      <c r="J4" s="2019"/>
      <c r="K4" s="2019"/>
      <c r="L4" s="2019"/>
      <c r="M4" s="2019"/>
      <c r="N4" s="2019"/>
      <c r="O4" s="2019"/>
      <c r="P4" s="2019"/>
      <c r="Q4" s="2019"/>
      <c r="R4" s="2019"/>
      <c r="S4" s="2019"/>
      <c r="T4" s="2019"/>
      <c r="U4" s="2019"/>
      <c r="V4" s="2019"/>
      <c r="W4" s="2019"/>
      <c r="X4" s="2019"/>
      <c r="Y4" s="2019"/>
      <c r="Z4" s="2019"/>
      <c r="AA4" s="2019"/>
      <c r="AB4" s="2020"/>
    </row>
    <row r="5" spans="2:28" x14ac:dyDescent="0.3">
      <c r="H5" s="190"/>
      <c r="I5" s="190"/>
      <c r="J5" s="190"/>
      <c r="K5" s="190"/>
      <c r="L5" s="190"/>
      <c r="M5" s="190"/>
      <c r="N5" s="190"/>
      <c r="O5" s="190"/>
      <c r="P5" s="190"/>
      <c r="Q5" s="190"/>
      <c r="R5" s="190"/>
      <c r="S5" s="190"/>
      <c r="T5" s="190"/>
      <c r="U5" s="190"/>
      <c r="V5" s="190"/>
      <c r="W5" s="190"/>
      <c r="X5" s="190"/>
      <c r="Y5" s="190"/>
      <c r="Z5" s="190"/>
      <c r="AA5" s="190"/>
      <c r="AB5" s="190"/>
    </row>
    <row r="6" spans="2:28" ht="10" customHeight="1" thickBot="1" x14ac:dyDescent="0.35">
      <c r="B6" s="192"/>
      <c r="C6" s="193"/>
      <c r="D6" s="193"/>
      <c r="E6" s="193"/>
      <c r="F6" s="193"/>
      <c r="G6" s="193"/>
      <c r="H6" s="193"/>
      <c r="I6" s="194"/>
      <c r="J6" s="194"/>
      <c r="K6" s="194"/>
      <c r="L6" s="194"/>
      <c r="M6" s="194"/>
      <c r="N6" s="194"/>
      <c r="O6" s="194"/>
      <c r="P6" s="194"/>
      <c r="Q6" s="194"/>
      <c r="R6" s="195"/>
      <c r="S6" s="195"/>
      <c r="T6" s="195"/>
      <c r="U6" s="195"/>
      <c r="V6" s="195"/>
      <c r="W6" s="193"/>
      <c r="X6" s="193"/>
      <c r="Y6" s="193"/>
      <c r="Z6" s="193"/>
      <c r="AA6" s="193"/>
      <c r="AB6" s="196"/>
    </row>
    <row r="7" spans="2:28" ht="15" customHeight="1" x14ac:dyDescent="0.3">
      <c r="B7" s="197"/>
      <c r="C7" s="1956" t="s">
        <v>4</v>
      </c>
      <c r="D7" s="1957"/>
      <c r="E7" s="1957"/>
      <c r="F7" s="1957"/>
      <c r="G7" s="1957"/>
      <c r="H7" s="1958"/>
      <c r="I7" s="2790" t="s">
        <v>890</v>
      </c>
      <c r="J7" s="2791"/>
      <c r="K7" s="2791"/>
      <c r="L7" s="2791"/>
      <c r="M7" s="2791"/>
      <c r="N7" s="2791"/>
      <c r="O7" s="2791"/>
      <c r="P7" s="2791"/>
      <c r="Q7" s="2791"/>
      <c r="R7" s="2791"/>
      <c r="S7" s="2791"/>
      <c r="T7" s="2791"/>
      <c r="U7" s="2791"/>
      <c r="V7" s="2791"/>
      <c r="W7" s="2791"/>
      <c r="X7" s="2791"/>
      <c r="Y7" s="2791"/>
      <c r="Z7" s="2791"/>
      <c r="AA7" s="2792"/>
      <c r="AB7" s="198"/>
    </row>
    <row r="8" spans="2:28" ht="12.5" thickBot="1" x14ac:dyDescent="0.35">
      <c r="B8" s="197"/>
      <c r="C8" s="1959"/>
      <c r="D8" s="1960"/>
      <c r="E8" s="1960"/>
      <c r="F8" s="1960"/>
      <c r="G8" s="1960"/>
      <c r="H8" s="1961"/>
      <c r="I8" s="2793"/>
      <c r="J8" s="2794"/>
      <c r="K8" s="2794"/>
      <c r="L8" s="2794"/>
      <c r="M8" s="2794"/>
      <c r="N8" s="2794"/>
      <c r="O8" s="2794"/>
      <c r="P8" s="2794"/>
      <c r="Q8" s="2794"/>
      <c r="R8" s="2794"/>
      <c r="S8" s="2794"/>
      <c r="T8" s="2794"/>
      <c r="U8" s="2794"/>
      <c r="V8" s="2794"/>
      <c r="W8" s="2794"/>
      <c r="X8" s="2794"/>
      <c r="Y8" s="2794"/>
      <c r="Z8" s="2794"/>
      <c r="AA8" s="2795"/>
      <c r="AB8" s="198"/>
    </row>
    <row r="9" spans="2:28" ht="10" customHeight="1" thickBot="1" x14ac:dyDescent="0.35">
      <c r="B9" s="197"/>
      <c r="C9" s="199"/>
      <c r="D9" s="199"/>
      <c r="E9" s="199"/>
      <c r="F9" s="199"/>
      <c r="G9" s="199"/>
      <c r="H9" s="199"/>
      <c r="I9" s="200"/>
      <c r="J9" s="200"/>
      <c r="K9" s="200"/>
      <c r="L9" s="200"/>
      <c r="M9" s="200"/>
      <c r="N9" s="200"/>
      <c r="O9" s="200"/>
      <c r="P9" s="200"/>
      <c r="Q9" s="200"/>
      <c r="R9" s="201"/>
      <c r="S9" s="201"/>
      <c r="T9" s="201"/>
      <c r="U9" s="201"/>
      <c r="V9" s="201"/>
      <c r="W9" s="199"/>
      <c r="X9" s="199"/>
      <c r="Y9" s="199"/>
      <c r="Z9" s="199"/>
      <c r="AA9" s="199"/>
      <c r="AB9" s="198"/>
    </row>
    <row r="10" spans="2:28" ht="15" customHeight="1" thickBot="1" x14ac:dyDescent="0.35">
      <c r="B10" s="197"/>
      <c r="C10" s="1956" t="s">
        <v>6</v>
      </c>
      <c r="D10" s="1957"/>
      <c r="E10" s="1957"/>
      <c r="F10" s="1957"/>
      <c r="G10" s="1957"/>
      <c r="H10" s="1958"/>
      <c r="I10" s="2778" t="s">
        <v>912</v>
      </c>
      <c r="J10" s="2779"/>
      <c r="K10" s="2779"/>
      <c r="L10" s="2779"/>
      <c r="M10" s="2779"/>
      <c r="N10" s="2779"/>
      <c r="O10" s="2779"/>
      <c r="P10" s="2779"/>
      <c r="Q10" s="2780"/>
      <c r="R10" s="1968" t="s">
        <v>8</v>
      </c>
      <c r="S10" s="1969"/>
      <c r="T10" s="1969"/>
      <c r="U10" s="1970"/>
      <c r="V10" s="1971" t="s">
        <v>9</v>
      </c>
      <c r="W10" s="1972"/>
      <c r="X10" s="1972"/>
      <c r="Y10" s="1972"/>
      <c r="Z10" s="1972"/>
      <c r="AA10" s="1973"/>
      <c r="AB10" s="198"/>
    </row>
    <row r="11" spans="2:28" ht="28.5" customHeight="1" thickBot="1" x14ac:dyDescent="0.35">
      <c r="B11" s="197"/>
      <c r="C11" s="1959"/>
      <c r="D11" s="1960"/>
      <c r="E11" s="1960"/>
      <c r="F11" s="1960"/>
      <c r="G11" s="1960"/>
      <c r="H11" s="1961"/>
      <c r="I11" s="2781"/>
      <c r="J11" s="2782"/>
      <c r="K11" s="2782"/>
      <c r="L11" s="2782"/>
      <c r="M11" s="2782"/>
      <c r="N11" s="2782"/>
      <c r="O11" s="2782"/>
      <c r="P11" s="2782"/>
      <c r="Q11" s="2783"/>
      <c r="R11" s="2784" t="s">
        <v>913</v>
      </c>
      <c r="S11" s="2785"/>
      <c r="T11" s="2785"/>
      <c r="U11" s="2786"/>
      <c r="V11" s="2787">
        <v>1</v>
      </c>
      <c r="W11" s="2788"/>
      <c r="X11" s="2788"/>
      <c r="Y11" s="2788"/>
      <c r="Z11" s="2788"/>
      <c r="AA11" s="2789"/>
      <c r="AB11" s="198"/>
    </row>
    <row r="12" spans="2:28" ht="10" customHeight="1" thickBot="1" x14ac:dyDescent="0.35">
      <c r="B12" s="17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590"/>
    </row>
    <row r="13" spans="2:28" ht="15" customHeight="1" x14ac:dyDescent="0.3">
      <c r="B13" s="173"/>
      <c r="C13" s="1956" t="s">
        <v>11</v>
      </c>
      <c r="D13" s="1957"/>
      <c r="E13" s="1957"/>
      <c r="F13" s="1957"/>
      <c r="G13" s="1957"/>
      <c r="H13" s="1958"/>
      <c r="I13" s="2796" t="s">
        <v>914</v>
      </c>
      <c r="J13" s="2797"/>
      <c r="K13" s="2797"/>
      <c r="L13" s="2797"/>
      <c r="M13" s="2797"/>
      <c r="N13" s="2797"/>
      <c r="O13" s="2797"/>
      <c r="P13" s="2797"/>
      <c r="Q13" s="2797"/>
      <c r="R13" s="2797"/>
      <c r="S13" s="2798"/>
      <c r="T13" s="2802" t="s">
        <v>13</v>
      </c>
      <c r="U13" s="2803"/>
      <c r="V13" s="2803"/>
      <c r="W13" s="2803"/>
      <c r="X13" s="2803"/>
      <c r="Y13" s="2803"/>
      <c r="Z13" s="2803"/>
      <c r="AA13" s="2804"/>
      <c r="AB13" s="590"/>
    </row>
    <row r="14" spans="2:28" ht="30" customHeight="1" thickBot="1" x14ac:dyDescent="0.35">
      <c r="B14" s="173"/>
      <c r="C14" s="1959"/>
      <c r="D14" s="1960"/>
      <c r="E14" s="1960"/>
      <c r="F14" s="1960"/>
      <c r="G14" s="1960"/>
      <c r="H14" s="1961"/>
      <c r="I14" s="2799"/>
      <c r="J14" s="2800"/>
      <c r="K14" s="2800"/>
      <c r="L14" s="2800"/>
      <c r="M14" s="2800"/>
      <c r="N14" s="2800"/>
      <c r="O14" s="2800"/>
      <c r="P14" s="2800"/>
      <c r="Q14" s="2800"/>
      <c r="R14" s="2800"/>
      <c r="S14" s="2801"/>
      <c r="T14" s="2805" t="s">
        <v>531</v>
      </c>
      <c r="U14" s="2806"/>
      <c r="V14" s="2806"/>
      <c r="W14" s="2806"/>
      <c r="X14" s="2806"/>
      <c r="Y14" s="2806"/>
      <c r="Z14" s="2806"/>
      <c r="AA14" s="2807"/>
      <c r="AB14" s="590"/>
    </row>
    <row r="15" spans="2:28" ht="10" customHeight="1" thickBot="1" x14ac:dyDescent="0.35">
      <c r="B15" s="173"/>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590"/>
    </row>
    <row r="16" spans="2:28" ht="42" customHeight="1" thickBot="1" x14ac:dyDescent="0.35">
      <c r="B16" s="173"/>
      <c r="C16" s="1980" t="s">
        <v>15</v>
      </c>
      <c r="D16" s="1981"/>
      <c r="E16" s="1981"/>
      <c r="F16" s="1981"/>
      <c r="G16" s="1981"/>
      <c r="H16" s="1982"/>
      <c r="I16" s="2139" t="s">
        <v>915</v>
      </c>
      <c r="J16" s="2140"/>
      <c r="K16" s="2140"/>
      <c r="L16" s="2140"/>
      <c r="M16" s="2140"/>
      <c r="N16" s="2140"/>
      <c r="O16" s="2140"/>
      <c r="P16" s="2140"/>
      <c r="Q16" s="2140"/>
      <c r="R16" s="2140"/>
      <c r="S16" s="2140"/>
      <c r="T16" s="2140"/>
      <c r="U16" s="2140"/>
      <c r="V16" s="2140"/>
      <c r="W16" s="2140"/>
      <c r="X16" s="2140"/>
      <c r="Y16" s="2140"/>
      <c r="Z16" s="2140"/>
      <c r="AA16" s="2141"/>
      <c r="AB16" s="590"/>
    </row>
    <row r="17" spans="2:39" ht="10" customHeight="1" thickBot="1" x14ac:dyDescent="0.35">
      <c r="B17" s="173"/>
      <c r="C17" s="201"/>
      <c r="D17" s="201"/>
      <c r="E17" s="201"/>
      <c r="F17" s="201"/>
      <c r="G17" s="201"/>
      <c r="H17" s="201"/>
      <c r="I17" s="203"/>
      <c r="J17" s="203"/>
      <c r="K17" s="203"/>
      <c r="L17" s="203"/>
      <c r="M17" s="203"/>
      <c r="N17" s="203"/>
      <c r="O17" s="203"/>
      <c r="P17" s="203"/>
      <c r="Q17" s="203"/>
      <c r="R17" s="203"/>
      <c r="S17" s="203"/>
      <c r="T17" s="203"/>
      <c r="U17" s="203"/>
      <c r="V17" s="203"/>
      <c r="W17" s="203"/>
      <c r="X17" s="203"/>
      <c r="Y17" s="203"/>
      <c r="Z17" s="203"/>
      <c r="AA17" s="203"/>
      <c r="AB17" s="590"/>
    </row>
    <row r="18" spans="2:39" ht="124.5" customHeight="1" thickBot="1" x14ac:dyDescent="0.35">
      <c r="B18" s="173"/>
      <c r="C18" s="1980" t="s">
        <v>84</v>
      </c>
      <c r="D18" s="1981"/>
      <c r="E18" s="1981"/>
      <c r="F18" s="1981"/>
      <c r="G18" s="1981"/>
      <c r="H18" s="1982"/>
      <c r="I18" s="3832" t="s">
        <v>916</v>
      </c>
      <c r="J18" s="3833"/>
      <c r="K18" s="3833"/>
      <c r="L18" s="3833"/>
      <c r="M18" s="3833"/>
      <c r="N18" s="3833"/>
      <c r="O18" s="3833"/>
      <c r="P18" s="3833"/>
      <c r="Q18" s="3833"/>
      <c r="R18" s="3833"/>
      <c r="S18" s="3833"/>
      <c r="T18" s="3833"/>
      <c r="U18" s="3833"/>
      <c r="V18" s="3833"/>
      <c r="W18" s="3833"/>
      <c r="X18" s="3833"/>
      <c r="Y18" s="3833"/>
      <c r="Z18" s="3833"/>
      <c r="AA18" s="3834"/>
      <c r="AB18" s="590"/>
      <c r="AD18" s="2069"/>
      <c r="AE18" s="2069"/>
      <c r="AF18" s="2069"/>
      <c r="AG18" s="2069"/>
      <c r="AH18" s="2069"/>
      <c r="AI18" s="2069"/>
      <c r="AJ18" s="2069"/>
      <c r="AK18" s="2069"/>
      <c r="AL18" s="2069"/>
      <c r="AM18" s="2069"/>
    </row>
    <row r="19" spans="2:39" ht="10" customHeight="1" thickBot="1" x14ac:dyDescent="0.35">
      <c r="B19" s="173"/>
      <c r="C19" s="201"/>
      <c r="D19" s="201"/>
      <c r="E19" s="201"/>
      <c r="F19" s="201"/>
      <c r="G19" s="201"/>
      <c r="H19" s="201"/>
      <c r="I19" s="203"/>
      <c r="J19" s="203"/>
      <c r="K19" s="203"/>
      <c r="L19" s="203"/>
      <c r="M19" s="203"/>
      <c r="N19" s="203"/>
      <c r="O19" s="203"/>
      <c r="P19" s="203"/>
      <c r="Q19" s="203"/>
      <c r="R19" s="203"/>
      <c r="S19" s="203"/>
      <c r="T19" s="203"/>
      <c r="U19" s="203"/>
      <c r="V19" s="203"/>
      <c r="W19" s="203"/>
      <c r="X19" s="203"/>
      <c r="Y19" s="203"/>
      <c r="Z19" s="203"/>
      <c r="AA19" s="203"/>
      <c r="AB19" s="590"/>
    </row>
    <row r="20" spans="2:39" ht="22.5" customHeight="1" x14ac:dyDescent="0.3">
      <c r="B20" s="173"/>
      <c r="C20" s="2070" t="s">
        <v>318</v>
      </c>
      <c r="D20" s="2071"/>
      <c r="E20" s="2071"/>
      <c r="F20" s="2071"/>
      <c r="G20" s="2071"/>
      <c r="H20" s="2072"/>
      <c r="I20" s="2766" t="s">
        <v>896</v>
      </c>
      <c r="J20" s="2767"/>
      <c r="K20" s="2767"/>
      <c r="L20" s="2768"/>
      <c r="M20" s="1971" t="s">
        <v>21</v>
      </c>
      <c r="N20" s="1972"/>
      <c r="O20" s="1972"/>
      <c r="P20" s="1972"/>
      <c r="Q20" s="1972"/>
      <c r="R20" s="1972"/>
      <c r="S20" s="1973"/>
      <c r="T20" s="1971" t="s">
        <v>22</v>
      </c>
      <c r="U20" s="1972"/>
      <c r="V20" s="1972"/>
      <c r="W20" s="1972"/>
      <c r="X20" s="1972"/>
      <c r="Y20" s="1972"/>
      <c r="Z20" s="1972"/>
      <c r="AA20" s="1973"/>
      <c r="AB20" s="590"/>
    </row>
    <row r="21" spans="2:39" ht="17.25" customHeight="1" thickBot="1" x14ac:dyDescent="0.35">
      <c r="B21" s="173"/>
      <c r="C21" s="2073"/>
      <c r="D21" s="2074"/>
      <c r="E21" s="2074"/>
      <c r="F21" s="2074"/>
      <c r="G21" s="2074"/>
      <c r="H21" s="2075"/>
      <c r="I21" s="2769"/>
      <c r="J21" s="2770"/>
      <c r="K21" s="2770"/>
      <c r="L21" s="2771"/>
      <c r="M21" s="3818" t="s">
        <v>917</v>
      </c>
      <c r="N21" s="3819"/>
      <c r="O21" s="3819"/>
      <c r="P21" s="3819"/>
      <c r="Q21" s="3819"/>
      <c r="R21" s="3819"/>
      <c r="S21" s="3820"/>
      <c r="T21" s="3821" t="s">
        <v>898</v>
      </c>
      <c r="U21" s="3819"/>
      <c r="V21" s="3819"/>
      <c r="W21" s="3819"/>
      <c r="X21" s="3819"/>
      <c r="Y21" s="3819"/>
      <c r="Z21" s="3819"/>
      <c r="AA21" s="3820"/>
      <c r="AB21" s="590"/>
    </row>
    <row r="22" spans="2:39" ht="10" customHeight="1" thickBot="1" x14ac:dyDescent="0.35">
      <c r="B22" s="173"/>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590"/>
    </row>
    <row r="23" spans="2:39" ht="31.5" customHeight="1" thickBot="1" x14ac:dyDescent="0.35">
      <c r="B23" s="173"/>
      <c r="C23" s="1971" t="s">
        <v>25</v>
      </c>
      <c r="D23" s="1972"/>
      <c r="E23" s="1972"/>
      <c r="F23" s="1972"/>
      <c r="G23" s="1972"/>
      <c r="H23" s="1972"/>
      <c r="I23" s="1973"/>
      <c r="J23" s="2037" t="s">
        <v>26</v>
      </c>
      <c r="K23" s="2038"/>
      <c r="L23" s="2038"/>
      <c r="M23" s="2038"/>
      <c r="N23" s="2038"/>
      <c r="O23" s="2038"/>
      <c r="P23" s="2039"/>
      <c r="Q23" s="2037" t="s">
        <v>27</v>
      </c>
      <c r="R23" s="2038"/>
      <c r="S23" s="2038"/>
      <c r="T23" s="2038"/>
      <c r="U23" s="2038"/>
      <c r="V23" s="2038"/>
      <c r="W23" s="2038"/>
      <c r="X23" s="2038"/>
      <c r="Y23" s="2038"/>
      <c r="Z23" s="2038"/>
      <c r="AA23" s="2039"/>
      <c r="AB23" s="590"/>
    </row>
    <row r="24" spans="2:39" ht="67.5" customHeight="1" thickBot="1" x14ac:dyDescent="0.35">
      <c r="B24" s="173"/>
      <c r="C24" s="3806" t="s">
        <v>918</v>
      </c>
      <c r="D24" s="3807"/>
      <c r="E24" s="3807"/>
      <c r="F24" s="3807"/>
      <c r="G24" s="3807"/>
      <c r="H24" s="3807"/>
      <c r="I24" s="3808"/>
      <c r="J24" s="2751" t="s">
        <v>919</v>
      </c>
      <c r="K24" s="2752"/>
      <c r="L24" s="2752"/>
      <c r="M24" s="2752"/>
      <c r="N24" s="2752"/>
      <c r="O24" s="2752"/>
      <c r="P24" s="2753"/>
      <c r="Q24" s="2760" t="s">
        <v>538</v>
      </c>
      <c r="R24" s="2761"/>
      <c r="S24" s="2761"/>
      <c r="T24" s="2761"/>
      <c r="U24" s="2761"/>
      <c r="V24" s="2761"/>
      <c r="W24" s="2761"/>
      <c r="X24" s="2761"/>
      <c r="Y24" s="2761"/>
      <c r="Z24" s="2761"/>
      <c r="AA24" s="2762"/>
      <c r="AB24" s="590"/>
    </row>
    <row r="25" spans="2:39" ht="10" customHeight="1" thickBot="1" x14ac:dyDescent="0.35">
      <c r="B25" s="173"/>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590"/>
    </row>
    <row r="26" spans="2:39" ht="60" customHeight="1" thickBot="1" x14ac:dyDescent="0.35">
      <c r="B26" s="173"/>
      <c r="C26" s="2037" t="s">
        <v>31</v>
      </c>
      <c r="D26" s="2038"/>
      <c r="E26" s="2038"/>
      <c r="F26" s="2038"/>
      <c r="G26" s="2038"/>
      <c r="H26" s="2039"/>
      <c r="I26" s="2743"/>
      <c r="J26" s="2744"/>
      <c r="K26" s="2744"/>
      <c r="L26" s="2744"/>
      <c r="M26" s="2744"/>
      <c r="N26" s="2744"/>
      <c r="O26" s="2744"/>
      <c r="P26" s="2744"/>
      <c r="Q26" s="2744"/>
      <c r="R26" s="2744"/>
      <c r="S26" s="2744"/>
      <c r="T26" s="2744"/>
      <c r="U26" s="2744"/>
      <c r="V26" s="2744"/>
      <c r="W26" s="2744"/>
      <c r="X26" s="2744"/>
      <c r="Y26" s="2744"/>
      <c r="Z26" s="2744"/>
      <c r="AA26" s="2745"/>
      <c r="AB26" s="590"/>
    </row>
    <row r="27" spans="2:39" ht="10" customHeight="1" thickBot="1" x14ac:dyDescent="0.35">
      <c r="B27" s="173"/>
      <c r="C27" s="201"/>
      <c r="D27" s="201"/>
      <c r="E27" s="201"/>
      <c r="F27" s="201"/>
      <c r="G27" s="201"/>
      <c r="H27" s="201"/>
      <c r="I27" s="203"/>
      <c r="J27" s="203"/>
      <c r="K27" s="203"/>
      <c r="L27" s="203"/>
      <c r="M27" s="203"/>
      <c r="N27" s="203"/>
      <c r="O27" s="203"/>
      <c r="P27" s="203"/>
      <c r="Q27" s="203"/>
      <c r="R27" s="203"/>
      <c r="S27" s="203"/>
      <c r="T27" s="203"/>
      <c r="U27" s="203"/>
      <c r="V27" s="203"/>
      <c r="W27" s="203"/>
      <c r="X27" s="203"/>
      <c r="Y27" s="203"/>
      <c r="Z27" s="203"/>
      <c r="AA27" s="203"/>
      <c r="AB27" s="590"/>
    </row>
    <row r="28" spans="2:39" ht="37.5" customHeight="1" thickBot="1" x14ac:dyDescent="0.35">
      <c r="B28" s="173"/>
      <c r="C28" s="2037" t="s">
        <v>33</v>
      </c>
      <c r="D28" s="2038"/>
      <c r="E28" s="2038"/>
      <c r="F28" s="2038"/>
      <c r="G28" s="2038"/>
      <c r="H28" s="2039"/>
      <c r="I28" s="2784">
        <v>0.98</v>
      </c>
      <c r="J28" s="2786"/>
      <c r="K28" s="2748" t="s">
        <v>34</v>
      </c>
      <c r="L28" s="2749"/>
      <c r="M28" s="2749"/>
      <c r="N28" s="2750"/>
      <c r="O28" s="2751" t="s">
        <v>35</v>
      </c>
      <c r="P28" s="2752"/>
      <c r="Q28" s="2752"/>
      <c r="R28" s="2753"/>
      <c r="S28" s="239"/>
      <c r="T28" s="2751" t="s">
        <v>36</v>
      </c>
      <c r="U28" s="2752"/>
      <c r="V28" s="2753"/>
      <c r="W28" s="422" t="s">
        <v>115</v>
      </c>
      <c r="X28" s="2751" t="s">
        <v>38</v>
      </c>
      <c r="Y28" s="2752"/>
      <c r="Z28" s="2753"/>
      <c r="AA28" s="205"/>
      <c r="AB28" s="590"/>
    </row>
    <row r="29" spans="2:39" ht="10" customHeight="1" thickBot="1" x14ac:dyDescent="0.35">
      <c r="B29" s="17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590"/>
    </row>
    <row r="30" spans="2:39" ht="15" customHeight="1" x14ac:dyDescent="0.3">
      <c r="B30" s="173"/>
      <c r="C30" s="1985" t="s">
        <v>39</v>
      </c>
      <c r="D30" s="1986"/>
      <c r="E30" s="1986"/>
      <c r="F30" s="1986"/>
      <c r="G30" s="1986"/>
      <c r="H30" s="1986"/>
      <c r="I30" s="1986"/>
      <c r="J30" s="1987"/>
      <c r="K30" s="1994" t="s">
        <v>40</v>
      </c>
      <c r="L30" s="1995"/>
      <c r="M30" s="1995"/>
      <c r="N30" s="1995"/>
      <c r="O30" s="1995"/>
      <c r="P30" s="1995"/>
      <c r="Q30" s="1995"/>
      <c r="R30" s="1996"/>
      <c r="S30" s="1997" t="s">
        <v>41</v>
      </c>
      <c r="T30" s="1998"/>
      <c r="U30" s="1998"/>
      <c r="V30" s="1998"/>
      <c r="W30" s="1999"/>
      <c r="X30" s="2000" t="s">
        <v>42</v>
      </c>
      <c r="Y30" s="2001"/>
      <c r="Z30" s="2001"/>
      <c r="AA30" s="2002"/>
      <c r="AB30" s="590"/>
    </row>
    <row r="31" spans="2:39" ht="14.25" customHeight="1" x14ac:dyDescent="0.3">
      <c r="B31" s="173"/>
      <c r="C31" s="1988"/>
      <c r="D31" s="1989"/>
      <c r="E31" s="1989"/>
      <c r="F31" s="1989"/>
      <c r="G31" s="1989"/>
      <c r="H31" s="1989"/>
      <c r="I31" s="1989"/>
      <c r="J31" s="1990"/>
      <c r="K31" s="2003" t="s">
        <v>43</v>
      </c>
      <c r="L31" s="2004"/>
      <c r="M31" s="2004"/>
      <c r="N31" s="2005"/>
      <c r="O31" s="2006" t="s">
        <v>44</v>
      </c>
      <c r="P31" s="2004"/>
      <c r="Q31" s="2004"/>
      <c r="R31" s="2005"/>
      <c r="S31" s="2006" t="s">
        <v>43</v>
      </c>
      <c r="T31" s="2005"/>
      <c r="U31" s="2006" t="s">
        <v>44</v>
      </c>
      <c r="V31" s="2004"/>
      <c r="W31" s="2005"/>
      <c r="X31" s="2006" t="s">
        <v>43</v>
      </c>
      <c r="Y31" s="2005"/>
      <c r="Z31" s="2006" t="s">
        <v>44</v>
      </c>
      <c r="AA31" s="2007"/>
      <c r="AB31" s="590"/>
    </row>
    <row r="32" spans="2:39" ht="15" customHeight="1" thickBot="1" x14ac:dyDescent="0.35">
      <c r="B32" s="173"/>
      <c r="C32" s="1991"/>
      <c r="D32" s="1992"/>
      <c r="E32" s="1992"/>
      <c r="F32" s="1992"/>
      <c r="G32" s="1992"/>
      <c r="H32" s="1992"/>
      <c r="I32" s="1992"/>
      <c r="J32" s="1993"/>
      <c r="K32" s="2040">
        <v>0</v>
      </c>
      <c r="L32" s="2041"/>
      <c r="M32" s="2041"/>
      <c r="N32" s="2042"/>
      <c r="O32" s="2043">
        <v>79</v>
      </c>
      <c r="P32" s="2041"/>
      <c r="Q32" s="2041"/>
      <c r="R32" s="2042"/>
      <c r="S32" s="2043">
        <v>80</v>
      </c>
      <c r="T32" s="2042"/>
      <c r="U32" s="2043">
        <v>94</v>
      </c>
      <c r="V32" s="2041"/>
      <c r="W32" s="2042"/>
      <c r="X32" s="2043">
        <v>95</v>
      </c>
      <c r="Y32" s="2042"/>
      <c r="Z32" s="2043">
        <v>100</v>
      </c>
      <c r="AA32" s="2044"/>
      <c r="AB32" s="590"/>
    </row>
    <row r="33" spans="2:28" ht="10" customHeight="1" thickBot="1" x14ac:dyDescent="0.35">
      <c r="B33" s="173"/>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590"/>
    </row>
    <row r="34" spans="2:28" s="118" customFormat="1" ht="14.25" customHeight="1" x14ac:dyDescent="0.3">
      <c r="B34" s="175"/>
      <c r="C34" s="2045" t="s">
        <v>45</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7"/>
      <c r="AB34" s="590"/>
    </row>
    <row r="35" spans="2:28" s="118" customFormat="1" ht="12" customHeight="1" thickBot="1" x14ac:dyDescent="0.35">
      <c r="B35" s="175"/>
      <c r="C35" s="2048"/>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50"/>
      <c r="AB35" s="590"/>
    </row>
    <row r="36" spans="2:28" s="118" customFormat="1" ht="15" customHeight="1" x14ac:dyDescent="0.3">
      <c r="B36" s="175"/>
      <c r="C36" s="2045" t="s">
        <v>46</v>
      </c>
      <c r="D36" s="2046"/>
      <c r="E36" s="2046"/>
      <c r="F36" s="2046"/>
      <c r="G36" s="2047"/>
      <c r="H36" s="2054" t="s">
        <v>920</v>
      </c>
      <c r="I36" s="2054" t="s">
        <v>921</v>
      </c>
      <c r="J36" s="2054" t="s">
        <v>922</v>
      </c>
      <c r="K36" s="2045" t="s">
        <v>50</v>
      </c>
      <c r="L36" s="2046"/>
      <c r="M36" s="2046"/>
      <c r="N36" s="2046"/>
      <c r="O36" s="2046"/>
      <c r="P36" s="2046"/>
      <c r="Q36" s="2046"/>
      <c r="R36" s="2046"/>
      <c r="S36" s="2046"/>
      <c r="T36" s="2046"/>
      <c r="U36" s="2046"/>
      <c r="V36" s="2046"/>
      <c r="W36" s="2046"/>
      <c r="X36" s="2046"/>
      <c r="Y36" s="2046"/>
      <c r="Z36" s="2046"/>
      <c r="AA36" s="2047"/>
      <c r="AB36" s="590"/>
    </row>
    <row r="37" spans="2:28" s="118" customFormat="1" ht="28" customHeight="1" x14ac:dyDescent="0.3">
      <c r="B37" s="175"/>
      <c r="C37" s="2051"/>
      <c r="D37" s="2052"/>
      <c r="E37" s="2052"/>
      <c r="F37" s="2052"/>
      <c r="G37" s="2053"/>
      <c r="H37" s="2055"/>
      <c r="I37" s="2055"/>
      <c r="J37" s="2055"/>
      <c r="K37" s="2051"/>
      <c r="L37" s="2052"/>
      <c r="M37" s="2052"/>
      <c r="N37" s="2052"/>
      <c r="O37" s="2052"/>
      <c r="P37" s="2052"/>
      <c r="Q37" s="2052"/>
      <c r="R37" s="2052"/>
      <c r="S37" s="2052"/>
      <c r="T37" s="2052"/>
      <c r="U37" s="2052"/>
      <c r="V37" s="2052"/>
      <c r="W37" s="2052"/>
      <c r="X37" s="2052"/>
      <c r="Y37" s="2052"/>
      <c r="Z37" s="2052"/>
      <c r="AA37" s="2053"/>
      <c r="AB37" s="2056"/>
    </row>
    <row r="38" spans="2:28" s="118" customFormat="1" ht="200.15" customHeight="1" x14ac:dyDescent="0.3">
      <c r="B38" s="175"/>
      <c r="C38" s="2057" t="s">
        <v>327</v>
      </c>
      <c r="D38" s="2058"/>
      <c r="E38" s="2058"/>
      <c r="F38" s="2058"/>
      <c r="G38" s="2058"/>
      <c r="H38" s="237">
        <v>97</v>
      </c>
      <c r="I38" s="237">
        <v>99</v>
      </c>
      <c r="J38" s="236">
        <f t="shared" ref="J38:J50" si="0">IF(OR(H38="",I38=""),"",H38/I38)</f>
        <v>0.97979797979797978</v>
      </c>
      <c r="K38" s="1337" t="s">
        <v>923</v>
      </c>
      <c r="L38" s="1337"/>
      <c r="M38" s="1337"/>
      <c r="N38" s="1337"/>
      <c r="O38" s="1337"/>
      <c r="P38" s="1337"/>
      <c r="Q38" s="1337"/>
      <c r="R38" s="1337"/>
      <c r="S38" s="1337"/>
      <c r="T38" s="1337"/>
      <c r="U38" s="1337"/>
      <c r="V38" s="1337"/>
      <c r="W38" s="1337"/>
      <c r="X38" s="1337"/>
      <c r="Y38" s="1337"/>
      <c r="Z38" s="1337"/>
      <c r="AA38" s="1338"/>
      <c r="AB38" s="2056"/>
    </row>
    <row r="39" spans="2:28" s="118" customFormat="1" ht="200.15" customHeight="1" x14ac:dyDescent="0.3">
      <c r="B39" s="175"/>
      <c r="C39" s="2057" t="s">
        <v>329</v>
      </c>
      <c r="D39" s="2058"/>
      <c r="E39" s="2058"/>
      <c r="F39" s="2058"/>
      <c r="G39" s="2058"/>
      <c r="H39" s="237">
        <v>84</v>
      </c>
      <c r="I39" s="237">
        <f>+H39</f>
        <v>84</v>
      </c>
      <c r="J39" s="236">
        <f t="shared" si="0"/>
        <v>1</v>
      </c>
      <c r="K39" s="1337" t="s">
        <v>924</v>
      </c>
      <c r="L39" s="1337"/>
      <c r="M39" s="1337"/>
      <c r="N39" s="1337"/>
      <c r="O39" s="1337"/>
      <c r="P39" s="1337"/>
      <c r="Q39" s="1337"/>
      <c r="R39" s="1337"/>
      <c r="S39" s="1337"/>
      <c r="T39" s="1337"/>
      <c r="U39" s="1337"/>
      <c r="V39" s="1337"/>
      <c r="W39" s="1337"/>
      <c r="X39" s="1337"/>
      <c r="Y39" s="1337"/>
      <c r="Z39" s="1337"/>
      <c r="AA39" s="1338"/>
      <c r="AB39" s="2056"/>
    </row>
    <row r="40" spans="2:28" s="118" customFormat="1" ht="200.15" customHeight="1" x14ac:dyDescent="0.3">
      <c r="B40" s="175"/>
      <c r="C40" s="2057" t="s">
        <v>331</v>
      </c>
      <c r="D40" s="2058"/>
      <c r="E40" s="2058"/>
      <c r="F40" s="2058"/>
      <c r="G40" s="2058"/>
      <c r="H40" s="238">
        <v>14</v>
      </c>
      <c r="I40" s="237">
        <v>14</v>
      </c>
      <c r="J40" s="236">
        <f t="shared" si="0"/>
        <v>1</v>
      </c>
      <c r="K40" s="1337" t="s">
        <v>925</v>
      </c>
      <c r="L40" s="1337"/>
      <c r="M40" s="1337"/>
      <c r="N40" s="1337"/>
      <c r="O40" s="1337"/>
      <c r="P40" s="1337"/>
      <c r="Q40" s="1337"/>
      <c r="R40" s="1337"/>
      <c r="S40" s="1337"/>
      <c r="T40" s="1337"/>
      <c r="U40" s="1337"/>
      <c r="V40" s="1337"/>
      <c r="W40" s="1337"/>
      <c r="X40" s="1337"/>
      <c r="Y40" s="1337"/>
      <c r="Z40" s="1337"/>
      <c r="AA40" s="1338"/>
      <c r="AB40" s="2056"/>
    </row>
    <row r="41" spans="2:28" s="118" customFormat="1" ht="200.15" customHeight="1" x14ac:dyDescent="0.3">
      <c r="B41" s="175"/>
      <c r="C41" s="2057" t="s">
        <v>333</v>
      </c>
      <c r="D41" s="2058"/>
      <c r="E41" s="2058"/>
      <c r="F41" s="2058"/>
      <c r="G41" s="2058"/>
      <c r="H41" s="237">
        <v>30</v>
      </c>
      <c r="I41" s="237">
        <v>30</v>
      </c>
      <c r="J41" s="236">
        <f t="shared" si="0"/>
        <v>1</v>
      </c>
      <c r="K41" s="1337" t="s">
        <v>1032</v>
      </c>
      <c r="L41" s="1337"/>
      <c r="M41" s="1337"/>
      <c r="N41" s="1337"/>
      <c r="O41" s="1337"/>
      <c r="P41" s="1337"/>
      <c r="Q41" s="1337"/>
      <c r="R41" s="1337"/>
      <c r="S41" s="1337"/>
      <c r="T41" s="1337"/>
      <c r="U41" s="1337"/>
      <c r="V41" s="1337"/>
      <c r="W41" s="1337"/>
      <c r="X41" s="1337"/>
      <c r="Y41" s="1337"/>
      <c r="Z41" s="1337"/>
      <c r="AA41" s="1338"/>
      <c r="AB41" s="2056"/>
    </row>
    <row r="42" spans="2:28" s="118" customFormat="1" ht="200.15" customHeight="1" x14ac:dyDescent="0.3">
      <c r="B42" s="175"/>
      <c r="C42" s="2057" t="s">
        <v>334</v>
      </c>
      <c r="D42" s="2058"/>
      <c r="E42" s="2058"/>
      <c r="F42" s="2058"/>
      <c r="G42" s="2058"/>
      <c r="H42" s="237">
        <v>75</v>
      </c>
      <c r="I42" s="237">
        <v>75</v>
      </c>
      <c r="J42" s="236">
        <f t="shared" si="0"/>
        <v>1</v>
      </c>
      <c r="K42" s="1337" t="s">
        <v>1033</v>
      </c>
      <c r="L42" s="1337"/>
      <c r="M42" s="1337"/>
      <c r="N42" s="1337"/>
      <c r="O42" s="1337"/>
      <c r="P42" s="1337"/>
      <c r="Q42" s="1337"/>
      <c r="R42" s="1337"/>
      <c r="S42" s="1337"/>
      <c r="T42" s="1337"/>
      <c r="U42" s="1337"/>
      <c r="V42" s="1337"/>
      <c r="W42" s="1337"/>
      <c r="X42" s="1337"/>
      <c r="Y42" s="1337"/>
      <c r="Z42" s="1337"/>
      <c r="AA42" s="1338"/>
      <c r="AB42" s="2056"/>
    </row>
    <row r="43" spans="2:28" s="118" customFormat="1" ht="200.15" customHeight="1" x14ac:dyDescent="0.3">
      <c r="B43" s="175"/>
      <c r="C43" s="2057" t="s">
        <v>335</v>
      </c>
      <c r="D43" s="2058"/>
      <c r="E43" s="2058"/>
      <c r="F43" s="2058"/>
      <c r="G43" s="2058"/>
      <c r="H43" s="237">
        <v>91</v>
      </c>
      <c r="I43" s="237">
        <v>91</v>
      </c>
      <c r="J43" s="236">
        <f t="shared" si="0"/>
        <v>1</v>
      </c>
      <c r="K43" s="1337" t="s">
        <v>1034</v>
      </c>
      <c r="L43" s="1337"/>
      <c r="M43" s="1337"/>
      <c r="N43" s="1337"/>
      <c r="O43" s="1337"/>
      <c r="P43" s="1337"/>
      <c r="Q43" s="1337"/>
      <c r="R43" s="1337"/>
      <c r="S43" s="1337"/>
      <c r="T43" s="1337"/>
      <c r="U43" s="1337"/>
      <c r="V43" s="1337"/>
      <c r="W43" s="1337"/>
      <c r="X43" s="1337"/>
      <c r="Y43" s="1337"/>
      <c r="Z43" s="1337"/>
      <c r="AA43" s="1338"/>
      <c r="AB43" s="2056"/>
    </row>
    <row r="44" spans="2:28" s="118" customFormat="1" ht="50.15" customHeight="1" x14ac:dyDescent="0.3">
      <c r="B44" s="175"/>
      <c r="C44" s="2057" t="s">
        <v>336</v>
      </c>
      <c r="D44" s="2058"/>
      <c r="E44" s="2058"/>
      <c r="F44" s="2058"/>
      <c r="G44" s="2058"/>
      <c r="H44" s="237"/>
      <c r="I44" s="237"/>
      <c r="J44" s="236" t="str">
        <f t="shared" si="0"/>
        <v/>
      </c>
      <c r="K44" s="1337"/>
      <c r="L44" s="1337"/>
      <c r="M44" s="1337"/>
      <c r="N44" s="1337"/>
      <c r="O44" s="1337"/>
      <c r="P44" s="1337"/>
      <c r="Q44" s="1337"/>
      <c r="R44" s="1337"/>
      <c r="S44" s="1337"/>
      <c r="T44" s="1337"/>
      <c r="U44" s="1337"/>
      <c r="V44" s="1337"/>
      <c r="W44" s="1337"/>
      <c r="X44" s="1337"/>
      <c r="Y44" s="1337"/>
      <c r="Z44" s="1337"/>
      <c r="AA44" s="1338"/>
      <c r="AB44" s="2056"/>
    </row>
    <row r="45" spans="2:28" s="118" customFormat="1" ht="50.15" customHeight="1" x14ac:dyDescent="0.3">
      <c r="B45" s="175"/>
      <c r="C45" s="2057" t="s">
        <v>337</v>
      </c>
      <c r="D45" s="2058"/>
      <c r="E45" s="2058"/>
      <c r="F45" s="2058"/>
      <c r="G45" s="2058"/>
      <c r="H45" s="237"/>
      <c r="I45" s="237"/>
      <c r="J45" s="236" t="str">
        <f t="shared" si="0"/>
        <v/>
      </c>
      <c r="K45" s="1337"/>
      <c r="L45" s="1337"/>
      <c r="M45" s="1337"/>
      <c r="N45" s="1337"/>
      <c r="O45" s="1337"/>
      <c r="P45" s="1337"/>
      <c r="Q45" s="1337"/>
      <c r="R45" s="1337"/>
      <c r="S45" s="1337"/>
      <c r="T45" s="1337"/>
      <c r="U45" s="1337"/>
      <c r="V45" s="1337"/>
      <c r="W45" s="1337"/>
      <c r="X45" s="1337"/>
      <c r="Y45" s="1337"/>
      <c r="Z45" s="1337"/>
      <c r="AA45" s="1338"/>
      <c r="AB45" s="590"/>
    </row>
    <row r="46" spans="2:28" s="118" customFormat="1" ht="50.15" customHeight="1" x14ac:dyDescent="0.3">
      <c r="B46" s="175"/>
      <c r="C46" s="2057" t="s">
        <v>338</v>
      </c>
      <c r="D46" s="2058"/>
      <c r="E46" s="2058"/>
      <c r="F46" s="2058"/>
      <c r="G46" s="2058"/>
      <c r="H46" s="238"/>
      <c r="I46" s="237"/>
      <c r="J46" s="236" t="str">
        <f t="shared" si="0"/>
        <v/>
      </c>
      <c r="K46" s="1337"/>
      <c r="L46" s="1337"/>
      <c r="M46" s="1337"/>
      <c r="N46" s="1337"/>
      <c r="O46" s="1337"/>
      <c r="P46" s="1337"/>
      <c r="Q46" s="1337"/>
      <c r="R46" s="1337"/>
      <c r="S46" s="1337"/>
      <c r="T46" s="1337"/>
      <c r="U46" s="1337"/>
      <c r="V46" s="1337"/>
      <c r="W46" s="1337"/>
      <c r="X46" s="1337"/>
      <c r="Y46" s="1337"/>
      <c r="Z46" s="1337"/>
      <c r="AA46" s="1338"/>
      <c r="AB46" s="590"/>
    </row>
    <row r="47" spans="2:28" s="118" customFormat="1" ht="50.15" customHeight="1" x14ac:dyDescent="0.3">
      <c r="B47" s="175"/>
      <c r="C47" s="1251" t="s">
        <v>339</v>
      </c>
      <c r="D47" s="1252"/>
      <c r="E47" s="1252"/>
      <c r="F47" s="1252"/>
      <c r="G47" s="3809"/>
      <c r="H47" s="237"/>
      <c r="I47" s="237"/>
      <c r="J47" s="236" t="str">
        <f t="shared" si="0"/>
        <v/>
      </c>
      <c r="K47" s="1337"/>
      <c r="L47" s="1337"/>
      <c r="M47" s="1337"/>
      <c r="N47" s="1337"/>
      <c r="O47" s="1337"/>
      <c r="P47" s="1337"/>
      <c r="Q47" s="1337"/>
      <c r="R47" s="1337"/>
      <c r="S47" s="1337"/>
      <c r="T47" s="1337"/>
      <c r="U47" s="1337"/>
      <c r="V47" s="1337"/>
      <c r="W47" s="1337"/>
      <c r="X47" s="1337"/>
      <c r="Y47" s="1337"/>
      <c r="Z47" s="1337"/>
      <c r="AA47" s="1338"/>
      <c r="AB47" s="590"/>
    </row>
    <row r="48" spans="2:28" s="118" customFormat="1" ht="50.15" customHeight="1" x14ac:dyDescent="0.3">
      <c r="B48" s="175"/>
      <c r="C48" s="1251" t="s">
        <v>340</v>
      </c>
      <c r="D48" s="1252"/>
      <c r="E48" s="1252"/>
      <c r="F48" s="1252"/>
      <c r="G48" s="3809"/>
      <c r="H48" s="237"/>
      <c r="I48" s="237"/>
      <c r="J48" s="236" t="str">
        <f t="shared" si="0"/>
        <v/>
      </c>
      <c r="K48" s="1337"/>
      <c r="L48" s="1337"/>
      <c r="M48" s="1337"/>
      <c r="N48" s="1337"/>
      <c r="O48" s="1337"/>
      <c r="P48" s="1337"/>
      <c r="Q48" s="1337"/>
      <c r="R48" s="1337"/>
      <c r="S48" s="1337"/>
      <c r="T48" s="1337"/>
      <c r="U48" s="1337"/>
      <c r="V48" s="1337"/>
      <c r="W48" s="1337"/>
      <c r="X48" s="1337"/>
      <c r="Y48" s="1337"/>
      <c r="Z48" s="1337"/>
      <c r="AA48" s="1338"/>
      <c r="AB48" s="590"/>
    </row>
    <row r="49" spans="2:28" s="118" customFormat="1" ht="50.15" customHeight="1" x14ac:dyDescent="0.3">
      <c r="B49" s="175"/>
      <c r="C49" s="1251" t="s">
        <v>341</v>
      </c>
      <c r="D49" s="1252"/>
      <c r="E49" s="1252"/>
      <c r="F49" s="1252"/>
      <c r="G49" s="3809"/>
      <c r="H49" s="237"/>
      <c r="I49" s="237"/>
      <c r="J49" s="241" t="str">
        <f t="shared" si="0"/>
        <v/>
      </c>
      <c r="K49" s="1337"/>
      <c r="L49" s="1337"/>
      <c r="M49" s="1337"/>
      <c r="N49" s="1337"/>
      <c r="O49" s="1337"/>
      <c r="P49" s="1337"/>
      <c r="Q49" s="1337"/>
      <c r="R49" s="1337"/>
      <c r="S49" s="1337"/>
      <c r="T49" s="1337"/>
      <c r="U49" s="1337"/>
      <c r="V49" s="1337"/>
      <c r="W49" s="1337"/>
      <c r="X49" s="1337"/>
      <c r="Y49" s="1337"/>
      <c r="Z49" s="1337"/>
      <c r="AA49" s="1338"/>
      <c r="AB49" s="590"/>
    </row>
    <row r="50" spans="2:28" s="340" customFormat="1" ht="18.75" customHeight="1" thickBot="1" x14ac:dyDescent="0.4">
      <c r="B50" s="235"/>
      <c r="C50" s="3826" t="s">
        <v>54</v>
      </c>
      <c r="D50" s="3827"/>
      <c r="E50" s="3827"/>
      <c r="F50" s="3827"/>
      <c r="G50" s="3828"/>
      <c r="H50" s="233">
        <f>IF(H38="","",SUM(H38:H49))</f>
        <v>391</v>
      </c>
      <c r="I50" s="234">
        <f>IF(I38="","",SUM(I38:I49))</f>
        <v>393</v>
      </c>
      <c r="J50" s="240">
        <f t="shared" si="0"/>
        <v>0.99491094147582693</v>
      </c>
      <c r="K50" s="3829"/>
      <c r="L50" s="3830"/>
      <c r="M50" s="3830"/>
      <c r="N50" s="3830"/>
      <c r="O50" s="3830"/>
      <c r="P50" s="3830"/>
      <c r="Q50" s="3830"/>
      <c r="R50" s="3830"/>
      <c r="S50" s="3830"/>
      <c r="T50" s="3830"/>
      <c r="U50" s="3830"/>
      <c r="V50" s="3830"/>
      <c r="W50" s="3830"/>
      <c r="X50" s="3830"/>
      <c r="Y50" s="3830"/>
      <c r="Z50" s="3830"/>
      <c r="AA50" s="3831"/>
      <c r="AB50" s="232"/>
    </row>
    <row r="51" spans="2:28" s="118" customFormat="1" ht="5.25" customHeight="1" x14ac:dyDescent="0.3">
      <c r="B51" s="175"/>
      <c r="C51" s="174"/>
      <c r="D51" s="174"/>
      <c r="E51" s="174"/>
      <c r="F51" s="174"/>
      <c r="G51" s="174"/>
      <c r="H51" s="176"/>
      <c r="I51" s="176"/>
      <c r="J51" s="176"/>
      <c r="K51" s="176"/>
      <c r="L51" s="70"/>
      <c r="M51" s="174"/>
      <c r="N51" s="174"/>
      <c r="O51" s="174"/>
      <c r="P51" s="174"/>
      <c r="Q51" s="174"/>
      <c r="R51" s="174"/>
      <c r="S51" s="174"/>
      <c r="T51" s="174"/>
      <c r="U51" s="174"/>
      <c r="V51" s="174"/>
      <c r="W51" s="174"/>
      <c r="X51" s="174"/>
      <c r="Y51" s="174"/>
      <c r="Z51" s="174"/>
      <c r="AA51" s="174"/>
      <c r="AB51" s="590"/>
    </row>
    <row r="52" spans="2:28" s="118" customFormat="1" ht="5.15" customHeight="1" thickBot="1" x14ac:dyDescent="0.35">
      <c r="B52" s="175"/>
      <c r="C52" s="174"/>
      <c r="D52" s="174"/>
      <c r="E52" s="174"/>
      <c r="F52" s="174"/>
      <c r="G52" s="174"/>
      <c r="H52" s="176"/>
      <c r="I52" s="176"/>
      <c r="J52" s="176"/>
      <c r="K52" s="176"/>
      <c r="L52" s="70"/>
      <c r="M52" s="174"/>
      <c r="N52" s="174"/>
      <c r="O52" s="174"/>
      <c r="P52" s="174"/>
      <c r="Q52" s="174"/>
      <c r="R52" s="174"/>
      <c r="S52" s="174"/>
      <c r="T52" s="174"/>
      <c r="U52" s="174"/>
      <c r="V52" s="174"/>
      <c r="W52" s="174"/>
      <c r="X52" s="174"/>
      <c r="Y52" s="174"/>
      <c r="Z52" s="174"/>
      <c r="AA52" s="174"/>
      <c r="AB52" s="590"/>
    </row>
    <row r="53" spans="2:28" s="118" customFormat="1" ht="14.25" customHeight="1" x14ac:dyDescent="0.3">
      <c r="B53" s="175"/>
      <c r="C53" s="1290" t="s">
        <v>55</v>
      </c>
      <c r="D53" s="1291"/>
      <c r="E53" s="1291"/>
      <c r="F53" s="1291"/>
      <c r="G53" s="1291"/>
      <c r="H53" s="1291"/>
      <c r="I53" s="1291"/>
      <c r="J53" s="1291"/>
      <c r="K53" s="1291"/>
      <c r="L53" s="1291"/>
      <c r="M53" s="1291"/>
      <c r="N53" s="1291"/>
      <c r="O53" s="1291"/>
      <c r="P53" s="1291"/>
      <c r="Q53" s="1291"/>
      <c r="R53" s="1291"/>
      <c r="S53" s="1291"/>
      <c r="T53" s="1291"/>
      <c r="U53" s="1291"/>
      <c r="V53" s="1291"/>
      <c r="W53" s="1291"/>
      <c r="X53" s="1291"/>
      <c r="Y53" s="1291"/>
      <c r="Z53" s="1291"/>
      <c r="AA53" s="1292"/>
      <c r="AB53" s="590"/>
    </row>
    <row r="54" spans="2:28" ht="15" customHeight="1" thickBot="1" x14ac:dyDescent="0.35">
      <c r="B54" s="173"/>
      <c r="C54" s="2059"/>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0"/>
      <c r="Z54" s="2060"/>
      <c r="AA54" s="2061"/>
      <c r="AB54" s="590"/>
    </row>
    <row r="55" spans="2:28" ht="14.25" customHeight="1" x14ac:dyDescent="0.3">
      <c r="B55" s="173"/>
      <c r="C55" s="1296" t="s">
        <v>163</v>
      </c>
      <c r="D55" s="1297"/>
      <c r="E55" s="1297"/>
      <c r="F55" s="1297"/>
      <c r="G55" s="1297"/>
      <c r="H55" s="1297"/>
      <c r="I55" s="1297"/>
      <c r="J55" s="1297"/>
      <c r="K55" s="1297"/>
      <c r="L55" s="1297"/>
      <c r="M55" s="1297"/>
      <c r="N55" s="1297"/>
      <c r="O55" s="1297"/>
      <c r="P55" s="1297"/>
      <c r="Q55" s="1297"/>
      <c r="R55" s="1297"/>
      <c r="S55" s="1297"/>
      <c r="T55" s="1297"/>
      <c r="U55" s="1297"/>
      <c r="V55" s="1297"/>
      <c r="W55" s="1297"/>
      <c r="X55" s="1297"/>
      <c r="Y55" s="1297"/>
      <c r="Z55" s="1297"/>
      <c r="AA55" s="1298"/>
      <c r="AB55" s="590"/>
    </row>
    <row r="56" spans="2:28" x14ac:dyDescent="0.3">
      <c r="B56" s="173"/>
      <c r="C56" s="1299"/>
      <c r="D56" s="1300"/>
      <c r="E56" s="1300"/>
      <c r="F56" s="1300"/>
      <c r="G56" s="1300"/>
      <c r="H56" s="1300"/>
      <c r="I56" s="1300"/>
      <c r="J56" s="1300"/>
      <c r="K56" s="1300"/>
      <c r="L56" s="1300"/>
      <c r="M56" s="1300"/>
      <c r="N56" s="1300"/>
      <c r="O56" s="1300"/>
      <c r="P56" s="1300"/>
      <c r="Q56" s="1300"/>
      <c r="R56" s="1300"/>
      <c r="S56" s="1300"/>
      <c r="T56" s="1300"/>
      <c r="U56" s="1300"/>
      <c r="V56" s="1300"/>
      <c r="W56" s="1300"/>
      <c r="X56" s="1300"/>
      <c r="Y56" s="1300"/>
      <c r="Z56" s="1300"/>
      <c r="AA56" s="1301"/>
      <c r="AB56" s="590"/>
    </row>
    <row r="57" spans="2:28" ht="14.25" customHeight="1" x14ac:dyDescent="0.3">
      <c r="B57" s="173"/>
      <c r="C57" s="1299"/>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1"/>
      <c r="AB57" s="590"/>
    </row>
    <row r="58" spans="2:28" ht="15" customHeight="1" x14ac:dyDescent="0.3">
      <c r="B58" s="173"/>
      <c r="C58" s="1299"/>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1"/>
      <c r="AB58" s="590"/>
    </row>
    <row r="59" spans="2:28" x14ac:dyDescent="0.3">
      <c r="B59" s="173"/>
      <c r="C59" s="1299"/>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1"/>
      <c r="AB59" s="590"/>
    </row>
    <row r="60" spans="2:28" x14ac:dyDescent="0.3">
      <c r="B60" s="173"/>
      <c r="C60" s="1299"/>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1"/>
      <c r="AB60" s="590"/>
    </row>
    <row r="61" spans="2:28" x14ac:dyDescent="0.3">
      <c r="B61" s="173"/>
      <c r="C61" s="1299"/>
      <c r="D61" s="1300"/>
      <c r="E61" s="1300"/>
      <c r="F61" s="1300"/>
      <c r="G61" s="1300"/>
      <c r="H61" s="1300"/>
      <c r="I61" s="1300"/>
      <c r="J61" s="1300"/>
      <c r="K61" s="1300"/>
      <c r="L61" s="1300"/>
      <c r="M61" s="1300"/>
      <c r="N61" s="1300"/>
      <c r="O61" s="1300"/>
      <c r="P61" s="1300"/>
      <c r="Q61" s="1300"/>
      <c r="R61" s="1300"/>
      <c r="S61" s="1300"/>
      <c r="T61" s="1300"/>
      <c r="U61" s="1300"/>
      <c r="V61" s="1300"/>
      <c r="W61" s="1300"/>
      <c r="X61" s="1300"/>
      <c r="Y61" s="1300"/>
      <c r="Z61" s="1300"/>
      <c r="AA61" s="1301"/>
      <c r="AB61" s="590"/>
    </row>
    <row r="62" spans="2:28" x14ac:dyDescent="0.3">
      <c r="B62" s="173"/>
      <c r="C62" s="1299"/>
      <c r="D62" s="1300"/>
      <c r="E62" s="1300"/>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1"/>
      <c r="AB62" s="590"/>
    </row>
    <row r="63" spans="2:28" x14ac:dyDescent="0.3">
      <c r="B63" s="173"/>
      <c r="C63" s="1299"/>
      <c r="D63" s="1300"/>
      <c r="E63" s="1300"/>
      <c r="F63" s="1300"/>
      <c r="G63" s="1300"/>
      <c r="H63" s="1300"/>
      <c r="I63" s="1300"/>
      <c r="J63" s="1300"/>
      <c r="K63" s="1300"/>
      <c r="L63" s="1300"/>
      <c r="M63" s="1300"/>
      <c r="N63" s="1300"/>
      <c r="O63" s="1300"/>
      <c r="P63" s="1300"/>
      <c r="Q63" s="1300"/>
      <c r="R63" s="1300"/>
      <c r="S63" s="1300"/>
      <c r="T63" s="1300"/>
      <c r="U63" s="1300"/>
      <c r="V63" s="1300"/>
      <c r="W63" s="1300"/>
      <c r="X63" s="1300"/>
      <c r="Y63" s="1300"/>
      <c r="Z63" s="1300"/>
      <c r="AA63" s="1301"/>
      <c r="AB63" s="590"/>
    </row>
    <row r="64" spans="2:28" x14ac:dyDescent="0.3">
      <c r="B64" s="173"/>
      <c r="C64" s="1299"/>
      <c r="D64" s="1300"/>
      <c r="E64" s="1300"/>
      <c r="F64" s="1300"/>
      <c r="G64" s="1300"/>
      <c r="H64" s="1300"/>
      <c r="I64" s="1300"/>
      <c r="J64" s="1300"/>
      <c r="K64" s="1300"/>
      <c r="L64" s="1300"/>
      <c r="M64" s="1300"/>
      <c r="N64" s="1300"/>
      <c r="O64" s="1300"/>
      <c r="P64" s="1300"/>
      <c r="Q64" s="1300"/>
      <c r="R64" s="1300"/>
      <c r="S64" s="1300"/>
      <c r="T64" s="1300"/>
      <c r="U64" s="1300"/>
      <c r="V64" s="1300"/>
      <c r="W64" s="1300"/>
      <c r="X64" s="1300"/>
      <c r="Y64" s="1300"/>
      <c r="Z64" s="1300"/>
      <c r="AA64" s="1301"/>
      <c r="AB64" s="590"/>
    </row>
    <row r="65" spans="2:28" x14ac:dyDescent="0.3">
      <c r="B65" s="173"/>
      <c r="C65" s="1299"/>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1"/>
      <c r="AB65" s="590"/>
    </row>
    <row r="66" spans="2:28" x14ac:dyDescent="0.3">
      <c r="B66" s="173"/>
      <c r="C66" s="1299"/>
      <c r="D66" s="1300"/>
      <c r="E66" s="1300"/>
      <c r="F66" s="1300"/>
      <c r="G66" s="1300"/>
      <c r="H66" s="1300"/>
      <c r="I66" s="1300"/>
      <c r="J66" s="1300"/>
      <c r="K66" s="1300"/>
      <c r="L66" s="1300"/>
      <c r="M66" s="1300"/>
      <c r="N66" s="1300"/>
      <c r="O66" s="1300"/>
      <c r="P66" s="1300"/>
      <c r="Q66" s="1300"/>
      <c r="R66" s="1300"/>
      <c r="S66" s="1300"/>
      <c r="T66" s="1300"/>
      <c r="U66" s="1300"/>
      <c r="V66" s="1300"/>
      <c r="W66" s="1300"/>
      <c r="X66" s="1300"/>
      <c r="Y66" s="1300"/>
      <c r="Z66" s="1300"/>
      <c r="AA66" s="1301"/>
      <c r="AB66" s="590"/>
    </row>
    <row r="67" spans="2:28" ht="12.75" customHeight="1" thickBot="1" x14ac:dyDescent="0.35">
      <c r="B67" s="173"/>
      <c r="C67" s="1302"/>
      <c r="D67" s="1303"/>
      <c r="E67" s="1303"/>
      <c r="F67" s="1303"/>
      <c r="G67" s="1303"/>
      <c r="H67" s="1303"/>
      <c r="I67" s="1303"/>
      <c r="J67" s="1303"/>
      <c r="K67" s="1303"/>
      <c r="L67" s="1303"/>
      <c r="M67" s="1303"/>
      <c r="N67" s="1303"/>
      <c r="O67" s="1303"/>
      <c r="P67" s="1303"/>
      <c r="Q67" s="1303"/>
      <c r="R67" s="1303"/>
      <c r="S67" s="1303"/>
      <c r="T67" s="1303"/>
      <c r="U67" s="1303"/>
      <c r="V67" s="1303"/>
      <c r="W67" s="1303"/>
      <c r="X67" s="1303"/>
      <c r="Y67" s="1303"/>
      <c r="Z67" s="1303"/>
      <c r="AA67" s="1304"/>
      <c r="AB67" s="590"/>
    </row>
    <row r="68" spans="2:28" ht="7.5" customHeight="1" x14ac:dyDescent="0.3">
      <c r="B68" s="177"/>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9"/>
    </row>
    <row r="69" spans="2:28" ht="6.75" customHeight="1" thickBot="1" x14ac:dyDescent="0.35">
      <c r="B69" s="180"/>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2"/>
    </row>
    <row r="70" spans="2:28" ht="14.25" customHeight="1" x14ac:dyDescent="0.3">
      <c r="B70" s="183"/>
      <c r="C70" s="1404" t="s">
        <v>46</v>
      </c>
      <c r="D70" s="1405"/>
      <c r="E70" s="1405"/>
      <c r="F70" s="1405"/>
      <c r="G70" s="1405"/>
      <c r="H70" s="1405" t="s">
        <v>76</v>
      </c>
      <c r="I70" s="1405"/>
      <c r="J70" s="1405" t="s">
        <v>56</v>
      </c>
      <c r="K70" s="1405"/>
      <c r="L70" s="1405"/>
      <c r="M70" s="1405"/>
      <c r="N70" s="1405" t="s">
        <v>342</v>
      </c>
      <c r="O70" s="1405"/>
      <c r="P70" s="1405"/>
      <c r="Q70" s="1405"/>
      <c r="R70" s="1405"/>
      <c r="S70" s="1405"/>
      <c r="T70" s="1405"/>
      <c r="U70" s="1405"/>
      <c r="V70" s="1405" t="s">
        <v>58</v>
      </c>
      <c r="W70" s="1405"/>
      <c r="X70" s="1405"/>
      <c r="Y70" s="1405"/>
      <c r="Z70" s="1405"/>
      <c r="AA70" s="2062"/>
      <c r="AB70" s="184"/>
    </row>
    <row r="71" spans="2:28" ht="14.25" customHeight="1" x14ac:dyDescent="0.3">
      <c r="B71" s="185"/>
      <c r="C71" s="1406"/>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2063"/>
      <c r="AB71" s="184"/>
    </row>
    <row r="72" spans="2:28" ht="15" customHeight="1" x14ac:dyDescent="0.3">
      <c r="B72" s="185"/>
      <c r="C72" s="1406"/>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2063"/>
      <c r="AB72" s="184"/>
    </row>
    <row r="73" spans="2:28" ht="38.15" customHeight="1" x14ac:dyDescent="0.3">
      <c r="B73" s="183"/>
      <c r="C73" s="1942" t="str">
        <f>+C38</f>
        <v>MES 1</v>
      </c>
      <c r="D73" s="1943"/>
      <c r="E73" s="1943"/>
      <c r="F73" s="1943"/>
      <c r="G73" s="1943"/>
      <c r="H73" s="1934">
        <v>0.98</v>
      </c>
      <c r="I73" s="1934"/>
      <c r="J73" s="1944">
        <f>+J38</f>
        <v>0.97979797979797978</v>
      </c>
      <c r="K73" s="1944"/>
      <c r="L73" s="1944"/>
      <c r="M73" s="1944"/>
      <c r="N73" s="1943" t="s">
        <v>910</v>
      </c>
      <c r="O73" s="1943"/>
      <c r="P73" s="1943"/>
      <c r="Q73" s="1943"/>
      <c r="R73" s="1943"/>
      <c r="S73" s="1943"/>
      <c r="T73" s="1943"/>
      <c r="U73" s="1943"/>
      <c r="V73" s="1946" t="s">
        <v>911</v>
      </c>
      <c r="W73" s="1946"/>
      <c r="X73" s="1946"/>
      <c r="Y73" s="1946"/>
      <c r="Z73" s="1946"/>
      <c r="AA73" s="1947"/>
      <c r="AB73" s="186"/>
    </row>
    <row r="74" spans="2:28" ht="40" customHeight="1" x14ac:dyDescent="0.3">
      <c r="B74" s="183"/>
      <c r="C74" s="1942" t="str">
        <f t="shared" ref="C74:C82" si="1">+C39</f>
        <v>MES 2</v>
      </c>
      <c r="D74" s="1943"/>
      <c r="E74" s="1943"/>
      <c r="F74" s="1943"/>
      <c r="G74" s="1943"/>
      <c r="H74" s="1934">
        <v>0.99</v>
      </c>
      <c r="I74" s="1934"/>
      <c r="J74" s="1944">
        <f t="shared" ref="J74:J84" si="2">+J39</f>
        <v>1</v>
      </c>
      <c r="K74" s="1944"/>
      <c r="L74" s="1944"/>
      <c r="M74" s="1944"/>
      <c r="N74" s="3825" t="s">
        <v>926</v>
      </c>
      <c r="O74" s="3825"/>
      <c r="P74" s="3825"/>
      <c r="Q74" s="3825"/>
      <c r="R74" s="3825"/>
      <c r="S74" s="3825"/>
      <c r="T74" s="3825"/>
      <c r="U74" s="3825"/>
      <c r="V74" s="1946" t="s">
        <v>927</v>
      </c>
      <c r="W74" s="1946"/>
      <c r="X74" s="1946"/>
      <c r="Y74" s="1946"/>
      <c r="Z74" s="1946"/>
      <c r="AA74" s="1947"/>
      <c r="AB74" s="186"/>
    </row>
    <row r="75" spans="2:28" ht="40.5" customHeight="1" x14ac:dyDescent="0.3">
      <c r="B75" s="183"/>
      <c r="C75" s="1942" t="str">
        <f t="shared" si="1"/>
        <v>MES 3</v>
      </c>
      <c r="D75" s="1943"/>
      <c r="E75" s="1943"/>
      <c r="F75" s="1943"/>
      <c r="G75" s="1943"/>
      <c r="H75" s="1934">
        <v>1</v>
      </c>
      <c r="I75" s="1934"/>
      <c r="J75" s="1944">
        <f t="shared" si="2"/>
        <v>1</v>
      </c>
      <c r="K75" s="1944"/>
      <c r="L75" s="1944"/>
      <c r="M75" s="1944"/>
      <c r="N75" s="1943" t="s">
        <v>910</v>
      </c>
      <c r="O75" s="1943"/>
      <c r="P75" s="1943"/>
      <c r="Q75" s="1943"/>
      <c r="R75" s="1943"/>
      <c r="S75" s="1943"/>
      <c r="T75" s="1943"/>
      <c r="U75" s="1943"/>
      <c r="V75" s="1946" t="s">
        <v>927</v>
      </c>
      <c r="W75" s="1946"/>
      <c r="X75" s="1946"/>
      <c r="Y75" s="1946"/>
      <c r="Z75" s="1946"/>
      <c r="AA75" s="1947"/>
      <c r="AB75" s="186"/>
    </row>
    <row r="76" spans="2:28" ht="40" customHeight="1" x14ac:dyDescent="0.3">
      <c r="B76" s="183"/>
      <c r="C76" s="1942" t="str">
        <f t="shared" si="1"/>
        <v>MES 4</v>
      </c>
      <c r="D76" s="1943"/>
      <c r="E76" s="1943"/>
      <c r="F76" s="1943"/>
      <c r="G76" s="1943"/>
      <c r="H76" s="1934">
        <v>1</v>
      </c>
      <c r="I76" s="1934"/>
      <c r="J76" s="1944">
        <f t="shared" si="2"/>
        <v>1</v>
      </c>
      <c r="K76" s="1944"/>
      <c r="L76" s="1944"/>
      <c r="M76" s="1944"/>
      <c r="N76" s="1943" t="s">
        <v>910</v>
      </c>
      <c r="O76" s="1943"/>
      <c r="P76" s="1943"/>
      <c r="Q76" s="1943"/>
      <c r="R76" s="1943"/>
      <c r="S76" s="1943"/>
      <c r="T76" s="1943"/>
      <c r="U76" s="1943"/>
      <c r="V76" s="1946" t="s">
        <v>927</v>
      </c>
      <c r="W76" s="1946"/>
      <c r="X76" s="1946"/>
      <c r="Y76" s="1946"/>
      <c r="Z76" s="1946"/>
      <c r="AA76" s="1947"/>
      <c r="AB76" s="186"/>
    </row>
    <row r="77" spans="2:28" ht="40" customHeight="1" x14ac:dyDescent="0.3">
      <c r="B77" s="183"/>
      <c r="C77" s="1942" t="str">
        <f t="shared" si="1"/>
        <v>MES 5</v>
      </c>
      <c r="D77" s="1943"/>
      <c r="E77" s="1943"/>
      <c r="F77" s="1943"/>
      <c r="G77" s="1943"/>
      <c r="H77" s="1934">
        <v>1</v>
      </c>
      <c r="I77" s="1934"/>
      <c r="J77" s="1944">
        <f t="shared" si="2"/>
        <v>1</v>
      </c>
      <c r="K77" s="1944"/>
      <c r="L77" s="1944"/>
      <c r="M77" s="1944"/>
      <c r="N77" s="1943" t="s">
        <v>910</v>
      </c>
      <c r="O77" s="1943"/>
      <c r="P77" s="1943"/>
      <c r="Q77" s="1943"/>
      <c r="R77" s="1943"/>
      <c r="S77" s="1943"/>
      <c r="T77" s="1943"/>
      <c r="U77" s="1943"/>
      <c r="V77" s="1946" t="s">
        <v>927</v>
      </c>
      <c r="W77" s="1946"/>
      <c r="X77" s="1946"/>
      <c r="Y77" s="1946"/>
      <c r="Z77" s="1946"/>
      <c r="AA77" s="1947"/>
      <c r="AB77" s="186"/>
    </row>
    <row r="78" spans="2:28" ht="40" customHeight="1" x14ac:dyDescent="0.3">
      <c r="B78" s="183"/>
      <c r="C78" s="1942" t="str">
        <f t="shared" si="1"/>
        <v>MES 6</v>
      </c>
      <c r="D78" s="1943"/>
      <c r="E78" s="1943"/>
      <c r="F78" s="1943"/>
      <c r="G78" s="1943"/>
      <c r="H78" s="1934">
        <v>1</v>
      </c>
      <c r="I78" s="1934"/>
      <c r="J78" s="1944">
        <f t="shared" si="2"/>
        <v>1</v>
      </c>
      <c r="K78" s="1944"/>
      <c r="L78" s="1944"/>
      <c r="M78" s="1944"/>
      <c r="N78" s="1943" t="s">
        <v>910</v>
      </c>
      <c r="O78" s="1943"/>
      <c r="P78" s="1943"/>
      <c r="Q78" s="1943"/>
      <c r="R78" s="1943"/>
      <c r="S78" s="1943"/>
      <c r="T78" s="1943"/>
      <c r="U78" s="1943"/>
      <c r="V78" s="1946" t="s">
        <v>927</v>
      </c>
      <c r="W78" s="1946"/>
      <c r="X78" s="1946"/>
      <c r="Y78" s="1946"/>
      <c r="Z78" s="1946"/>
      <c r="AA78" s="1947"/>
      <c r="AB78" s="186"/>
    </row>
    <row r="79" spans="2:28" ht="40" customHeight="1" x14ac:dyDescent="0.3">
      <c r="B79" s="183"/>
      <c r="C79" s="1942" t="str">
        <f t="shared" si="1"/>
        <v>MES 7</v>
      </c>
      <c r="D79" s="1943"/>
      <c r="E79" s="1943"/>
      <c r="F79" s="1943"/>
      <c r="G79" s="1943"/>
      <c r="H79" s="1934">
        <v>1</v>
      </c>
      <c r="I79" s="1934"/>
      <c r="J79" s="1944" t="str">
        <f t="shared" si="2"/>
        <v/>
      </c>
      <c r="K79" s="1944"/>
      <c r="L79" s="1944"/>
      <c r="M79" s="1944"/>
      <c r="N79" s="1943"/>
      <c r="O79" s="1943"/>
      <c r="P79" s="1943"/>
      <c r="Q79" s="1943"/>
      <c r="R79" s="1943"/>
      <c r="S79" s="1943"/>
      <c r="T79" s="1943"/>
      <c r="U79" s="1943"/>
      <c r="V79" s="1946"/>
      <c r="W79" s="1946"/>
      <c r="X79" s="1946"/>
      <c r="Y79" s="1946"/>
      <c r="Z79" s="1946"/>
      <c r="AA79" s="1947"/>
      <c r="AB79" s="186"/>
    </row>
    <row r="80" spans="2:28" ht="40" customHeight="1" x14ac:dyDescent="0.3">
      <c r="B80" s="183"/>
      <c r="C80" s="1942" t="str">
        <f t="shared" si="1"/>
        <v>MES 8</v>
      </c>
      <c r="D80" s="1943"/>
      <c r="E80" s="1943"/>
      <c r="F80" s="1943"/>
      <c r="G80" s="1943"/>
      <c r="H80" s="1934">
        <v>1</v>
      </c>
      <c r="I80" s="1934"/>
      <c r="J80" s="1944" t="str">
        <f t="shared" si="2"/>
        <v/>
      </c>
      <c r="K80" s="1944"/>
      <c r="L80" s="1944"/>
      <c r="M80" s="1944"/>
      <c r="N80" s="1943"/>
      <c r="O80" s="1943"/>
      <c r="P80" s="1943"/>
      <c r="Q80" s="1943"/>
      <c r="R80" s="1943"/>
      <c r="S80" s="1943"/>
      <c r="T80" s="1943"/>
      <c r="U80" s="1943"/>
      <c r="V80" s="1946"/>
      <c r="W80" s="1946"/>
      <c r="X80" s="1946"/>
      <c r="Y80" s="1946"/>
      <c r="Z80" s="1946"/>
      <c r="AA80" s="1947"/>
      <c r="AB80" s="186"/>
    </row>
    <row r="81" spans="2:28" ht="40" customHeight="1" x14ac:dyDescent="0.3">
      <c r="B81" s="183"/>
      <c r="C81" s="1942" t="str">
        <f t="shared" si="1"/>
        <v>MES 9</v>
      </c>
      <c r="D81" s="1943"/>
      <c r="E81" s="1943"/>
      <c r="F81" s="1943"/>
      <c r="G81" s="1943"/>
      <c r="H81" s="1934">
        <v>1</v>
      </c>
      <c r="I81" s="1934"/>
      <c r="J81" s="1944" t="str">
        <f t="shared" si="2"/>
        <v/>
      </c>
      <c r="K81" s="1944"/>
      <c r="L81" s="1944"/>
      <c r="M81" s="1944"/>
      <c r="N81" s="1943"/>
      <c r="O81" s="1943"/>
      <c r="P81" s="1943"/>
      <c r="Q81" s="1943"/>
      <c r="R81" s="1943"/>
      <c r="S81" s="1943"/>
      <c r="T81" s="1943"/>
      <c r="U81" s="1943"/>
      <c r="V81" s="1946"/>
      <c r="W81" s="1946"/>
      <c r="X81" s="1946"/>
      <c r="Y81" s="1946"/>
      <c r="Z81" s="1946"/>
      <c r="AA81" s="1947"/>
      <c r="AB81" s="186"/>
    </row>
    <row r="82" spans="2:28" ht="40" customHeight="1" x14ac:dyDescent="0.3">
      <c r="B82" s="183"/>
      <c r="C82" s="1942" t="str">
        <f t="shared" si="1"/>
        <v>MES 10</v>
      </c>
      <c r="D82" s="1943"/>
      <c r="E82" s="1943"/>
      <c r="F82" s="1943"/>
      <c r="G82" s="1943"/>
      <c r="H82" s="1934">
        <v>1</v>
      </c>
      <c r="I82" s="1934"/>
      <c r="J82" s="1944" t="str">
        <f t="shared" si="2"/>
        <v/>
      </c>
      <c r="K82" s="1944"/>
      <c r="L82" s="1944"/>
      <c r="M82" s="1944"/>
      <c r="N82" s="1943"/>
      <c r="O82" s="1943"/>
      <c r="P82" s="1943"/>
      <c r="Q82" s="1943"/>
      <c r="R82" s="1943"/>
      <c r="S82" s="1943"/>
      <c r="T82" s="1943"/>
      <c r="U82" s="1943"/>
      <c r="V82" s="1946"/>
      <c r="W82" s="1946"/>
      <c r="X82" s="1946"/>
      <c r="Y82" s="1946"/>
      <c r="Z82" s="1946"/>
      <c r="AA82" s="1947"/>
      <c r="AB82" s="186"/>
    </row>
    <row r="83" spans="2:28" ht="40" customHeight="1" x14ac:dyDescent="0.3">
      <c r="B83" s="183"/>
      <c r="C83" s="1942" t="str">
        <f>+C48</f>
        <v>MES 11</v>
      </c>
      <c r="D83" s="1943"/>
      <c r="E83" s="1943"/>
      <c r="F83" s="1943"/>
      <c r="G83" s="1943"/>
      <c r="H83" s="1934">
        <v>1</v>
      </c>
      <c r="I83" s="1934"/>
      <c r="J83" s="1944" t="str">
        <f t="shared" si="2"/>
        <v/>
      </c>
      <c r="K83" s="1944"/>
      <c r="L83" s="1944"/>
      <c r="M83" s="1944"/>
      <c r="N83" s="1943"/>
      <c r="O83" s="1943"/>
      <c r="P83" s="1943"/>
      <c r="Q83" s="1943"/>
      <c r="R83" s="1943"/>
      <c r="S83" s="1943"/>
      <c r="T83" s="1943"/>
      <c r="U83" s="1943"/>
      <c r="V83" s="1946"/>
      <c r="W83" s="1946"/>
      <c r="X83" s="1946"/>
      <c r="Y83" s="1946"/>
      <c r="Z83" s="1946"/>
      <c r="AA83" s="1947"/>
      <c r="AB83" s="186"/>
    </row>
    <row r="84" spans="2:28" ht="40" customHeight="1" thickBot="1" x14ac:dyDescent="0.35">
      <c r="B84" s="183"/>
      <c r="C84" s="3822" t="str">
        <f>+C49</f>
        <v>MES 12</v>
      </c>
      <c r="D84" s="3823"/>
      <c r="E84" s="3823"/>
      <c r="F84" s="3823"/>
      <c r="G84" s="3824"/>
      <c r="H84" s="1937">
        <v>1</v>
      </c>
      <c r="I84" s="1937"/>
      <c r="J84" s="1938" t="str">
        <f t="shared" si="2"/>
        <v/>
      </c>
      <c r="K84" s="1938"/>
      <c r="L84" s="1938"/>
      <c r="M84" s="1938"/>
      <c r="N84" s="1943"/>
      <c r="O84" s="1943"/>
      <c r="P84" s="1943"/>
      <c r="Q84" s="1943"/>
      <c r="R84" s="1943"/>
      <c r="S84" s="1943"/>
      <c r="T84" s="1943"/>
      <c r="U84" s="1943"/>
      <c r="V84" s="1946"/>
      <c r="W84" s="1946"/>
      <c r="X84" s="1946"/>
      <c r="Y84" s="1946"/>
      <c r="Z84" s="1946"/>
      <c r="AA84" s="1947"/>
      <c r="AB84" s="186"/>
    </row>
    <row r="85" spans="2:28" x14ac:dyDescent="0.3">
      <c r="B85" s="187"/>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88"/>
    </row>
    <row r="124" ht="6" customHeight="1" x14ac:dyDescent="0.3"/>
  </sheetData>
  <mergeCells count="158">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AD18:AM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5"/>
    <mergeCell ref="C36:G37"/>
    <mergeCell ref="H36:H37"/>
    <mergeCell ref="I36:I37"/>
    <mergeCell ref="J36:J37"/>
    <mergeCell ref="K36:AA37"/>
    <mergeCell ref="C49:G49"/>
    <mergeCell ref="K49:AA49"/>
    <mergeCell ref="AB37:AB44"/>
    <mergeCell ref="K44:AA44"/>
    <mergeCell ref="K45:AA45"/>
    <mergeCell ref="K46:AA46"/>
    <mergeCell ref="C38:G38"/>
    <mergeCell ref="K38:AA38"/>
    <mergeCell ref="C39:G39"/>
    <mergeCell ref="C47:G47"/>
    <mergeCell ref="C44:G44"/>
    <mergeCell ref="C45:G45"/>
    <mergeCell ref="C46:G46"/>
    <mergeCell ref="K47:AA47"/>
    <mergeCell ref="C48:G48"/>
    <mergeCell ref="K48:AA48"/>
    <mergeCell ref="C43:G43"/>
    <mergeCell ref="K43:AA43"/>
    <mergeCell ref="C50:G50"/>
    <mergeCell ref="K50:AA50"/>
    <mergeCell ref="C53:AA54"/>
    <mergeCell ref="C55:AA67"/>
    <mergeCell ref="C70:G72"/>
    <mergeCell ref="H70:I72"/>
    <mergeCell ref="J70:M72"/>
    <mergeCell ref="N70:U72"/>
    <mergeCell ref="V70:AA72"/>
    <mergeCell ref="C73:G73"/>
    <mergeCell ref="H73:I73"/>
    <mergeCell ref="J73:M73"/>
    <mergeCell ref="N73:U73"/>
    <mergeCell ref="V73:AA73"/>
    <mergeCell ref="C74:G74"/>
    <mergeCell ref="H74:I74"/>
    <mergeCell ref="J74:M74"/>
    <mergeCell ref="N74:U74"/>
    <mergeCell ref="V74:AA74"/>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K39:AA39"/>
    <mergeCell ref="C40:G40"/>
    <mergeCell ref="K40:AA40"/>
    <mergeCell ref="C41:G41"/>
    <mergeCell ref="K41:AA41"/>
    <mergeCell ref="C42:G42"/>
    <mergeCell ref="K42:AA42"/>
    <mergeCell ref="C83:G83"/>
    <mergeCell ref="H83:I83"/>
    <mergeCell ref="J83:M83"/>
    <mergeCell ref="N83:U83"/>
    <mergeCell ref="V83:AA83"/>
    <mergeCell ref="C79:G79"/>
    <mergeCell ref="H79:I79"/>
    <mergeCell ref="J79:M79"/>
    <mergeCell ref="N79:U79"/>
    <mergeCell ref="V79:AA79"/>
    <mergeCell ref="C80:G80"/>
    <mergeCell ref="H80:I80"/>
    <mergeCell ref="J80:M80"/>
    <mergeCell ref="N80:U80"/>
    <mergeCell ref="V80:AA80"/>
    <mergeCell ref="C77:G77"/>
    <mergeCell ref="H77:I77"/>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8"/>
  <sheetViews>
    <sheetView topLeftCell="C35" zoomScale="130" zoomScaleNormal="130" workbookViewId="0">
      <selection activeCell="E80" sqref="E80"/>
    </sheetView>
  </sheetViews>
  <sheetFormatPr baseColWidth="10" defaultColWidth="11.453125" defaultRowHeight="14.5" x14ac:dyDescent="0.35"/>
  <cols>
    <col min="1" max="1" width="15.1796875" style="922" customWidth="1"/>
    <col min="2" max="2" width="30.453125" style="51" customWidth="1"/>
    <col min="3" max="3" width="9.81640625" style="757" customWidth="1"/>
    <col min="4" max="4" width="9.81640625" style="922" customWidth="1"/>
    <col min="5" max="5" width="10.453125" style="922" customWidth="1"/>
    <col min="6" max="7" width="9.7265625" style="922" customWidth="1"/>
    <col min="8" max="17" width="10.453125" style="922" customWidth="1"/>
    <col min="18" max="18" width="11.453125" style="922"/>
    <col min="19" max="19" width="13.26953125" style="922" customWidth="1"/>
    <col min="20" max="20" width="33.7265625" style="922" customWidth="1"/>
    <col min="21" max="22" width="11.453125" style="922"/>
    <col min="23" max="23" width="28.81640625" style="922" customWidth="1"/>
    <col min="24" max="24" width="10.81640625" style="922" customWidth="1"/>
    <col min="25" max="16384" width="11.453125" style="922"/>
  </cols>
  <sheetData>
    <row r="1" spans="1:25" ht="14.15" customHeight="1" thickBot="1" x14ac:dyDescent="0.4">
      <c r="A1" s="3853" t="s">
        <v>928</v>
      </c>
      <c r="B1" s="3841" t="s">
        <v>929</v>
      </c>
      <c r="C1" s="3841" t="s">
        <v>1144</v>
      </c>
      <c r="D1" s="3841" t="s">
        <v>1145</v>
      </c>
      <c r="E1" s="3841" t="s">
        <v>930</v>
      </c>
      <c r="F1" s="3841" t="s">
        <v>1144</v>
      </c>
      <c r="G1" s="3841" t="s">
        <v>1145</v>
      </c>
      <c r="H1" s="3841" t="s">
        <v>1035</v>
      </c>
      <c r="I1" s="3841" t="s">
        <v>931</v>
      </c>
      <c r="J1" s="3843" t="s">
        <v>39</v>
      </c>
      <c r="K1" s="3843"/>
      <c r="L1" s="3843"/>
      <c r="M1" s="3843"/>
      <c r="N1" s="3844"/>
      <c r="O1" s="3845"/>
      <c r="P1" s="267"/>
      <c r="Q1" s="267"/>
      <c r="S1" s="3859" t="s">
        <v>928</v>
      </c>
      <c r="T1" s="3846" t="s">
        <v>929</v>
      </c>
      <c r="U1" s="3846" t="s">
        <v>932</v>
      </c>
      <c r="V1" s="3846" t="s">
        <v>933</v>
      </c>
      <c r="W1" s="3848" t="s">
        <v>934</v>
      </c>
      <c r="X1" s="501" t="s">
        <v>935</v>
      </c>
    </row>
    <row r="2" spans="1:25" ht="14.15" customHeight="1" thickBot="1" x14ac:dyDescent="0.4">
      <c r="A2" s="3854"/>
      <c r="B2" s="3852"/>
      <c r="C2" s="3852"/>
      <c r="D2" s="3852"/>
      <c r="E2" s="3852"/>
      <c r="F2" s="3852"/>
      <c r="G2" s="3852"/>
      <c r="H2" s="3852"/>
      <c r="I2" s="3842"/>
      <c r="J2" s="3855" t="s">
        <v>40</v>
      </c>
      <c r="K2" s="3856"/>
      <c r="L2" s="3857" t="s">
        <v>41</v>
      </c>
      <c r="M2" s="3858"/>
      <c r="N2" s="3850" t="s">
        <v>42</v>
      </c>
      <c r="O2" s="3851"/>
      <c r="P2" s="267"/>
      <c r="Q2" s="267"/>
      <c r="S2" s="3860"/>
      <c r="T2" s="3847"/>
      <c r="U2" s="3847"/>
      <c r="V2" s="3847"/>
      <c r="W2" s="3849"/>
      <c r="X2" s="502" t="s">
        <v>936</v>
      </c>
    </row>
    <row r="3" spans="1:25" ht="14.15" customHeight="1" x14ac:dyDescent="0.35">
      <c r="A3" s="3854"/>
      <c r="B3" s="3852"/>
      <c r="C3" s="3852"/>
      <c r="D3" s="3852"/>
      <c r="E3" s="3852"/>
      <c r="F3" s="3852"/>
      <c r="G3" s="3852"/>
      <c r="H3" s="3852"/>
      <c r="I3" s="3842"/>
      <c r="J3" s="734" t="s">
        <v>43</v>
      </c>
      <c r="K3" s="528" t="s">
        <v>44</v>
      </c>
      <c r="L3" s="734" t="s">
        <v>43</v>
      </c>
      <c r="M3" s="528" t="s">
        <v>44</v>
      </c>
      <c r="N3" s="726" t="s">
        <v>43</v>
      </c>
      <c r="O3" s="528" t="s">
        <v>44</v>
      </c>
      <c r="P3" s="520"/>
      <c r="Q3" s="520"/>
      <c r="S3" s="55" t="s">
        <v>264</v>
      </c>
      <c r="T3" s="50" t="s">
        <v>263</v>
      </c>
      <c r="U3" s="494">
        <v>2.41</v>
      </c>
      <c r="V3" s="24">
        <v>3.5</v>
      </c>
      <c r="W3" s="499">
        <v>0.68899999999999995</v>
      </c>
      <c r="X3" s="503">
        <v>0.68899999999999995</v>
      </c>
    </row>
    <row r="4" spans="1:25" ht="32.5" customHeight="1" x14ac:dyDescent="0.35">
      <c r="A4" s="55" t="s">
        <v>10</v>
      </c>
      <c r="B4" s="49" t="s">
        <v>7</v>
      </c>
      <c r="C4" s="34">
        <v>9</v>
      </c>
      <c r="D4" s="34">
        <v>9</v>
      </c>
      <c r="E4" s="23">
        <v>1</v>
      </c>
      <c r="F4" s="34">
        <v>8</v>
      </c>
      <c r="G4" s="34">
        <v>8</v>
      </c>
      <c r="H4" s="23">
        <v>1</v>
      </c>
      <c r="I4" s="713">
        <v>1</v>
      </c>
      <c r="J4" s="756">
        <v>0</v>
      </c>
      <c r="K4" s="529">
        <v>0.79</v>
      </c>
      <c r="L4" s="735">
        <v>0.8</v>
      </c>
      <c r="M4" s="529">
        <v>0.89</v>
      </c>
      <c r="N4" s="727">
        <v>0.9</v>
      </c>
      <c r="O4" s="529">
        <v>1</v>
      </c>
      <c r="P4" s="266"/>
      <c r="Q4" s="266"/>
      <c r="S4" s="55" t="s">
        <v>639</v>
      </c>
      <c r="T4" s="50" t="s">
        <v>937</v>
      </c>
      <c r="U4" s="24">
        <v>171680</v>
      </c>
      <c r="V4" s="24">
        <v>418</v>
      </c>
      <c r="W4" s="500">
        <v>410.72</v>
      </c>
      <c r="X4" s="504">
        <v>410.72</v>
      </c>
      <c r="Y4" s="922">
        <f>4427*165</f>
        <v>730455</v>
      </c>
    </row>
    <row r="5" spans="1:25" ht="32.5" customHeight="1" x14ac:dyDescent="0.35">
      <c r="A5" s="55" t="s">
        <v>62</v>
      </c>
      <c r="B5" s="49" t="s">
        <v>1146</v>
      </c>
      <c r="C5" s="34"/>
      <c r="D5" s="34"/>
      <c r="E5" s="23" t="s">
        <v>526</v>
      </c>
      <c r="F5" s="34">
        <v>99</v>
      </c>
      <c r="G5" s="34">
        <v>100</v>
      </c>
      <c r="H5" s="23">
        <v>1</v>
      </c>
      <c r="I5" s="713">
        <v>1</v>
      </c>
      <c r="J5" s="756">
        <v>0</v>
      </c>
      <c r="K5" s="529">
        <v>0.69</v>
      </c>
      <c r="L5" s="735">
        <v>0.7</v>
      </c>
      <c r="M5" s="529">
        <v>0.79</v>
      </c>
      <c r="N5" s="727">
        <v>0.8</v>
      </c>
      <c r="O5" s="529">
        <v>1</v>
      </c>
      <c r="P5" s="266"/>
      <c r="Q5" s="266"/>
      <c r="S5" s="55"/>
      <c r="T5" s="50"/>
      <c r="U5" s="24"/>
      <c r="V5" s="24"/>
      <c r="W5" s="500"/>
      <c r="X5" s="999"/>
    </row>
    <row r="6" spans="1:25" ht="23.5" customHeight="1" x14ac:dyDescent="0.35">
      <c r="A6" s="495" t="s">
        <v>79</v>
      </c>
      <c r="B6" s="49" t="s">
        <v>78</v>
      </c>
      <c r="C6" s="25">
        <v>0</v>
      </c>
      <c r="D6" s="25">
        <v>75</v>
      </c>
      <c r="E6" s="41">
        <v>0</v>
      </c>
      <c r="F6" s="25">
        <v>5</v>
      </c>
      <c r="G6" s="25">
        <v>72</v>
      </c>
      <c r="H6" s="1000">
        <v>7.0000000000000007E-2</v>
      </c>
      <c r="I6" s="1001">
        <v>0.04</v>
      </c>
      <c r="J6" s="735">
        <v>0.11</v>
      </c>
      <c r="K6" s="529">
        <v>1</v>
      </c>
      <c r="L6" s="735">
        <v>0.01</v>
      </c>
      <c r="M6" s="529">
        <v>0.1</v>
      </c>
      <c r="N6" s="733">
        <v>0</v>
      </c>
      <c r="O6" s="530">
        <v>0</v>
      </c>
      <c r="P6" s="521"/>
      <c r="Q6" s="521"/>
      <c r="S6" s="55" t="s">
        <v>425</v>
      </c>
      <c r="T6" s="50" t="s">
        <v>424</v>
      </c>
      <c r="U6" s="31">
        <v>108</v>
      </c>
      <c r="V6" s="31">
        <v>123</v>
      </c>
      <c r="W6" s="56">
        <v>0.878</v>
      </c>
      <c r="X6" s="505">
        <v>0.88</v>
      </c>
      <c r="Y6" s="922">
        <f>+Y4*4</f>
        <v>2921820</v>
      </c>
    </row>
    <row r="7" spans="1:25" ht="23.5" customHeight="1" x14ac:dyDescent="0.35">
      <c r="A7" s="1002" t="s">
        <v>98</v>
      </c>
      <c r="B7" s="49" t="s">
        <v>97</v>
      </c>
      <c r="C7" s="25">
        <v>67</v>
      </c>
      <c r="D7" s="25">
        <v>112</v>
      </c>
      <c r="E7" s="47">
        <v>1.1399999999999999</v>
      </c>
      <c r="F7" s="25">
        <v>99</v>
      </c>
      <c r="G7" s="25">
        <v>167</v>
      </c>
      <c r="H7" s="47">
        <v>1.1100000000000001</v>
      </c>
      <c r="I7" s="715">
        <v>1.1299999999999999</v>
      </c>
      <c r="J7" s="736" t="s">
        <v>101</v>
      </c>
      <c r="K7" s="737" t="s">
        <v>938</v>
      </c>
      <c r="L7" s="743" t="s">
        <v>939</v>
      </c>
      <c r="M7" s="737" t="s">
        <v>102</v>
      </c>
      <c r="N7" s="728" t="s">
        <v>103</v>
      </c>
      <c r="O7" s="531" t="s">
        <v>104</v>
      </c>
      <c r="P7" s="522"/>
      <c r="Q7" s="522"/>
      <c r="S7" s="495" t="s">
        <v>440</v>
      </c>
      <c r="T7" s="49" t="s">
        <v>439</v>
      </c>
      <c r="U7" s="32">
        <v>43.47</v>
      </c>
      <c r="V7" s="32">
        <v>49.78</v>
      </c>
      <c r="W7" s="56">
        <v>0.87319999999999998</v>
      </c>
      <c r="X7" s="506">
        <v>0.87319999999999998</v>
      </c>
    </row>
    <row r="8" spans="1:25" ht="30.65" customHeight="1" x14ac:dyDescent="0.35">
      <c r="A8" s="1002" t="s">
        <v>107</v>
      </c>
      <c r="B8" s="49" t="s">
        <v>106</v>
      </c>
      <c r="C8" s="110">
        <v>0.63402777777777775</v>
      </c>
      <c r="D8" s="25">
        <v>112</v>
      </c>
      <c r="E8" s="27">
        <v>0.33958333333333335</v>
      </c>
      <c r="F8" s="110">
        <v>0.47986111111111113</v>
      </c>
      <c r="G8" s="25">
        <v>167</v>
      </c>
      <c r="H8" s="27">
        <v>0.3430555555555555</v>
      </c>
      <c r="I8" s="716">
        <v>0.34097222222222223</v>
      </c>
      <c r="J8" s="738" t="s">
        <v>116</v>
      </c>
      <c r="K8" s="531" t="s">
        <v>117</v>
      </c>
      <c r="L8" s="738" t="s">
        <v>118</v>
      </c>
      <c r="M8" s="531" t="s">
        <v>119</v>
      </c>
      <c r="N8" s="728" t="s">
        <v>103</v>
      </c>
      <c r="O8" s="531" t="s">
        <v>121</v>
      </c>
      <c r="P8" s="266"/>
      <c r="Q8" s="266"/>
      <c r="S8" s="55" t="s">
        <v>565</v>
      </c>
      <c r="T8" s="50" t="s">
        <v>564</v>
      </c>
      <c r="U8" s="493">
        <v>12547</v>
      </c>
      <c r="V8" s="48">
        <v>18540</v>
      </c>
      <c r="W8" s="54">
        <v>0.67679999999999996</v>
      </c>
      <c r="X8" s="507">
        <v>0.67679999999999996</v>
      </c>
    </row>
    <row r="9" spans="1:25" ht="29.5" customHeight="1" x14ac:dyDescent="0.35">
      <c r="A9" s="1002" t="s">
        <v>131</v>
      </c>
      <c r="B9" s="49" t="s">
        <v>130</v>
      </c>
      <c r="C9" s="25">
        <v>4</v>
      </c>
      <c r="D9" s="25">
        <v>954</v>
      </c>
      <c r="E9" s="41">
        <v>0</v>
      </c>
      <c r="F9" s="25">
        <v>12</v>
      </c>
      <c r="G9" s="25">
        <v>1786</v>
      </c>
      <c r="H9" s="1000">
        <v>0.01</v>
      </c>
      <c r="I9" s="1001">
        <v>0.01</v>
      </c>
      <c r="J9" s="735">
        <v>0.11</v>
      </c>
      <c r="K9" s="529">
        <v>1</v>
      </c>
      <c r="L9" s="735">
        <v>0.01</v>
      </c>
      <c r="M9" s="529">
        <v>0.1</v>
      </c>
      <c r="N9" s="733">
        <v>0</v>
      </c>
      <c r="O9" s="530">
        <v>0</v>
      </c>
      <c r="P9" s="520"/>
      <c r="Q9" s="520"/>
      <c r="S9" s="495" t="s">
        <v>860</v>
      </c>
      <c r="T9" s="50" t="s">
        <v>940</v>
      </c>
      <c r="U9" s="37">
        <v>25</v>
      </c>
      <c r="V9" s="37">
        <v>28</v>
      </c>
      <c r="W9" s="56">
        <v>0.89</v>
      </c>
      <c r="X9" s="506">
        <v>0.89</v>
      </c>
    </row>
    <row r="10" spans="1:25" ht="29.5" customHeight="1" x14ac:dyDescent="0.35">
      <c r="A10" s="1002" t="s">
        <v>145</v>
      </c>
      <c r="B10" s="49" t="s">
        <v>1147</v>
      </c>
      <c r="C10" s="25"/>
      <c r="D10" s="25"/>
      <c r="E10" s="1003"/>
      <c r="F10" s="25">
        <v>9.3000000000000007</v>
      </c>
      <c r="G10" s="25">
        <v>61</v>
      </c>
      <c r="H10" s="1004">
        <v>4.7</v>
      </c>
      <c r="I10" s="1005">
        <v>4.7</v>
      </c>
      <c r="J10" s="1006">
        <v>0</v>
      </c>
      <c r="K10" s="1007" t="s">
        <v>155</v>
      </c>
      <c r="L10" s="1006" t="s">
        <v>156</v>
      </c>
      <c r="M10" s="1007" t="s">
        <v>157</v>
      </c>
      <c r="N10" s="1008" t="s">
        <v>158</v>
      </c>
      <c r="O10" s="1007">
        <v>5</v>
      </c>
      <c r="P10" s="520"/>
      <c r="Q10" s="520"/>
      <c r="S10" s="1009"/>
      <c r="T10" s="1010"/>
      <c r="U10" s="1011"/>
      <c r="V10" s="1011"/>
      <c r="W10" s="1012"/>
      <c r="X10" s="506"/>
    </row>
    <row r="11" spans="1:25" ht="29.5" customHeight="1" x14ac:dyDescent="0.35">
      <c r="A11" s="1002" t="s">
        <v>166</v>
      </c>
      <c r="B11" s="49" t="s">
        <v>1148</v>
      </c>
      <c r="C11" s="25"/>
      <c r="D11" s="25"/>
      <c r="E11" s="1003"/>
      <c r="F11" s="25">
        <v>156</v>
      </c>
      <c r="G11" s="25">
        <v>168</v>
      </c>
      <c r="H11" s="1000">
        <v>0.93</v>
      </c>
      <c r="I11" s="1001">
        <v>0.93</v>
      </c>
      <c r="J11" s="735">
        <v>0</v>
      </c>
      <c r="K11" s="529">
        <v>0.85</v>
      </c>
      <c r="L11" s="735">
        <v>0.86</v>
      </c>
      <c r="M11" s="529">
        <v>0.95</v>
      </c>
      <c r="N11" s="729">
        <v>0.96</v>
      </c>
      <c r="O11" s="532">
        <v>1</v>
      </c>
      <c r="P11" s="520"/>
      <c r="Q11" s="520"/>
      <c r="S11" s="1009"/>
      <c r="T11" s="1010"/>
      <c r="U11" s="1011"/>
      <c r="V11" s="1011"/>
      <c r="W11" s="1012"/>
      <c r="X11" s="506"/>
    </row>
    <row r="12" spans="1:25" ht="32.5" customHeight="1" thickBot="1" x14ac:dyDescent="0.4">
      <c r="A12" s="496" t="s">
        <v>941</v>
      </c>
      <c r="B12" s="49" t="s">
        <v>942</v>
      </c>
      <c r="C12" s="34">
        <v>3</v>
      </c>
      <c r="D12" s="34">
        <v>3</v>
      </c>
      <c r="E12" s="23">
        <v>1</v>
      </c>
      <c r="F12" s="34">
        <v>11</v>
      </c>
      <c r="G12" s="34">
        <v>13</v>
      </c>
      <c r="H12" s="23">
        <v>0.85</v>
      </c>
      <c r="I12" s="713">
        <v>0.93</v>
      </c>
      <c r="J12" s="739">
        <v>0</v>
      </c>
      <c r="K12" s="532">
        <v>0.69</v>
      </c>
      <c r="L12" s="739">
        <v>0.7</v>
      </c>
      <c r="M12" s="532">
        <v>0.79</v>
      </c>
      <c r="N12" s="729">
        <v>0.8</v>
      </c>
      <c r="O12" s="532">
        <v>1</v>
      </c>
      <c r="P12" s="523"/>
      <c r="Q12" s="523"/>
      <c r="S12" s="508" t="s">
        <v>877</v>
      </c>
      <c r="T12" s="57" t="s">
        <v>876</v>
      </c>
      <c r="U12" s="58">
        <v>28</v>
      </c>
      <c r="V12" s="58">
        <v>33</v>
      </c>
      <c r="W12" s="509">
        <v>0.85</v>
      </c>
      <c r="X12" s="506">
        <v>0.85</v>
      </c>
    </row>
    <row r="13" spans="1:25" ht="20.149999999999999" customHeight="1" x14ac:dyDescent="0.35">
      <c r="A13" s="495" t="s">
        <v>200</v>
      </c>
      <c r="B13" s="50" t="s">
        <v>199</v>
      </c>
      <c r="C13" s="24">
        <v>4149</v>
      </c>
      <c r="D13" s="24">
        <v>4450</v>
      </c>
      <c r="E13" s="52">
        <f>+C13/D13</f>
        <v>0.93235955056179776</v>
      </c>
      <c r="F13" s="24">
        <v>3308</v>
      </c>
      <c r="G13" s="24">
        <v>3703</v>
      </c>
      <c r="H13" s="52">
        <v>0.89</v>
      </c>
      <c r="I13" s="717">
        <v>0.91120000000000001</v>
      </c>
      <c r="J13" s="739">
        <v>0</v>
      </c>
      <c r="K13" s="532">
        <v>0.54</v>
      </c>
      <c r="L13" s="739">
        <v>0.55000000000000004</v>
      </c>
      <c r="M13" s="532">
        <v>0.59</v>
      </c>
      <c r="N13" s="729">
        <v>0.6</v>
      </c>
      <c r="O13" s="532">
        <v>1</v>
      </c>
      <c r="P13" s="520"/>
      <c r="Q13" s="520"/>
    </row>
    <row r="14" spans="1:25" ht="20.149999999999999" customHeight="1" x14ac:dyDescent="0.35">
      <c r="A14" s="55" t="s">
        <v>218</v>
      </c>
      <c r="B14" s="50" t="s">
        <v>217</v>
      </c>
      <c r="C14" s="24">
        <v>85.53</v>
      </c>
      <c r="D14" s="24">
        <v>76.87</v>
      </c>
      <c r="E14" s="23">
        <v>1.08</v>
      </c>
      <c r="F14" s="24">
        <v>84.16</v>
      </c>
      <c r="G14" s="24">
        <v>76.25</v>
      </c>
      <c r="H14" s="23">
        <v>1.1000000000000001</v>
      </c>
      <c r="I14" s="713">
        <v>1.0900000000000001</v>
      </c>
      <c r="J14" s="756">
        <v>0</v>
      </c>
      <c r="K14" s="529">
        <v>0.89</v>
      </c>
      <c r="L14" s="735">
        <v>0.9</v>
      </c>
      <c r="M14" s="529">
        <v>0.99</v>
      </c>
      <c r="N14" s="727">
        <v>1</v>
      </c>
      <c r="O14" s="529">
        <v>1.1000000000000001</v>
      </c>
      <c r="P14" s="520"/>
      <c r="Q14" s="520"/>
      <c r="S14" s="55">
        <v>100</v>
      </c>
      <c r="T14" s="50"/>
      <c r="U14" s="48"/>
      <c r="V14" s="48"/>
      <c r="W14" s="64"/>
      <c r="X14" s="113"/>
    </row>
    <row r="15" spans="1:25" ht="20.149999999999999" customHeight="1" x14ac:dyDescent="0.35">
      <c r="A15" s="55" t="s">
        <v>249</v>
      </c>
      <c r="B15" s="50" t="s">
        <v>248</v>
      </c>
      <c r="C15" s="24">
        <v>803</v>
      </c>
      <c r="D15" s="24">
        <v>800</v>
      </c>
      <c r="E15" s="41">
        <v>1</v>
      </c>
      <c r="F15" s="24">
        <v>459</v>
      </c>
      <c r="G15" s="24">
        <v>450</v>
      </c>
      <c r="H15" s="41">
        <v>1.02</v>
      </c>
      <c r="I15" s="713">
        <v>1.01</v>
      </c>
      <c r="J15" s="756">
        <v>0</v>
      </c>
      <c r="K15" s="529">
        <v>0.89</v>
      </c>
      <c r="L15" s="735">
        <v>0.9</v>
      </c>
      <c r="M15" s="529">
        <v>0.99</v>
      </c>
      <c r="N15" s="727">
        <v>1</v>
      </c>
      <c r="O15" s="529">
        <v>1.1000000000000001</v>
      </c>
      <c r="P15" s="266"/>
      <c r="Q15" s="266"/>
      <c r="S15" s="55">
        <v>96</v>
      </c>
      <c r="T15" s="50"/>
      <c r="U15" s="48"/>
      <c r="V15" s="48"/>
      <c r="W15" s="64"/>
      <c r="X15" s="113"/>
    </row>
    <row r="16" spans="1:25" ht="27" customHeight="1" x14ac:dyDescent="0.35">
      <c r="A16" s="55" t="s">
        <v>264</v>
      </c>
      <c r="B16" s="50" t="s">
        <v>263</v>
      </c>
      <c r="C16" s="494">
        <v>2.41</v>
      </c>
      <c r="D16" s="24">
        <v>3.5</v>
      </c>
      <c r="E16" s="121">
        <v>0.68899999999999995</v>
      </c>
      <c r="F16" s="494">
        <v>5.04</v>
      </c>
      <c r="G16" s="24">
        <v>3.5</v>
      </c>
      <c r="H16" s="41">
        <v>1.44</v>
      </c>
      <c r="I16" s="714">
        <v>1.06</v>
      </c>
      <c r="J16" s="756">
        <v>0</v>
      </c>
      <c r="K16" s="529">
        <v>0.89</v>
      </c>
      <c r="L16" s="735">
        <v>0.9</v>
      </c>
      <c r="M16" s="529">
        <v>0.99</v>
      </c>
      <c r="N16" s="727">
        <v>1</v>
      </c>
      <c r="O16" s="529">
        <v>1</v>
      </c>
      <c r="P16" s="520"/>
      <c r="Q16" s="520"/>
      <c r="S16" s="55">
        <v>89</v>
      </c>
      <c r="T16" s="50"/>
      <c r="U16" s="42"/>
      <c r="V16" s="42"/>
      <c r="W16" s="65"/>
      <c r="X16" s="112"/>
    </row>
    <row r="17" spans="1:24" ht="27" customHeight="1" x14ac:dyDescent="0.35">
      <c r="A17" s="55" t="s">
        <v>280</v>
      </c>
      <c r="B17" s="50" t="s">
        <v>279</v>
      </c>
      <c r="C17" s="24">
        <v>5</v>
      </c>
      <c r="D17" s="24">
        <v>5</v>
      </c>
      <c r="E17" s="23">
        <v>1</v>
      </c>
      <c r="F17" s="24">
        <v>5</v>
      </c>
      <c r="G17" s="24">
        <v>5</v>
      </c>
      <c r="H17" s="23">
        <v>1</v>
      </c>
      <c r="I17" s="713">
        <v>1</v>
      </c>
      <c r="J17" s="756">
        <v>0</v>
      </c>
      <c r="K17" s="529">
        <v>0.89</v>
      </c>
      <c r="L17" s="735">
        <v>0.9</v>
      </c>
      <c r="M17" s="529">
        <v>0.99</v>
      </c>
      <c r="N17" s="727">
        <v>1</v>
      </c>
      <c r="O17" s="529">
        <v>1.1000000000000001</v>
      </c>
      <c r="P17" s="266"/>
      <c r="Q17" s="266"/>
      <c r="S17" s="55">
        <v>113</v>
      </c>
      <c r="T17" s="50"/>
      <c r="U17" s="48"/>
      <c r="V17" s="48"/>
      <c r="W17" s="64"/>
      <c r="X17" s="113"/>
    </row>
    <row r="18" spans="1:24" ht="24" customHeight="1" x14ac:dyDescent="0.35">
      <c r="A18" s="55" t="s">
        <v>299</v>
      </c>
      <c r="B18" s="50" t="s">
        <v>298</v>
      </c>
      <c r="C18" s="24">
        <v>8042</v>
      </c>
      <c r="D18" s="24">
        <v>7800</v>
      </c>
      <c r="E18" s="41">
        <v>1.028</v>
      </c>
      <c r="F18" s="24">
        <v>10746</v>
      </c>
      <c r="G18" s="24">
        <v>10600</v>
      </c>
      <c r="H18" s="41">
        <v>1.01</v>
      </c>
      <c r="I18" s="714">
        <v>1.02</v>
      </c>
      <c r="J18" s="756">
        <v>0</v>
      </c>
      <c r="K18" s="529">
        <v>0.89</v>
      </c>
      <c r="L18" s="735">
        <v>0.9</v>
      </c>
      <c r="M18" s="529">
        <v>0.99</v>
      </c>
      <c r="N18" s="727">
        <v>1</v>
      </c>
      <c r="O18" s="529">
        <v>1.1000000000000001</v>
      </c>
      <c r="P18" s="520"/>
      <c r="Q18" s="520"/>
      <c r="S18" s="55">
        <v>100</v>
      </c>
      <c r="T18" s="50"/>
      <c r="U18" s="48"/>
      <c r="V18" s="48"/>
      <c r="W18" s="64"/>
      <c r="X18" s="113"/>
    </row>
    <row r="19" spans="1:24" ht="29.5" customHeight="1" x14ac:dyDescent="0.35">
      <c r="A19" s="495" t="s">
        <v>314</v>
      </c>
      <c r="B19" s="50" t="s">
        <v>313</v>
      </c>
      <c r="C19" s="29">
        <v>5008</v>
      </c>
      <c r="D19" s="29">
        <v>5008</v>
      </c>
      <c r="E19" s="23">
        <v>1</v>
      </c>
      <c r="F19" s="29">
        <v>5806</v>
      </c>
      <c r="G19" s="29">
        <v>5806</v>
      </c>
      <c r="H19" s="23">
        <v>1</v>
      </c>
      <c r="I19" s="713">
        <v>1</v>
      </c>
      <c r="J19" s="756">
        <v>0</v>
      </c>
      <c r="K19" s="529">
        <v>0.79</v>
      </c>
      <c r="L19" s="735">
        <v>0.8</v>
      </c>
      <c r="M19" s="529">
        <v>0.94</v>
      </c>
      <c r="N19" s="727">
        <v>0.95</v>
      </c>
      <c r="O19" s="529">
        <v>1</v>
      </c>
      <c r="P19" s="520"/>
      <c r="Q19" s="520"/>
      <c r="S19" s="55"/>
      <c r="T19" s="50"/>
      <c r="U19" s="42"/>
      <c r="V19" s="42"/>
      <c r="W19" s="65"/>
      <c r="X19" s="112"/>
    </row>
    <row r="20" spans="1:24" ht="18" customHeight="1" x14ac:dyDescent="0.35">
      <c r="A20" s="495" t="s">
        <v>346</v>
      </c>
      <c r="B20" s="50" t="s">
        <v>345</v>
      </c>
      <c r="C20" s="29">
        <v>33</v>
      </c>
      <c r="D20" s="29">
        <v>1387</v>
      </c>
      <c r="E20" s="23">
        <v>0.97599999999999998</v>
      </c>
      <c r="F20" s="29">
        <v>5</v>
      </c>
      <c r="G20" s="29">
        <v>1327</v>
      </c>
      <c r="H20" s="23">
        <v>0.996</v>
      </c>
      <c r="I20" s="713">
        <v>0.99</v>
      </c>
      <c r="J20" s="756">
        <v>0</v>
      </c>
      <c r="K20" s="529">
        <v>0.79</v>
      </c>
      <c r="L20" s="735">
        <v>0.8</v>
      </c>
      <c r="M20" s="529">
        <v>0.94</v>
      </c>
      <c r="N20" s="727">
        <v>0.95</v>
      </c>
      <c r="O20" s="529">
        <v>1</v>
      </c>
      <c r="P20" s="520"/>
      <c r="Q20" s="520"/>
    </row>
    <row r="21" spans="1:24" ht="23.25" customHeight="1" x14ac:dyDescent="0.35">
      <c r="A21" s="496" t="s">
        <v>943</v>
      </c>
      <c r="B21" s="50" t="s">
        <v>362</v>
      </c>
      <c r="C21" s="29">
        <v>1327</v>
      </c>
      <c r="D21" s="29">
        <v>1327</v>
      </c>
      <c r="E21" s="23">
        <v>1</v>
      </c>
      <c r="F21" s="29">
        <v>1535</v>
      </c>
      <c r="G21" s="29">
        <v>1535</v>
      </c>
      <c r="H21" s="23">
        <v>1</v>
      </c>
      <c r="I21" s="713">
        <v>1</v>
      </c>
      <c r="J21" s="739">
        <v>0</v>
      </c>
      <c r="K21" s="532">
        <v>0.69</v>
      </c>
      <c r="L21" s="739">
        <v>0.7</v>
      </c>
      <c r="M21" s="532">
        <v>0.89</v>
      </c>
      <c r="N21" s="729">
        <v>0.9</v>
      </c>
      <c r="O21" s="532">
        <v>1</v>
      </c>
      <c r="P21" s="520"/>
      <c r="Q21" s="520"/>
    </row>
    <row r="22" spans="1:24" ht="33.75" customHeight="1" x14ac:dyDescent="0.35">
      <c r="A22" s="55" t="s">
        <v>374</v>
      </c>
      <c r="B22" s="50" t="s">
        <v>944</v>
      </c>
      <c r="C22" s="29">
        <v>94.35</v>
      </c>
      <c r="D22" s="29">
        <v>98.1</v>
      </c>
      <c r="E22" s="23">
        <v>0.96</v>
      </c>
      <c r="F22" s="29">
        <v>92.66</v>
      </c>
      <c r="G22" s="29">
        <v>98.1</v>
      </c>
      <c r="H22" s="23">
        <v>0.94</v>
      </c>
      <c r="I22" s="713">
        <v>0.95</v>
      </c>
      <c r="J22" s="739">
        <v>0</v>
      </c>
      <c r="K22" s="532">
        <v>0.69</v>
      </c>
      <c r="L22" s="739">
        <v>0.7</v>
      </c>
      <c r="M22" s="532">
        <v>0.79</v>
      </c>
      <c r="N22" s="729">
        <v>0.8</v>
      </c>
      <c r="O22" s="532">
        <v>1</v>
      </c>
      <c r="P22" s="520"/>
      <c r="Q22" s="520"/>
    </row>
    <row r="23" spans="1:24" ht="33.75" customHeight="1" x14ac:dyDescent="0.35">
      <c r="A23" s="55" t="s">
        <v>392</v>
      </c>
      <c r="B23" s="50" t="s">
        <v>391</v>
      </c>
      <c r="C23" s="29">
        <v>89</v>
      </c>
      <c r="D23" s="29">
        <v>100</v>
      </c>
      <c r="E23" s="23">
        <v>0.89</v>
      </c>
      <c r="F23" s="29">
        <v>80.8</v>
      </c>
      <c r="G23" s="29">
        <v>100</v>
      </c>
      <c r="H23" s="23">
        <v>0.81</v>
      </c>
      <c r="I23" s="713">
        <v>0.85</v>
      </c>
      <c r="J23" s="739">
        <v>0</v>
      </c>
      <c r="K23" s="532">
        <v>0.69</v>
      </c>
      <c r="L23" s="739">
        <v>0.7</v>
      </c>
      <c r="M23" s="532">
        <v>0.79</v>
      </c>
      <c r="N23" s="729">
        <v>0.8</v>
      </c>
      <c r="O23" s="532">
        <v>1</v>
      </c>
      <c r="P23" s="520"/>
      <c r="Q23" s="520"/>
    </row>
    <row r="24" spans="1:24" ht="33.75" customHeight="1" x14ac:dyDescent="0.35">
      <c r="A24" s="1013" t="s">
        <v>945</v>
      </c>
      <c r="B24" s="50" t="s">
        <v>406</v>
      </c>
      <c r="C24" s="31">
        <v>56.6</v>
      </c>
      <c r="D24" s="31">
        <v>50</v>
      </c>
      <c r="E24" s="23">
        <v>1.1299999999999999</v>
      </c>
      <c r="F24" s="31">
        <v>83.5</v>
      </c>
      <c r="G24" s="31">
        <v>50</v>
      </c>
      <c r="H24" s="23">
        <v>1.67</v>
      </c>
      <c r="I24" s="713">
        <v>1.4</v>
      </c>
      <c r="J24" s="739">
        <v>0</v>
      </c>
      <c r="K24" s="532">
        <v>0.3</v>
      </c>
      <c r="L24" s="739">
        <v>0.31</v>
      </c>
      <c r="M24" s="532">
        <v>0.4</v>
      </c>
      <c r="N24" s="729">
        <v>0.41</v>
      </c>
      <c r="O24" s="532">
        <v>0.5</v>
      </c>
      <c r="P24" s="520"/>
      <c r="Q24" s="520"/>
    </row>
    <row r="25" spans="1:24" ht="26.5" customHeight="1" x14ac:dyDescent="0.35">
      <c r="A25" s="1014" t="s">
        <v>425</v>
      </c>
      <c r="B25" s="50" t="s">
        <v>424</v>
      </c>
      <c r="C25" s="31">
        <v>108</v>
      </c>
      <c r="D25" s="31">
        <v>123</v>
      </c>
      <c r="E25" s="111">
        <v>0.878</v>
      </c>
      <c r="F25" s="31">
        <v>76</v>
      </c>
      <c r="G25" s="31">
        <v>91</v>
      </c>
      <c r="H25" s="111">
        <v>0.83520000000000005</v>
      </c>
      <c r="I25" s="718">
        <v>0.86</v>
      </c>
      <c r="J25" s="756">
        <v>0</v>
      </c>
      <c r="K25" s="529">
        <v>0.79</v>
      </c>
      <c r="L25" s="735">
        <v>0.8</v>
      </c>
      <c r="M25" s="529">
        <v>0.89</v>
      </c>
      <c r="N25" s="727">
        <v>0.9</v>
      </c>
      <c r="O25" s="529">
        <v>1</v>
      </c>
      <c r="P25" s="520"/>
      <c r="Q25" s="520"/>
      <c r="S25" s="60"/>
      <c r="T25" s="61"/>
      <c r="U25" s="34"/>
      <c r="V25" s="34"/>
      <c r="W25" s="62"/>
      <c r="X25" s="62"/>
    </row>
    <row r="26" spans="1:24" ht="26.15" customHeight="1" x14ac:dyDescent="0.35">
      <c r="A26" s="495" t="s">
        <v>440</v>
      </c>
      <c r="B26" s="49" t="s">
        <v>439</v>
      </c>
      <c r="C26" s="32">
        <v>43.47</v>
      </c>
      <c r="D26" s="32">
        <v>49.78</v>
      </c>
      <c r="E26" s="111">
        <v>0.87319999999999998</v>
      </c>
      <c r="F26" s="32">
        <v>65.12</v>
      </c>
      <c r="G26" s="32">
        <v>67.67</v>
      </c>
      <c r="H26" s="23">
        <v>0.96230000000000004</v>
      </c>
      <c r="I26" s="718">
        <v>0.92</v>
      </c>
      <c r="J26" s="756">
        <v>0</v>
      </c>
      <c r="K26" s="529">
        <v>0.84</v>
      </c>
      <c r="L26" s="735">
        <v>0.85</v>
      </c>
      <c r="M26" s="529">
        <v>0.95</v>
      </c>
      <c r="N26" s="727">
        <v>0.96</v>
      </c>
      <c r="O26" s="529">
        <v>1</v>
      </c>
      <c r="P26" s="523"/>
      <c r="Q26" s="523"/>
      <c r="S26" s="60"/>
      <c r="T26" s="61"/>
      <c r="U26" s="34"/>
      <c r="V26" s="22"/>
      <c r="W26" s="62"/>
      <c r="X26" s="62"/>
    </row>
    <row r="27" spans="1:24" ht="24" customHeight="1" x14ac:dyDescent="0.35">
      <c r="A27" s="55" t="s">
        <v>475</v>
      </c>
      <c r="B27" s="49" t="s">
        <v>474</v>
      </c>
      <c r="C27" s="33">
        <v>1296</v>
      </c>
      <c r="D27" s="33">
        <v>295</v>
      </c>
      <c r="E27" s="498" t="s">
        <v>946</v>
      </c>
      <c r="F27" s="33">
        <v>2942</v>
      </c>
      <c r="G27" s="33">
        <v>678</v>
      </c>
      <c r="H27" s="498" t="s">
        <v>946</v>
      </c>
      <c r="I27" s="717" t="s">
        <v>946</v>
      </c>
      <c r="J27" s="55" t="s">
        <v>485</v>
      </c>
      <c r="K27" s="533" t="s">
        <v>155</v>
      </c>
      <c r="L27" s="55" t="s">
        <v>486</v>
      </c>
      <c r="M27" s="533" t="s">
        <v>487</v>
      </c>
      <c r="N27" s="730" t="s">
        <v>488</v>
      </c>
      <c r="O27" s="533" t="s">
        <v>489</v>
      </c>
      <c r="P27" s="520"/>
      <c r="Q27" s="520"/>
      <c r="S27" s="60"/>
      <c r="T27" s="61"/>
      <c r="U27" s="36"/>
      <c r="V27" s="36"/>
      <c r="W27" s="62"/>
      <c r="X27" s="62"/>
    </row>
    <row r="28" spans="1:24" ht="28.5" customHeight="1" x14ac:dyDescent="0.35">
      <c r="A28" s="495" t="s">
        <v>505</v>
      </c>
      <c r="B28" s="49" t="s">
        <v>504</v>
      </c>
      <c r="C28" s="36">
        <v>1.24</v>
      </c>
      <c r="D28" s="25">
        <v>0.8</v>
      </c>
      <c r="E28" s="23">
        <v>1.55</v>
      </c>
      <c r="F28" s="36">
        <v>2.92</v>
      </c>
      <c r="G28" s="25">
        <v>2.8</v>
      </c>
      <c r="H28" s="23">
        <v>1.04</v>
      </c>
      <c r="I28" s="713">
        <v>1.3</v>
      </c>
      <c r="J28" s="756">
        <v>0</v>
      </c>
      <c r="K28" s="529">
        <v>0.84</v>
      </c>
      <c r="L28" s="735">
        <v>0.85</v>
      </c>
      <c r="M28" s="529">
        <v>0.95</v>
      </c>
      <c r="N28" s="727">
        <v>0.96</v>
      </c>
      <c r="O28" s="529">
        <v>1</v>
      </c>
      <c r="P28" s="520"/>
      <c r="Q28" s="520"/>
      <c r="S28" s="60"/>
      <c r="T28" s="61"/>
      <c r="U28" s="32"/>
      <c r="V28" s="32"/>
      <c r="W28" s="63"/>
      <c r="X28" s="63"/>
    </row>
    <row r="29" spans="1:24" ht="21" customHeight="1" x14ac:dyDescent="0.35">
      <c r="A29" s="495" t="s">
        <v>517</v>
      </c>
      <c r="B29" s="49" t="s">
        <v>516</v>
      </c>
      <c r="C29" s="34">
        <v>2595</v>
      </c>
      <c r="D29" s="34">
        <v>2700</v>
      </c>
      <c r="E29" s="23">
        <v>0.96</v>
      </c>
      <c r="F29" s="34">
        <v>2595</v>
      </c>
      <c r="G29" s="34">
        <v>2700</v>
      </c>
      <c r="H29" s="23">
        <v>0.9909</v>
      </c>
      <c r="I29" s="713">
        <v>0.98</v>
      </c>
      <c r="J29" s="756">
        <v>0</v>
      </c>
      <c r="K29" s="529">
        <v>0.84</v>
      </c>
      <c r="L29" s="735">
        <v>0.85</v>
      </c>
      <c r="M29" s="529">
        <v>0.95</v>
      </c>
      <c r="N29" s="727">
        <v>0.96</v>
      </c>
      <c r="O29" s="529">
        <v>1</v>
      </c>
      <c r="P29" s="520"/>
      <c r="Q29" s="520"/>
      <c r="S29" s="60"/>
      <c r="T29" s="61"/>
      <c r="U29" s="33"/>
      <c r="V29" s="34"/>
      <c r="W29" s="64"/>
      <c r="X29" s="65"/>
    </row>
    <row r="30" spans="1:24" ht="24.65" customHeight="1" x14ac:dyDescent="0.35">
      <c r="A30" s="55" t="s">
        <v>947</v>
      </c>
      <c r="B30" s="49" t="s">
        <v>528</v>
      </c>
      <c r="C30" s="34">
        <v>75</v>
      </c>
      <c r="D30" s="34">
        <v>75</v>
      </c>
      <c r="E30" s="23">
        <v>1</v>
      </c>
      <c r="F30" s="34">
        <v>55</v>
      </c>
      <c r="G30" s="34">
        <v>45</v>
      </c>
      <c r="H30" s="23">
        <v>1.22</v>
      </c>
      <c r="I30" s="713">
        <v>1.1100000000000001</v>
      </c>
      <c r="J30" s="756">
        <v>0</v>
      </c>
      <c r="K30" s="529">
        <v>0.79</v>
      </c>
      <c r="L30" s="735">
        <v>0.8</v>
      </c>
      <c r="M30" s="529">
        <v>0.89</v>
      </c>
      <c r="N30" s="727">
        <v>0.9</v>
      </c>
      <c r="O30" s="529">
        <v>1</v>
      </c>
      <c r="P30" s="520"/>
      <c r="Q30" s="520"/>
      <c r="S30" s="60"/>
      <c r="T30" s="61"/>
      <c r="U30" s="33"/>
      <c r="V30" s="33"/>
      <c r="W30" s="63"/>
      <c r="X30" s="63"/>
    </row>
    <row r="31" spans="1:24" ht="23.25" customHeight="1" x14ac:dyDescent="0.35">
      <c r="A31" s="55" t="s">
        <v>545</v>
      </c>
      <c r="B31" s="50" t="s">
        <v>544</v>
      </c>
      <c r="C31" s="31">
        <v>4</v>
      </c>
      <c r="D31" s="31">
        <v>3</v>
      </c>
      <c r="E31" s="23">
        <v>0.75</v>
      </c>
      <c r="F31" s="31">
        <v>6</v>
      </c>
      <c r="G31" s="31">
        <v>6</v>
      </c>
      <c r="H31" s="23">
        <v>1</v>
      </c>
      <c r="I31" s="713">
        <v>0.75</v>
      </c>
      <c r="J31" s="756">
        <v>0</v>
      </c>
      <c r="K31" s="529">
        <v>0.59</v>
      </c>
      <c r="L31" s="735">
        <v>0.6</v>
      </c>
      <c r="M31" s="529">
        <v>0.69</v>
      </c>
      <c r="N31" s="727">
        <v>0.7</v>
      </c>
      <c r="O31" s="529">
        <v>1</v>
      </c>
      <c r="P31" s="524"/>
      <c r="Q31" s="524"/>
      <c r="S31" s="60"/>
      <c r="T31" s="61"/>
      <c r="U31" s="36"/>
      <c r="V31" s="25"/>
      <c r="W31" s="62"/>
      <c r="X31" s="62"/>
    </row>
    <row r="32" spans="1:24" ht="23.25" customHeight="1" x14ac:dyDescent="0.35">
      <c r="A32" s="1013" t="s">
        <v>1149</v>
      </c>
      <c r="B32" s="50"/>
      <c r="C32" s="31"/>
      <c r="D32" s="31"/>
      <c r="E32" s="23"/>
      <c r="F32" s="31"/>
      <c r="G32" s="31"/>
      <c r="H32" s="23"/>
      <c r="I32" s="713"/>
      <c r="J32" s="756"/>
      <c r="K32" s="529"/>
      <c r="L32" s="735"/>
      <c r="M32" s="529"/>
      <c r="N32" s="727"/>
      <c r="O32" s="529"/>
      <c r="P32" s="524"/>
      <c r="Q32" s="524"/>
      <c r="S32" s="60"/>
      <c r="T32" s="61"/>
      <c r="U32" s="36"/>
      <c r="V32" s="25"/>
      <c r="W32" s="62"/>
      <c r="X32" s="62"/>
    </row>
    <row r="33" spans="1:24" ht="23.25" customHeight="1" x14ac:dyDescent="0.35">
      <c r="A33" s="55" t="s">
        <v>565</v>
      </c>
      <c r="B33" s="50" t="s">
        <v>564</v>
      </c>
      <c r="C33" s="493">
        <v>12547</v>
      </c>
      <c r="D33" s="48">
        <v>18540</v>
      </c>
      <c r="E33" s="26">
        <v>0.67679999999999996</v>
      </c>
      <c r="F33" s="493">
        <v>12547</v>
      </c>
      <c r="G33" s="48">
        <v>28936</v>
      </c>
      <c r="H33" s="35">
        <v>0.94489999999999996</v>
      </c>
      <c r="I33" s="722">
        <v>0.84019999999999995</v>
      </c>
      <c r="J33" s="756">
        <v>0</v>
      </c>
      <c r="K33" s="529">
        <v>0.59</v>
      </c>
      <c r="L33" s="735">
        <v>0.6</v>
      </c>
      <c r="M33" s="529">
        <v>0.79</v>
      </c>
      <c r="N33" s="727">
        <v>0.8</v>
      </c>
      <c r="O33" s="529">
        <v>1</v>
      </c>
      <c r="P33" s="525"/>
      <c r="Q33" s="525"/>
      <c r="S33" s="60"/>
      <c r="T33" s="61"/>
      <c r="U33" s="34"/>
      <c r="V33" s="34"/>
      <c r="W33" s="62"/>
      <c r="X33" s="62"/>
    </row>
    <row r="34" spans="1:24" ht="23.25" customHeight="1" x14ac:dyDescent="0.35">
      <c r="A34" s="55" t="s">
        <v>580</v>
      </c>
      <c r="B34" s="50" t="s">
        <v>579</v>
      </c>
      <c r="C34" s="493">
        <v>36514</v>
      </c>
      <c r="D34" s="48">
        <v>44520</v>
      </c>
      <c r="E34" s="46">
        <v>0.82020000000000004</v>
      </c>
      <c r="F34" s="493">
        <v>15292</v>
      </c>
      <c r="G34" s="48">
        <v>20276</v>
      </c>
      <c r="H34" s="1015">
        <v>0.75419999999999998</v>
      </c>
      <c r="I34" s="1016">
        <v>0.79949999999999999</v>
      </c>
      <c r="J34" s="756">
        <v>0</v>
      </c>
      <c r="K34" s="529">
        <v>0.59</v>
      </c>
      <c r="L34" s="735">
        <v>0.6</v>
      </c>
      <c r="M34" s="529">
        <v>0.79</v>
      </c>
      <c r="N34" s="727">
        <v>0.8</v>
      </c>
      <c r="O34" s="529">
        <v>1</v>
      </c>
      <c r="P34" s="526"/>
      <c r="Q34" s="526"/>
      <c r="S34" s="60"/>
      <c r="T34" s="61"/>
      <c r="U34" s="34"/>
      <c r="V34" s="34"/>
      <c r="W34" s="62"/>
      <c r="X34" s="62"/>
    </row>
    <row r="35" spans="1:24" ht="23.25" customHeight="1" x14ac:dyDescent="0.35">
      <c r="A35" s="55" t="s">
        <v>588</v>
      </c>
      <c r="B35" s="50" t="s">
        <v>587</v>
      </c>
      <c r="C35" s="37">
        <v>61</v>
      </c>
      <c r="D35" s="37">
        <v>993</v>
      </c>
      <c r="E35" s="40">
        <v>6.0999999999999999E-2</v>
      </c>
      <c r="F35" s="37">
        <v>59</v>
      </c>
      <c r="G35" s="37">
        <v>3799</v>
      </c>
      <c r="H35" s="40">
        <v>1.6E-2</v>
      </c>
      <c r="I35" s="719">
        <v>3.7999999999999999E-2</v>
      </c>
      <c r="J35" s="55" t="s">
        <v>948</v>
      </c>
      <c r="K35" s="533" t="s">
        <v>949</v>
      </c>
      <c r="L35" s="55">
        <v>3.01</v>
      </c>
      <c r="M35" s="533" t="s">
        <v>489</v>
      </c>
      <c r="N35" s="730" t="s">
        <v>950</v>
      </c>
      <c r="O35" s="533" t="s">
        <v>486</v>
      </c>
      <c r="P35" s="527"/>
      <c r="Q35" s="527"/>
      <c r="S35" s="60"/>
      <c r="T35" s="61"/>
      <c r="U35" s="34"/>
      <c r="V35" s="34"/>
      <c r="W35" s="62"/>
      <c r="X35" s="62"/>
    </row>
    <row r="36" spans="1:24" ht="23.25" customHeight="1" x14ac:dyDescent="0.35">
      <c r="A36" s="55" t="s">
        <v>610</v>
      </c>
      <c r="B36" s="50" t="s">
        <v>951</v>
      </c>
      <c r="C36" s="24">
        <v>3950</v>
      </c>
      <c r="D36" s="24">
        <v>6544</v>
      </c>
      <c r="E36" s="52">
        <f>C36/D36</f>
        <v>0.60360635696821519</v>
      </c>
      <c r="F36" s="24">
        <v>3542</v>
      </c>
      <c r="G36" s="24">
        <v>5703</v>
      </c>
      <c r="H36" s="52">
        <v>0.62109999999999999</v>
      </c>
      <c r="I36" s="720">
        <v>0.61240000000000006</v>
      </c>
      <c r="J36" s="756">
        <v>0</v>
      </c>
      <c r="K36" s="529">
        <v>0.3</v>
      </c>
      <c r="L36" s="735">
        <v>0.31</v>
      </c>
      <c r="M36" s="529">
        <v>0.59</v>
      </c>
      <c r="N36" s="727">
        <v>0.6</v>
      </c>
      <c r="O36" s="529">
        <v>1</v>
      </c>
      <c r="P36" s="521"/>
      <c r="Q36" s="521"/>
      <c r="S36" s="60"/>
      <c r="T36" s="61"/>
      <c r="U36" s="36"/>
      <c r="V36" s="36"/>
      <c r="W36" s="62"/>
      <c r="X36" s="62"/>
    </row>
    <row r="37" spans="1:24" ht="23.25" customHeight="1" x14ac:dyDescent="0.35">
      <c r="A37" s="55" t="s">
        <v>1045</v>
      </c>
      <c r="B37" s="50" t="s">
        <v>1150</v>
      </c>
      <c r="C37" s="24"/>
      <c r="D37" s="24"/>
      <c r="E37" s="52" t="s">
        <v>526</v>
      </c>
      <c r="F37" s="24">
        <v>2450</v>
      </c>
      <c r="G37" s="24">
        <v>885</v>
      </c>
      <c r="H37" s="1004">
        <v>2.77</v>
      </c>
      <c r="I37" s="1005">
        <v>2.77</v>
      </c>
      <c r="J37" s="1008">
        <v>3.79</v>
      </c>
      <c r="K37" s="1007">
        <v>4.12</v>
      </c>
      <c r="L37" s="1006">
        <v>3.42</v>
      </c>
      <c r="M37" s="1007">
        <v>3.78</v>
      </c>
      <c r="N37" s="1008">
        <v>0</v>
      </c>
      <c r="O37" s="1007">
        <v>3.41</v>
      </c>
      <c r="P37" s="521"/>
      <c r="Q37" s="521"/>
      <c r="S37" s="60"/>
      <c r="T37" s="61"/>
      <c r="U37" s="36"/>
      <c r="V37" s="36"/>
      <c r="W37" s="62"/>
      <c r="X37" s="62"/>
    </row>
    <row r="38" spans="1:24" ht="23.25" customHeight="1" x14ac:dyDescent="0.35">
      <c r="A38" s="55" t="s">
        <v>639</v>
      </c>
      <c r="B38" s="50" t="s">
        <v>937</v>
      </c>
      <c r="C38" s="24">
        <v>171680</v>
      </c>
      <c r="D38" s="24">
        <v>418</v>
      </c>
      <c r="E38" s="438">
        <v>410.72</v>
      </c>
      <c r="F38" s="24">
        <v>207760</v>
      </c>
      <c r="G38" s="24">
        <v>467</v>
      </c>
      <c r="H38" s="438">
        <v>444.88</v>
      </c>
      <c r="I38" s="721">
        <v>427</v>
      </c>
      <c r="J38" s="55" t="s">
        <v>952</v>
      </c>
      <c r="K38" s="533" t="s">
        <v>649</v>
      </c>
      <c r="L38" s="55" t="s">
        <v>650</v>
      </c>
      <c r="M38" s="533" t="s">
        <v>651</v>
      </c>
      <c r="N38" s="730" t="s">
        <v>652</v>
      </c>
      <c r="O38" s="533" t="s">
        <v>653</v>
      </c>
      <c r="P38" s="521"/>
      <c r="Q38" s="521"/>
      <c r="S38" s="60"/>
      <c r="T38" s="61"/>
      <c r="U38" s="36"/>
      <c r="V38" s="36"/>
      <c r="W38" s="62"/>
      <c r="X38" s="62"/>
    </row>
    <row r="39" spans="1:24" ht="23.25" customHeight="1" x14ac:dyDescent="0.35">
      <c r="A39" s="55" t="s">
        <v>659</v>
      </c>
      <c r="B39" s="50" t="s">
        <v>1151</v>
      </c>
      <c r="C39" s="24"/>
      <c r="D39" s="24"/>
      <c r="E39" s="39" t="s">
        <v>526</v>
      </c>
      <c r="F39" s="24">
        <v>30</v>
      </c>
      <c r="G39" s="24">
        <v>36</v>
      </c>
      <c r="H39" s="47">
        <v>83.33</v>
      </c>
      <c r="I39" s="715">
        <v>8.33</v>
      </c>
      <c r="J39" s="739">
        <v>0</v>
      </c>
      <c r="K39" s="532">
        <v>0.3</v>
      </c>
      <c r="L39" s="739">
        <v>0.31</v>
      </c>
      <c r="M39" s="532">
        <v>0.59</v>
      </c>
      <c r="N39" s="729">
        <v>0.6</v>
      </c>
      <c r="O39" s="532">
        <v>1</v>
      </c>
      <c r="P39" s="521"/>
      <c r="Q39" s="521"/>
      <c r="S39" s="60"/>
      <c r="T39" s="61"/>
      <c r="U39" s="36"/>
      <c r="V39" s="36"/>
      <c r="W39" s="62"/>
      <c r="X39" s="62"/>
    </row>
    <row r="40" spans="1:24" ht="23.25" customHeight="1" x14ac:dyDescent="0.35">
      <c r="A40" s="55" t="s">
        <v>675</v>
      </c>
      <c r="B40" s="50" t="s">
        <v>1152</v>
      </c>
      <c r="C40" s="24"/>
      <c r="D40" s="24"/>
      <c r="E40" s="39"/>
      <c r="F40" s="24">
        <v>27</v>
      </c>
      <c r="G40" s="24">
        <v>2139</v>
      </c>
      <c r="H40" s="47">
        <v>1.2999999999999999E-2</v>
      </c>
      <c r="I40" s="47">
        <v>1.2999999999999999E-2</v>
      </c>
      <c r="J40" s="55">
        <v>2.2000000000000002</v>
      </c>
      <c r="K40" s="533">
        <v>2.23</v>
      </c>
      <c r="L40" s="55">
        <v>1.9</v>
      </c>
      <c r="M40" s="533">
        <v>2.1</v>
      </c>
      <c r="N40" s="730">
        <v>0</v>
      </c>
      <c r="O40" s="533">
        <v>1.8</v>
      </c>
      <c r="P40" s="521"/>
      <c r="Q40" s="521"/>
      <c r="S40" s="60"/>
      <c r="T40" s="61"/>
      <c r="U40" s="36"/>
      <c r="V40" s="36"/>
      <c r="W40" s="62"/>
      <c r="X40" s="62"/>
    </row>
    <row r="41" spans="1:24" ht="20.5" customHeight="1" x14ac:dyDescent="0.35">
      <c r="A41" s="55" t="s">
        <v>685</v>
      </c>
      <c r="B41" s="50" t="s">
        <v>953</v>
      </c>
      <c r="C41" s="24">
        <v>22523</v>
      </c>
      <c r="D41" s="24">
        <v>971</v>
      </c>
      <c r="E41" s="47">
        <v>23.2</v>
      </c>
      <c r="F41" s="24">
        <v>22590</v>
      </c>
      <c r="G41" s="24">
        <v>1170</v>
      </c>
      <c r="H41" s="47">
        <v>19.309999999999999</v>
      </c>
      <c r="I41" s="715">
        <v>21.07</v>
      </c>
      <c r="J41" s="55" t="s">
        <v>952</v>
      </c>
      <c r="K41" s="533" t="s">
        <v>954</v>
      </c>
      <c r="L41" s="55" t="s">
        <v>955</v>
      </c>
      <c r="M41" s="533" t="s">
        <v>956</v>
      </c>
      <c r="N41" s="730" t="s">
        <v>957</v>
      </c>
      <c r="O41" s="533" t="s">
        <v>958</v>
      </c>
      <c r="P41" s="524"/>
      <c r="Q41" s="524"/>
      <c r="S41" s="60"/>
      <c r="T41" s="61"/>
      <c r="U41" s="66"/>
      <c r="V41" s="66"/>
      <c r="W41" s="64"/>
      <c r="X41" s="63"/>
    </row>
    <row r="42" spans="1:24" ht="20.5" customHeight="1" x14ac:dyDescent="0.35">
      <c r="A42" s="495" t="s">
        <v>694</v>
      </c>
      <c r="B42" s="50" t="s">
        <v>1061</v>
      </c>
      <c r="C42" s="24"/>
      <c r="D42" s="24"/>
      <c r="E42" s="39" t="s">
        <v>526</v>
      </c>
      <c r="F42" s="24">
        <v>20</v>
      </c>
      <c r="G42" s="24">
        <v>25</v>
      </c>
      <c r="H42" s="723">
        <v>0.8</v>
      </c>
      <c r="I42" s="723">
        <v>0.8</v>
      </c>
      <c r="J42" s="756">
        <v>0</v>
      </c>
      <c r="K42" s="529">
        <v>0.59</v>
      </c>
      <c r="L42" s="735">
        <v>0.6</v>
      </c>
      <c r="M42" s="529">
        <v>0.79</v>
      </c>
      <c r="N42" s="727">
        <v>0.8</v>
      </c>
      <c r="O42" s="529">
        <v>1</v>
      </c>
      <c r="P42" s="524"/>
      <c r="Q42" s="524"/>
      <c r="S42" s="60"/>
      <c r="T42" s="61"/>
      <c r="U42" s="66"/>
      <c r="V42" s="66"/>
      <c r="W42" s="64"/>
      <c r="X42" s="63"/>
    </row>
    <row r="43" spans="1:24" ht="22" customHeight="1" x14ac:dyDescent="0.35">
      <c r="A43" s="495" t="s">
        <v>694</v>
      </c>
      <c r="B43" s="50" t="s">
        <v>693</v>
      </c>
      <c r="C43" s="25">
        <v>20</v>
      </c>
      <c r="D43" s="25">
        <v>20</v>
      </c>
      <c r="E43" s="35">
        <v>1</v>
      </c>
      <c r="F43" s="25">
        <v>39</v>
      </c>
      <c r="G43" s="25">
        <v>42</v>
      </c>
      <c r="H43" s="26">
        <v>0.93</v>
      </c>
      <c r="I43" s="722">
        <v>0.95199999999999996</v>
      </c>
      <c r="J43" s="756">
        <v>0</v>
      </c>
      <c r="K43" s="529">
        <v>0.79</v>
      </c>
      <c r="L43" s="735">
        <v>0.8</v>
      </c>
      <c r="M43" s="529">
        <v>0.94</v>
      </c>
      <c r="N43" s="727">
        <v>0.95</v>
      </c>
      <c r="O43" s="529">
        <v>1</v>
      </c>
      <c r="P43" s="524"/>
      <c r="Q43" s="524"/>
      <c r="S43" s="60"/>
      <c r="T43" s="61"/>
      <c r="U43" s="66"/>
      <c r="V43" s="66"/>
      <c r="W43" s="64"/>
      <c r="X43" s="63"/>
    </row>
    <row r="44" spans="1:24" ht="22" customHeight="1" x14ac:dyDescent="0.35">
      <c r="A44" s="55" t="s">
        <v>715</v>
      </c>
      <c r="B44" s="50" t="s">
        <v>714</v>
      </c>
      <c r="C44" s="42">
        <v>17168</v>
      </c>
      <c r="D44" s="42">
        <v>19009</v>
      </c>
      <c r="E44" s="439">
        <v>0.9</v>
      </c>
      <c r="F44" s="42">
        <v>15084</v>
      </c>
      <c r="G44" s="42">
        <v>19833</v>
      </c>
      <c r="H44" s="1017">
        <v>0.76</v>
      </c>
      <c r="I44" s="1018">
        <v>0.83</v>
      </c>
      <c r="J44" s="735">
        <v>0.7</v>
      </c>
      <c r="K44" s="529">
        <v>0.79</v>
      </c>
      <c r="L44" s="735">
        <v>0.8</v>
      </c>
      <c r="M44" s="529">
        <v>0.89</v>
      </c>
      <c r="N44" s="727">
        <v>0.9</v>
      </c>
      <c r="O44" s="529">
        <v>1</v>
      </c>
      <c r="P44" s="526"/>
      <c r="Q44" s="526"/>
      <c r="S44" s="60"/>
      <c r="T44" s="61"/>
      <c r="U44" s="32"/>
      <c r="V44" s="32"/>
      <c r="W44" s="32"/>
      <c r="X44" s="67"/>
    </row>
    <row r="45" spans="1:24" ht="22" customHeight="1" x14ac:dyDescent="0.35">
      <c r="A45" s="1014" t="s">
        <v>737</v>
      </c>
      <c r="B45" s="50" t="s">
        <v>736</v>
      </c>
      <c r="C45" s="42">
        <v>28</v>
      </c>
      <c r="D45" s="42">
        <v>40</v>
      </c>
      <c r="E45" s="53">
        <v>1</v>
      </c>
      <c r="F45" s="42">
        <v>141</v>
      </c>
      <c r="G45" s="42">
        <v>65</v>
      </c>
      <c r="H45" s="53">
        <v>2</v>
      </c>
      <c r="I45" s="719">
        <v>1.5</v>
      </c>
      <c r="J45" s="55" t="s">
        <v>744</v>
      </c>
      <c r="K45" s="533" t="s">
        <v>745</v>
      </c>
      <c r="L45" s="55" t="s">
        <v>746</v>
      </c>
      <c r="M45" s="533" t="s">
        <v>747</v>
      </c>
      <c r="N45" s="730" t="s">
        <v>748</v>
      </c>
      <c r="O45" s="533" t="s">
        <v>749</v>
      </c>
      <c r="P45" s="525"/>
      <c r="Q45" s="525"/>
      <c r="S45" s="60"/>
      <c r="T45" s="61"/>
      <c r="U45" s="32"/>
      <c r="V45" s="32"/>
      <c r="W45" s="32"/>
      <c r="X45" s="67"/>
    </row>
    <row r="46" spans="1:24" ht="24.65" customHeight="1" x14ac:dyDescent="0.35">
      <c r="A46" s="1014" t="s">
        <v>757</v>
      </c>
      <c r="B46" s="50" t="s">
        <v>756</v>
      </c>
      <c r="C46" s="42">
        <v>102</v>
      </c>
      <c r="D46" s="42">
        <v>19009</v>
      </c>
      <c r="E46" s="43">
        <v>5.0000000000000001E-3</v>
      </c>
      <c r="F46" s="42">
        <v>42</v>
      </c>
      <c r="G46" s="42">
        <v>19833</v>
      </c>
      <c r="H46" s="43">
        <v>2E-3</v>
      </c>
      <c r="I46" s="724">
        <v>3.5000000000000001E-3</v>
      </c>
      <c r="J46" s="740">
        <v>2.1000000000000001E-2</v>
      </c>
      <c r="K46" s="534">
        <v>0.05</v>
      </c>
      <c r="L46" s="740">
        <v>1.0999999999999999E-2</v>
      </c>
      <c r="M46" s="534">
        <v>0.02</v>
      </c>
      <c r="N46" s="731">
        <v>1E-3</v>
      </c>
      <c r="O46" s="534">
        <v>0.01</v>
      </c>
      <c r="P46" s="520"/>
      <c r="Q46" s="520"/>
      <c r="S46" s="60"/>
      <c r="T46" s="61"/>
      <c r="U46" s="32"/>
      <c r="V46" s="32"/>
      <c r="W46" s="32"/>
      <c r="X46" s="67"/>
    </row>
    <row r="47" spans="1:24" ht="24.65" customHeight="1" x14ac:dyDescent="0.35">
      <c r="A47" s="55" t="s">
        <v>770</v>
      </c>
      <c r="B47" s="50" t="s">
        <v>769</v>
      </c>
      <c r="C47" s="30">
        <v>0.14000000000000001</v>
      </c>
      <c r="D47" s="30">
        <v>0.14000000000000001</v>
      </c>
      <c r="E47" s="23">
        <v>1</v>
      </c>
      <c r="F47" s="30">
        <v>0.21</v>
      </c>
      <c r="G47" s="30">
        <v>0.23</v>
      </c>
      <c r="H47" s="23">
        <v>0.91</v>
      </c>
      <c r="I47" s="713">
        <v>0.96</v>
      </c>
      <c r="J47" s="756">
        <v>0</v>
      </c>
      <c r="K47" s="529">
        <v>0.89</v>
      </c>
      <c r="L47" s="735">
        <v>0.9</v>
      </c>
      <c r="M47" s="529">
        <v>0.95</v>
      </c>
      <c r="N47" s="727">
        <v>0.96</v>
      </c>
      <c r="O47" s="529">
        <v>1</v>
      </c>
      <c r="P47" s="520"/>
      <c r="Q47" s="520"/>
      <c r="S47" s="60"/>
      <c r="T47" s="61"/>
      <c r="U47" s="32"/>
      <c r="V47" s="32"/>
      <c r="W47" s="32"/>
      <c r="X47" s="67"/>
    </row>
    <row r="48" spans="1:24" ht="24.65" customHeight="1" x14ac:dyDescent="0.35">
      <c r="A48" s="55" t="s">
        <v>785</v>
      </c>
      <c r="B48" s="50" t="s">
        <v>784</v>
      </c>
      <c r="C48" s="1019"/>
      <c r="D48" s="1019"/>
      <c r="E48" s="1020"/>
      <c r="F48" s="1019">
        <v>112</v>
      </c>
      <c r="G48" s="1019">
        <v>112</v>
      </c>
      <c r="H48" s="23">
        <v>1</v>
      </c>
      <c r="I48" s="713">
        <v>1</v>
      </c>
      <c r="J48" s="1021">
        <v>0.8</v>
      </c>
      <c r="K48" s="529">
        <v>0.85</v>
      </c>
      <c r="L48" s="735">
        <v>0.86</v>
      </c>
      <c r="M48" s="529">
        <v>0.95</v>
      </c>
      <c r="N48" s="727">
        <v>0.96</v>
      </c>
      <c r="O48" s="529">
        <v>1</v>
      </c>
      <c r="P48" s="520"/>
      <c r="Q48" s="520"/>
      <c r="S48" s="60"/>
      <c r="T48" s="61"/>
      <c r="U48" s="32"/>
      <c r="V48" s="32"/>
      <c r="W48" s="32"/>
      <c r="X48" s="67"/>
    </row>
    <row r="49" spans="1:24" ht="24.65" customHeight="1" x14ac:dyDescent="0.35">
      <c r="A49" s="55" t="s">
        <v>800</v>
      </c>
      <c r="B49" s="50" t="s">
        <v>1153</v>
      </c>
      <c r="C49" s="1019"/>
      <c r="D49" s="1019"/>
      <c r="E49" s="1020"/>
      <c r="F49" s="1019">
        <v>26.13</v>
      </c>
      <c r="G49" s="1019">
        <v>6</v>
      </c>
      <c r="H49" s="1022">
        <v>4.3600000000000003</v>
      </c>
      <c r="I49" s="1022">
        <v>4.3600000000000003</v>
      </c>
      <c r="J49" s="55">
        <v>0</v>
      </c>
      <c r="K49" s="533">
        <v>2.5</v>
      </c>
      <c r="L49" s="55">
        <v>2.6</v>
      </c>
      <c r="M49" s="533">
        <v>3.9</v>
      </c>
      <c r="N49" s="730">
        <v>4</v>
      </c>
      <c r="O49" s="533">
        <v>5</v>
      </c>
      <c r="P49" s="520"/>
      <c r="Q49" s="520"/>
      <c r="S49" s="60"/>
      <c r="T49" s="61"/>
      <c r="U49" s="32"/>
      <c r="V49" s="32"/>
      <c r="W49" s="32"/>
      <c r="X49" s="67"/>
    </row>
    <row r="50" spans="1:24" ht="24.65" customHeight="1" x14ac:dyDescent="0.35">
      <c r="A50" s="55" t="s">
        <v>817</v>
      </c>
      <c r="B50" s="50" t="s">
        <v>1154</v>
      </c>
      <c r="C50" s="1019"/>
      <c r="D50" s="1019"/>
      <c r="E50" s="1023"/>
      <c r="F50" s="1019">
        <v>27.67</v>
      </c>
      <c r="G50" s="1019">
        <v>6</v>
      </c>
      <c r="H50" s="1022">
        <v>4.6100000000000003</v>
      </c>
      <c r="I50" s="1022">
        <v>4.6100000000000003</v>
      </c>
      <c r="J50" s="55">
        <v>0</v>
      </c>
      <c r="K50" s="533">
        <v>2.5</v>
      </c>
      <c r="L50" s="55">
        <v>2.6</v>
      </c>
      <c r="M50" s="533">
        <v>3.9</v>
      </c>
      <c r="N50" s="730">
        <v>4</v>
      </c>
      <c r="O50" s="533">
        <v>5</v>
      </c>
      <c r="P50" s="520"/>
      <c r="Q50" s="520"/>
      <c r="S50" s="60"/>
      <c r="T50" s="61"/>
      <c r="U50" s="32"/>
      <c r="V50" s="32"/>
      <c r="W50" s="32"/>
      <c r="X50" s="67"/>
    </row>
    <row r="51" spans="1:24" ht="24.65" customHeight="1" x14ac:dyDescent="0.35">
      <c r="A51" s="55" t="s">
        <v>828</v>
      </c>
      <c r="B51" s="50" t="s">
        <v>1155</v>
      </c>
      <c r="C51" s="1019"/>
      <c r="D51" s="1019"/>
      <c r="E51" s="1023"/>
      <c r="F51" s="1019">
        <v>84.68</v>
      </c>
      <c r="G51" s="1019">
        <v>98.32</v>
      </c>
      <c r="H51" s="498">
        <v>0.13639999999999999</v>
      </c>
      <c r="I51" s="498">
        <v>0.13639999999999999</v>
      </c>
      <c r="J51" s="1021">
        <v>0</v>
      </c>
      <c r="K51" s="529">
        <v>0.1</v>
      </c>
      <c r="L51" s="735">
        <v>0.11</v>
      </c>
      <c r="M51" s="529">
        <v>0.19</v>
      </c>
      <c r="N51" s="727">
        <v>0.2</v>
      </c>
      <c r="O51" s="529">
        <v>1</v>
      </c>
      <c r="P51" s="520"/>
      <c r="Q51" s="520"/>
      <c r="S51" s="60"/>
      <c r="T51" s="61"/>
      <c r="U51" s="32"/>
      <c r="V51" s="32"/>
      <c r="W51" s="32"/>
      <c r="X51" s="67"/>
    </row>
    <row r="52" spans="1:24" ht="24.65" customHeight="1" x14ac:dyDescent="0.35">
      <c r="A52" s="1002" t="s">
        <v>840</v>
      </c>
      <c r="B52" s="50" t="s">
        <v>839</v>
      </c>
      <c r="C52" s="42">
        <v>56</v>
      </c>
      <c r="D52" s="42">
        <v>56</v>
      </c>
      <c r="E52" s="41">
        <v>1</v>
      </c>
      <c r="F52" s="42">
        <v>21</v>
      </c>
      <c r="G52" s="42">
        <v>21</v>
      </c>
      <c r="H52" s="41">
        <v>1</v>
      </c>
      <c r="I52" s="713">
        <v>1</v>
      </c>
      <c r="J52" s="756">
        <v>0</v>
      </c>
      <c r="K52" s="529">
        <v>0.6</v>
      </c>
      <c r="L52" s="735">
        <v>0.61</v>
      </c>
      <c r="M52" s="529">
        <v>0.79</v>
      </c>
      <c r="N52" s="727">
        <v>0.8</v>
      </c>
      <c r="O52" s="529">
        <v>1</v>
      </c>
      <c r="P52" s="520"/>
      <c r="Q52" s="520"/>
      <c r="S52" s="60"/>
      <c r="T52" s="61"/>
      <c r="U52" s="32"/>
      <c r="V52" s="32"/>
      <c r="W52" s="32"/>
      <c r="X52" s="67"/>
    </row>
    <row r="53" spans="1:24" ht="24.65" customHeight="1" x14ac:dyDescent="0.35">
      <c r="A53" s="495" t="s">
        <v>860</v>
      </c>
      <c r="B53" s="50" t="s">
        <v>940</v>
      </c>
      <c r="C53" s="37">
        <v>25</v>
      </c>
      <c r="D53" s="37">
        <v>28</v>
      </c>
      <c r="E53" s="111">
        <v>0.89</v>
      </c>
      <c r="F53" s="37">
        <v>18</v>
      </c>
      <c r="G53" s="37">
        <v>18</v>
      </c>
      <c r="H53" s="23">
        <v>1</v>
      </c>
      <c r="I53" s="713">
        <v>0.95</v>
      </c>
      <c r="J53" s="756">
        <v>0</v>
      </c>
      <c r="K53" s="741">
        <v>0.79900000000000004</v>
      </c>
      <c r="L53" s="735">
        <v>0.8</v>
      </c>
      <c r="M53" s="741">
        <v>0.89900000000000002</v>
      </c>
      <c r="N53" s="727">
        <v>0.9</v>
      </c>
      <c r="O53" s="529">
        <v>1</v>
      </c>
      <c r="P53" s="520"/>
      <c r="Q53" s="520"/>
      <c r="S53" s="60"/>
      <c r="T53" s="61"/>
      <c r="U53" s="24"/>
      <c r="V53" s="24"/>
      <c r="W53" s="28"/>
      <c r="X53" s="63"/>
    </row>
    <row r="54" spans="1:24" ht="19" customHeight="1" x14ac:dyDescent="0.35">
      <c r="A54" s="1002" t="s">
        <v>877</v>
      </c>
      <c r="B54" s="50" t="s">
        <v>876</v>
      </c>
      <c r="C54" s="37">
        <v>28</v>
      </c>
      <c r="D54" s="37">
        <v>33</v>
      </c>
      <c r="E54" s="111">
        <v>0.85</v>
      </c>
      <c r="F54" s="37">
        <v>61</v>
      </c>
      <c r="G54" s="37">
        <v>71</v>
      </c>
      <c r="H54" s="111">
        <v>0.86</v>
      </c>
      <c r="I54" s="718">
        <v>0.85</v>
      </c>
      <c r="J54" s="756">
        <v>0</v>
      </c>
      <c r="K54" s="741">
        <v>0.79900000000000004</v>
      </c>
      <c r="L54" s="735">
        <v>0.8</v>
      </c>
      <c r="M54" s="741">
        <v>0.89900000000000002</v>
      </c>
      <c r="N54" s="727">
        <v>0.9</v>
      </c>
      <c r="O54" s="529">
        <v>1</v>
      </c>
      <c r="P54" s="520"/>
      <c r="Q54" s="520"/>
      <c r="S54" s="60"/>
      <c r="T54" s="61"/>
      <c r="U54" s="38"/>
      <c r="V54" s="38"/>
      <c r="W54" s="39"/>
      <c r="X54" s="32"/>
    </row>
    <row r="55" spans="1:24" ht="16" customHeight="1" x14ac:dyDescent="0.35">
      <c r="A55" s="55" t="s">
        <v>892</v>
      </c>
      <c r="B55" s="50" t="s">
        <v>891</v>
      </c>
      <c r="C55" s="37">
        <v>245</v>
      </c>
      <c r="D55" s="37">
        <v>245</v>
      </c>
      <c r="E55" s="23">
        <v>1</v>
      </c>
      <c r="F55" s="37">
        <v>308</v>
      </c>
      <c r="G55" s="37">
        <v>308</v>
      </c>
      <c r="H55" s="23">
        <v>1</v>
      </c>
      <c r="I55" s="713">
        <v>1</v>
      </c>
      <c r="J55" s="756">
        <v>0</v>
      </c>
      <c r="K55" s="529">
        <v>0.79</v>
      </c>
      <c r="L55" s="735">
        <v>0.8</v>
      </c>
      <c r="M55" s="529">
        <v>0.94</v>
      </c>
      <c r="N55" s="727">
        <v>0.95</v>
      </c>
      <c r="O55" s="529">
        <v>1</v>
      </c>
      <c r="P55" s="520"/>
      <c r="Q55" s="520"/>
      <c r="S55" s="60"/>
      <c r="T55" s="61"/>
      <c r="U55" s="38"/>
      <c r="V55" s="38"/>
      <c r="W55" s="39"/>
      <c r="X55" s="32"/>
    </row>
    <row r="56" spans="1:24" ht="15" thickBot="1" x14ac:dyDescent="0.4">
      <c r="A56" s="497" t="s">
        <v>913</v>
      </c>
      <c r="B56" s="57" t="s">
        <v>912</v>
      </c>
      <c r="C56" s="58">
        <v>195</v>
      </c>
      <c r="D56" s="58">
        <v>197</v>
      </c>
      <c r="E56" s="59">
        <v>0.99</v>
      </c>
      <c r="F56" s="58">
        <v>196</v>
      </c>
      <c r="G56" s="58">
        <v>196</v>
      </c>
      <c r="H56" s="59">
        <v>1</v>
      </c>
      <c r="I56" s="725">
        <v>1</v>
      </c>
      <c r="J56" s="742">
        <v>0</v>
      </c>
      <c r="K56" s="535">
        <v>0.79</v>
      </c>
      <c r="L56" s="744">
        <v>0.8</v>
      </c>
      <c r="M56" s="535">
        <v>0.94</v>
      </c>
      <c r="N56" s="732">
        <v>0.95</v>
      </c>
      <c r="O56" s="535">
        <v>1</v>
      </c>
    </row>
    <row r="57" spans="1:24" ht="15" thickBot="1" x14ac:dyDescent="0.4">
      <c r="S57" s="3835"/>
      <c r="T57" s="3835"/>
      <c r="U57" s="3835"/>
      <c r="V57" s="3835"/>
      <c r="W57" s="3835"/>
      <c r="X57" s="3835"/>
    </row>
    <row r="58" spans="1:24" ht="44.5" customHeight="1" x14ac:dyDescent="0.35">
      <c r="S58" s="3836"/>
      <c r="T58" s="511"/>
      <c r="U58" s="512"/>
      <c r="V58" s="512"/>
      <c r="W58" s="516" t="s">
        <v>959</v>
      </c>
      <c r="X58" s="3837"/>
    </row>
    <row r="59" spans="1:24" x14ac:dyDescent="0.35">
      <c r="S59" s="3836"/>
      <c r="T59" s="513"/>
      <c r="U59" s="510"/>
      <c r="V59" s="510"/>
      <c r="W59" s="3838">
        <v>0.995</v>
      </c>
      <c r="X59" s="3837"/>
    </row>
    <row r="60" spans="1:24" x14ac:dyDescent="0.35">
      <c r="S60" s="3836"/>
      <c r="T60" s="513"/>
      <c r="U60" s="510"/>
      <c r="V60" s="510"/>
      <c r="W60" s="3839"/>
      <c r="X60" s="3837"/>
    </row>
    <row r="61" spans="1:24" x14ac:dyDescent="0.35">
      <c r="S61" s="3836"/>
      <c r="T61" s="513"/>
      <c r="U61" s="510"/>
      <c r="V61" s="510"/>
      <c r="W61" s="3839"/>
      <c r="X61" s="3837"/>
    </row>
    <row r="62" spans="1:24" x14ac:dyDescent="0.35">
      <c r="S62" s="3836"/>
      <c r="T62" s="513"/>
      <c r="U62" s="510"/>
      <c r="V62" s="510"/>
      <c r="W62" s="3839"/>
      <c r="X62" s="3837"/>
    </row>
    <row r="63" spans="1:24" x14ac:dyDescent="0.35">
      <c r="S63" s="3836"/>
      <c r="T63" s="513"/>
      <c r="U63" s="510"/>
      <c r="V63" s="510"/>
      <c r="W63" s="3839"/>
      <c r="X63" s="3837"/>
    </row>
    <row r="64" spans="1:24" x14ac:dyDescent="0.35">
      <c r="S64" s="3836"/>
      <c r="T64" s="513"/>
      <c r="U64" s="510"/>
      <c r="V64" s="510"/>
      <c r="W64" s="3839"/>
      <c r="X64" s="3837"/>
    </row>
    <row r="65" spans="1:24" x14ac:dyDescent="0.35">
      <c r="S65" s="3836"/>
      <c r="T65" s="513"/>
      <c r="U65" s="510"/>
      <c r="V65" s="510"/>
      <c r="W65" s="3839"/>
      <c r="X65" s="3837"/>
    </row>
    <row r="66" spans="1:24" x14ac:dyDescent="0.35">
      <c r="S66" s="3836"/>
      <c r="T66" s="513"/>
      <c r="U66" s="510"/>
      <c r="V66" s="510"/>
      <c r="W66" s="3839"/>
      <c r="X66" s="3837"/>
    </row>
    <row r="67" spans="1:24" ht="15" thickBot="1" x14ac:dyDescent="0.4">
      <c r="S67" s="3836"/>
      <c r="T67" s="514"/>
      <c r="U67" s="515"/>
      <c r="V67" s="515"/>
      <c r="W67" s="3840"/>
      <c r="X67" s="3837"/>
    </row>
    <row r="68" spans="1:24" x14ac:dyDescent="0.35">
      <c r="S68" s="3835"/>
      <c r="T68" s="3835"/>
      <c r="U68" s="3835"/>
      <c r="V68" s="3835"/>
      <c r="W68" s="3835"/>
      <c r="X68" s="3835"/>
    </row>
    <row r="70" spans="1:24" x14ac:dyDescent="0.35">
      <c r="B70" s="922">
        <v>53</v>
      </c>
      <c r="C70" s="922">
        <v>100</v>
      </c>
    </row>
    <row r="71" spans="1:24" x14ac:dyDescent="0.35">
      <c r="A71" s="922" t="s">
        <v>420</v>
      </c>
      <c r="B71" s="922">
        <v>43</v>
      </c>
      <c r="C71" s="517">
        <f>+B71*C70/B70/100</f>
        <v>0.81132075471698117</v>
      </c>
    </row>
    <row r="72" spans="1:24" x14ac:dyDescent="0.35">
      <c r="A72" s="922" t="s">
        <v>960</v>
      </c>
      <c r="B72" s="922">
        <v>7</v>
      </c>
      <c r="C72" s="518">
        <f>+B72*C70/B70/100</f>
        <v>0.13207547169811321</v>
      </c>
    </row>
    <row r="73" spans="1:24" x14ac:dyDescent="0.35">
      <c r="A73" s="922" t="s">
        <v>961</v>
      </c>
      <c r="B73" s="922">
        <v>2</v>
      </c>
      <c r="C73" s="518">
        <f>+B73*C70/B70/100</f>
        <v>3.7735849056603772E-2</v>
      </c>
    </row>
    <row r="75" spans="1:24" x14ac:dyDescent="0.35">
      <c r="A75" s="922" t="s">
        <v>420</v>
      </c>
      <c r="B75" s="519">
        <v>0.82926829268292679</v>
      </c>
    </row>
    <row r="76" spans="1:24" x14ac:dyDescent="0.35">
      <c r="A76" s="922" t="s">
        <v>960</v>
      </c>
      <c r="B76" s="519">
        <v>0.12195121951219512</v>
      </c>
    </row>
    <row r="77" spans="1:24" x14ac:dyDescent="0.35">
      <c r="A77" s="922" t="s">
        <v>961</v>
      </c>
      <c r="B77" s="519">
        <v>4.878048780487805E-2</v>
      </c>
    </row>
    <row r="83" spans="6:7" ht="35.5" customHeight="1" x14ac:dyDescent="0.35">
      <c r="F83" s="3891" t="s">
        <v>1159</v>
      </c>
      <c r="G83" s="3891"/>
    </row>
    <row r="84" spans="6:7" x14ac:dyDescent="0.35">
      <c r="F84" s="3890">
        <v>1.1100000000000001</v>
      </c>
      <c r="G84" s="3890"/>
    </row>
    <row r="85" spans="6:7" x14ac:dyDescent="0.35">
      <c r="F85" s="3890"/>
      <c r="G85" s="3890"/>
    </row>
    <row r="86" spans="6:7" x14ac:dyDescent="0.35">
      <c r="F86" s="3890"/>
      <c r="G86" s="3890"/>
    </row>
    <row r="87" spans="6:7" x14ac:dyDescent="0.35">
      <c r="F87" s="3890"/>
      <c r="G87" s="3890"/>
    </row>
    <row r="88" spans="6:7" x14ac:dyDescent="0.35">
      <c r="F88" s="3890"/>
      <c r="G88" s="3890"/>
    </row>
  </sheetData>
  <mergeCells count="25">
    <mergeCell ref="F83:G83"/>
    <mergeCell ref="F84:G88"/>
    <mergeCell ref="G1:G3"/>
    <mergeCell ref="J2:K2"/>
    <mergeCell ref="L2:M2"/>
    <mergeCell ref="U1:U2"/>
    <mergeCell ref="S1:S2"/>
    <mergeCell ref="T1:T2"/>
    <mergeCell ref="H1:H3"/>
    <mergeCell ref="F1:F3"/>
    <mergeCell ref="A1:A3"/>
    <mergeCell ref="B1:B3"/>
    <mergeCell ref="C1:C3"/>
    <mergeCell ref="D1:D3"/>
    <mergeCell ref="E1:E3"/>
    <mergeCell ref="I1:I3"/>
    <mergeCell ref="J1:O1"/>
    <mergeCell ref="V1:V2"/>
    <mergeCell ref="W1:W2"/>
    <mergeCell ref="N2:O2"/>
    <mergeCell ref="S57:X57"/>
    <mergeCell ref="S58:S67"/>
    <mergeCell ref="X58:X67"/>
    <mergeCell ref="W59:W67"/>
    <mergeCell ref="S68:X68"/>
  </mergeCells>
  <pageMargins left="0.7" right="0.7" top="0.75" bottom="0.75" header="0.3" footer="0.3"/>
  <pageSetup orientation="portrait" r:id="rId1"/>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abSelected="1" workbookViewId="0">
      <selection sqref="A1:E12"/>
    </sheetView>
  </sheetViews>
  <sheetFormatPr baseColWidth="10" defaultRowHeight="14.5" x14ac:dyDescent="0.35"/>
  <cols>
    <col min="2" max="2" width="45.54296875" customWidth="1"/>
  </cols>
  <sheetData>
    <row r="1" spans="1:5" ht="14.5" customHeight="1" x14ac:dyDescent="0.35">
      <c r="A1" s="3892" t="s">
        <v>928</v>
      </c>
      <c r="B1" s="3893" t="s">
        <v>929</v>
      </c>
      <c r="C1" s="3893" t="s">
        <v>1144</v>
      </c>
      <c r="D1" s="3893" t="s">
        <v>1145</v>
      </c>
      <c r="E1" s="3893" t="s">
        <v>1035</v>
      </c>
    </row>
    <row r="2" spans="1:5" x14ac:dyDescent="0.35">
      <c r="A2" s="3894"/>
      <c r="B2" s="3895"/>
      <c r="C2" s="3895"/>
      <c r="D2" s="3895"/>
      <c r="E2" s="3895"/>
    </row>
    <row r="3" spans="1:5" x14ac:dyDescent="0.35">
      <c r="A3" s="3894"/>
      <c r="B3" s="3895"/>
      <c r="C3" s="3895"/>
      <c r="D3" s="3895"/>
      <c r="E3" s="3895"/>
    </row>
    <row r="4" spans="1:5" ht="24.5" customHeight="1" x14ac:dyDescent="0.35">
      <c r="A4" s="3896" t="s">
        <v>639</v>
      </c>
      <c r="B4" s="50" t="s">
        <v>937</v>
      </c>
      <c r="C4" s="24">
        <v>207760</v>
      </c>
      <c r="D4" s="24">
        <v>467</v>
      </c>
      <c r="E4" s="438">
        <v>444.88</v>
      </c>
    </row>
    <row r="5" spans="1:5" ht="24.5" customHeight="1" x14ac:dyDescent="0.35">
      <c r="A5" s="3896" t="s">
        <v>715</v>
      </c>
      <c r="B5" s="50" t="s">
        <v>714</v>
      </c>
      <c r="C5" s="42">
        <v>15084</v>
      </c>
      <c r="D5" s="42">
        <v>19833</v>
      </c>
      <c r="E5" s="1017">
        <v>0.76</v>
      </c>
    </row>
    <row r="6" spans="1:5" ht="24.5" customHeight="1" x14ac:dyDescent="0.35">
      <c r="A6" s="3897" t="s">
        <v>79</v>
      </c>
      <c r="B6" s="49" t="s">
        <v>78</v>
      </c>
      <c r="C6" s="25">
        <v>5</v>
      </c>
      <c r="D6" s="25">
        <v>72</v>
      </c>
      <c r="E6" s="1000">
        <v>7.0000000000000007E-2</v>
      </c>
    </row>
    <row r="7" spans="1:5" ht="24.5" customHeight="1" x14ac:dyDescent="0.35">
      <c r="A7" s="3897" t="s">
        <v>131</v>
      </c>
      <c r="B7" s="49" t="s">
        <v>130</v>
      </c>
      <c r="C7" s="25">
        <v>12</v>
      </c>
      <c r="D7" s="25">
        <v>1786</v>
      </c>
      <c r="E7" s="1000">
        <v>0.01</v>
      </c>
    </row>
    <row r="8" spans="1:5" ht="19.5" customHeight="1" x14ac:dyDescent="0.35">
      <c r="A8" s="3897" t="s">
        <v>166</v>
      </c>
      <c r="B8" s="49" t="s">
        <v>1148</v>
      </c>
      <c r="C8" s="25">
        <v>156</v>
      </c>
      <c r="D8" s="25">
        <v>168</v>
      </c>
      <c r="E8" s="1000">
        <v>0.93</v>
      </c>
    </row>
    <row r="9" spans="1:5" ht="24.5" customHeight="1" x14ac:dyDescent="0.35">
      <c r="A9" s="3896" t="s">
        <v>425</v>
      </c>
      <c r="B9" s="50" t="s">
        <v>424</v>
      </c>
      <c r="C9" s="31">
        <v>76</v>
      </c>
      <c r="D9" s="31">
        <v>91</v>
      </c>
      <c r="E9" s="111">
        <v>0.83520000000000005</v>
      </c>
    </row>
    <row r="10" spans="1:5" ht="24.5" customHeight="1" x14ac:dyDescent="0.35">
      <c r="A10" s="3896" t="s">
        <v>580</v>
      </c>
      <c r="B10" s="50" t="s">
        <v>579</v>
      </c>
      <c r="C10" s="493">
        <v>15292</v>
      </c>
      <c r="D10" s="48">
        <v>20276</v>
      </c>
      <c r="E10" s="1015">
        <v>0.75419999999999998</v>
      </c>
    </row>
    <row r="11" spans="1:5" ht="19.5" customHeight="1" x14ac:dyDescent="0.35">
      <c r="A11" s="3897" t="s">
        <v>694</v>
      </c>
      <c r="B11" s="50" t="s">
        <v>693</v>
      </c>
      <c r="C11" s="25">
        <v>39</v>
      </c>
      <c r="D11" s="25">
        <v>42</v>
      </c>
      <c r="E11" s="26">
        <v>0.93</v>
      </c>
    </row>
    <row r="12" spans="1:5" ht="19.5" customHeight="1" x14ac:dyDescent="0.35">
      <c r="A12" s="3897" t="s">
        <v>877</v>
      </c>
      <c r="B12" s="50" t="s">
        <v>876</v>
      </c>
      <c r="C12" s="37">
        <v>61</v>
      </c>
      <c r="D12" s="37">
        <v>71</v>
      </c>
      <c r="E12" s="111">
        <v>0.86</v>
      </c>
    </row>
  </sheetData>
  <mergeCells count="5">
    <mergeCell ref="D1:D3"/>
    <mergeCell ref="E1:E3"/>
    <mergeCell ref="A1:A3"/>
    <mergeCell ref="B1:B3"/>
    <mergeCell ref="C1:C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A46" zoomScale="85" zoomScaleNormal="85" workbookViewId="0">
      <selection activeCell="J37" sqref="J37"/>
    </sheetView>
  </sheetViews>
  <sheetFormatPr baseColWidth="10" defaultColWidth="3.6328125" defaultRowHeight="14.5" x14ac:dyDescent="0.35"/>
  <cols>
    <col min="1" max="1" width="3.6328125" style="817"/>
    <col min="2" max="2" width="2.90625" style="817" customWidth="1"/>
    <col min="3" max="6" width="2.6328125" style="817" customWidth="1"/>
    <col min="7" max="7" width="4.36328125" style="817" customWidth="1"/>
    <col min="8" max="9" width="17.36328125" style="817" customWidth="1"/>
    <col min="10" max="10" width="15" style="817" customWidth="1"/>
    <col min="11" max="12" width="3.453125" style="817" customWidth="1"/>
    <col min="13" max="15" width="2.6328125" style="817" customWidth="1"/>
    <col min="16" max="16" width="3.453125" style="817" customWidth="1"/>
    <col min="17" max="17" width="3.54296875" style="817" customWidth="1"/>
    <col min="18" max="18" width="3.6328125" style="817"/>
    <col min="19" max="19" width="3.36328125" style="817" customWidth="1"/>
    <col min="20" max="20" width="7.453125" style="817" customWidth="1"/>
    <col min="21" max="21" width="3.54296875" style="817" customWidth="1"/>
    <col min="22" max="22" width="3.6328125" style="817"/>
    <col min="23" max="25" width="5" style="817" customWidth="1"/>
    <col min="26" max="26" width="6.6328125" style="817" customWidth="1"/>
    <col min="27" max="27" width="30.54296875" style="817" customWidth="1"/>
    <col min="28" max="28" width="2" style="817" customWidth="1"/>
    <col min="29" max="16384" width="3.6328125" style="817"/>
  </cols>
  <sheetData>
    <row r="1" spans="2:28" ht="15" thickBot="1" x14ac:dyDescent="0.4">
      <c r="B1" s="868"/>
      <c r="C1" s="868"/>
      <c r="D1" s="868"/>
      <c r="E1" s="868"/>
      <c r="F1" s="868"/>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869"/>
      <c r="I5" s="869"/>
      <c r="J5" s="869"/>
      <c r="K5" s="869"/>
      <c r="L5" s="869"/>
      <c r="M5" s="869"/>
      <c r="N5" s="869"/>
      <c r="O5" s="869"/>
      <c r="P5" s="869"/>
      <c r="Q5" s="869"/>
      <c r="R5" s="869"/>
      <c r="S5" s="869"/>
      <c r="T5" s="869"/>
      <c r="U5" s="869"/>
      <c r="V5" s="869"/>
      <c r="W5" s="869"/>
      <c r="X5" s="869"/>
      <c r="Y5" s="869"/>
      <c r="Z5" s="869"/>
      <c r="AA5" s="869"/>
      <c r="AB5" s="869"/>
    </row>
    <row r="6" spans="2:28" ht="15" thickBot="1" x14ac:dyDescent="0.4">
      <c r="B6" s="870"/>
      <c r="C6" s="871"/>
      <c r="D6" s="871"/>
      <c r="E6" s="871"/>
      <c r="F6" s="871"/>
      <c r="G6" s="871"/>
      <c r="H6" s="871"/>
      <c r="I6" s="872"/>
      <c r="J6" s="872"/>
      <c r="K6" s="872"/>
      <c r="L6" s="872"/>
      <c r="M6" s="872"/>
      <c r="N6" s="872"/>
      <c r="O6" s="872"/>
      <c r="P6" s="872"/>
      <c r="Q6" s="872"/>
      <c r="R6" s="873"/>
      <c r="S6" s="873"/>
      <c r="T6" s="873"/>
      <c r="U6" s="873"/>
      <c r="V6" s="873"/>
      <c r="W6" s="871"/>
      <c r="X6" s="871"/>
      <c r="Y6" s="871"/>
      <c r="Z6" s="871"/>
      <c r="AA6" s="871"/>
      <c r="AB6" s="874"/>
    </row>
    <row r="7" spans="2:28" ht="15" customHeight="1" x14ac:dyDescent="0.35">
      <c r="B7" s="875"/>
      <c r="C7" s="1220" t="s">
        <v>4</v>
      </c>
      <c r="D7" s="1221"/>
      <c r="E7" s="1221"/>
      <c r="F7" s="1221"/>
      <c r="G7" s="1221"/>
      <c r="H7" s="1222"/>
      <c r="I7" s="1355" t="s">
        <v>105</v>
      </c>
      <c r="J7" s="1356"/>
      <c r="K7" s="1356"/>
      <c r="L7" s="1356"/>
      <c r="M7" s="1356"/>
      <c r="N7" s="1356"/>
      <c r="O7" s="1356"/>
      <c r="P7" s="1356"/>
      <c r="Q7" s="1356"/>
      <c r="R7" s="1356"/>
      <c r="S7" s="1356"/>
      <c r="T7" s="1356"/>
      <c r="U7" s="1356"/>
      <c r="V7" s="1356"/>
      <c r="W7" s="1356"/>
      <c r="X7" s="1356"/>
      <c r="Y7" s="1356"/>
      <c r="Z7" s="1356"/>
      <c r="AA7" s="1357"/>
      <c r="AB7" s="876"/>
    </row>
    <row r="8" spans="2:28" ht="13.25" customHeight="1" thickBot="1" x14ac:dyDescent="0.4">
      <c r="B8" s="875"/>
      <c r="C8" s="1223"/>
      <c r="D8" s="1224"/>
      <c r="E8" s="1224"/>
      <c r="F8" s="1224"/>
      <c r="G8" s="1224"/>
      <c r="H8" s="1225"/>
      <c r="I8" s="1358"/>
      <c r="J8" s="1359"/>
      <c r="K8" s="1359"/>
      <c r="L8" s="1359"/>
      <c r="M8" s="1359"/>
      <c r="N8" s="1359"/>
      <c r="O8" s="1359"/>
      <c r="P8" s="1359"/>
      <c r="Q8" s="1359"/>
      <c r="R8" s="1359"/>
      <c r="S8" s="1359"/>
      <c r="T8" s="1359"/>
      <c r="U8" s="1359"/>
      <c r="V8" s="1359"/>
      <c r="W8" s="1359"/>
      <c r="X8" s="1359"/>
      <c r="Y8" s="1359"/>
      <c r="Z8" s="1359"/>
      <c r="AA8" s="1360"/>
      <c r="AB8" s="876"/>
    </row>
    <row r="9" spans="2:28" ht="9" customHeight="1" thickBot="1" x14ac:dyDescent="0.4">
      <c r="B9" s="875"/>
      <c r="C9" s="877"/>
      <c r="D9" s="877"/>
      <c r="E9" s="877"/>
      <c r="F9" s="877"/>
      <c r="G9" s="877"/>
      <c r="H9" s="877"/>
      <c r="I9" s="878"/>
      <c r="J9" s="878"/>
      <c r="K9" s="878"/>
      <c r="L9" s="878"/>
      <c r="M9" s="878"/>
      <c r="N9" s="878"/>
      <c r="O9" s="878"/>
      <c r="P9" s="878"/>
      <c r="Q9" s="878"/>
      <c r="R9" s="879"/>
      <c r="S9" s="879"/>
      <c r="T9" s="879"/>
      <c r="U9" s="879"/>
      <c r="V9" s="879"/>
      <c r="W9" s="877"/>
      <c r="X9" s="877"/>
      <c r="Y9" s="877"/>
      <c r="Z9" s="877"/>
      <c r="AA9" s="877"/>
      <c r="AB9" s="876"/>
    </row>
    <row r="10" spans="2:28" ht="15" customHeight="1" thickBot="1" x14ac:dyDescent="0.4">
      <c r="B10" s="875"/>
      <c r="C10" s="1220" t="s">
        <v>6</v>
      </c>
      <c r="D10" s="1221"/>
      <c r="E10" s="1221"/>
      <c r="F10" s="1221"/>
      <c r="G10" s="1221"/>
      <c r="H10" s="1222"/>
      <c r="I10" s="1464" t="s">
        <v>130</v>
      </c>
      <c r="J10" s="1465"/>
      <c r="K10" s="1465"/>
      <c r="L10" s="1465"/>
      <c r="M10" s="1465"/>
      <c r="N10" s="1465"/>
      <c r="O10" s="1465"/>
      <c r="P10" s="1465"/>
      <c r="Q10" s="1466"/>
      <c r="R10" s="1367" t="s">
        <v>8</v>
      </c>
      <c r="S10" s="1368"/>
      <c r="T10" s="1368"/>
      <c r="U10" s="1369"/>
      <c r="V10" s="1213" t="s">
        <v>9</v>
      </c>
      <c r="W10" s="1214"/>
      <c r="X10" s="1214"/>
      <c r="Y10" s="1214"/>
      <c r="Z10" s="1214"/>
      <c r="AA10" s="1215"/>
      <c r="AB10" s="876"/>
    </row>
    <row r="11" spans="2:28" ht="26.25" customHeight="1" thickBot="1" x14ac:dyDescent="0.4">
      <c r="B11" s="875"/>
      <c r="C11" s="1223"/>
      <c r="D11" s="1224"/>
      <c r="E11" s="1224"/>
      <c r="F11" s="1224"/>
      <c r="G11" s="1224"/>
      <c r="H11" s="1225"/>
      <c r="I11" s="1467"/>
      <c r="J11" s="1468"/>
      <c r="K11" s="1468"/>
      <c r="L11" s="1468"/>
      <c r="M11" s="1468"/>
      <c r="N11" s="1468"/>
      <c r="O11" s="1468"/>
      <c r="P11" s="1468"/>
      <c r="Q11" s="1469"/>
      <c r="R11" s="1470" t="s">
        <v>131</v>
      </c>
      <c r="S11" s="1471"/>
      <c r="T11" s="1471"/>
      <c r="U11" s="1472"/>
      <c r="V11" s="1219" t="s">
        <v>80</v>
      </c>
      <c r="W11" s="1372"/>
      <c r="X11" s="1372"/>
      <c r="Y11" s="1372"/>
      <c r="Z11" s="1372"/>
      <c r="AA11" s="1373"/>
      <c r="AB11" s="876"/>
    </row>
    <row r="12" spans="2:28" ht="9" customHeight="1" thickBot="1" x14ac:dyDescent="0.4">
      <c r="B12" s="880"/>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2"/>
    </row>
    <row r="13" spans="2:28" ht="15" customHeight="1" x14ac:dyDescent="0.35">
      <c r="B13" s="880"/>
      <c r="C13" s="1220" t="s">
        <v>11</v>
      </c>
      <c r="D13" s="1221"/>
      <c r="E13" s="1221"/>
      <c r="F13" s="1221"/>
      <c r="G13" s="1221"/>
      <c r="H13" s="1222"/>
      <c r="I13" s="1458" t="s">
        <v>132</v>
      </c>
      <c r="J13" s="1459"/>
      <c r="K13" s="1459"/>
      <c r="L13" s="1459"/>
      <c r="M13" s="1459"/>
      <c r="N13" s="1459"/>
      <c r="O13" s="1459"/>
      <c r="P13" s="1459"/>
      <c r="Q13" s="1459"/>
      <c r="R13" s="1459"/>
      <c r="S13" s="1460"/>
      <c r="T13" s="1220" t="s">
        <v>13</v>
      </c>
      <c r="U13" s="1221"/>
      <c r="V13" s="1221"/>
      <c r="W13" s="1221"/>
      <c r="X13" s="1221"/>
      <c r="Y13" s="1221"/>
      <c r="Z13" s="1221"/>
      <c r="AA13" s="1222"/>
      <c r="AB13" s="882"/>
    </row>
    <row r="14" spans="2:28" ht="32.25" customHeight="1" thickBot="1" x14ac:dyDescent="0.4">
      <c r="B14" s="880"/>
      <c r="C14" s="1223"/>
      <c r="D14" s="1224"/>
      <c r="E14" s="1224"/>
      <c r="F14" s="1224"/>
      <c r="G14" s="1224"/>
      <c r="H14" s="1225"/>
      <c r="I14" s="1461"/>
      <c r="J14" s="1462"/>
      <c r="K14" s="1462"/>
      <c r="L14" s="1462"/>
      <c r="M14" s="1462"/>
      <c r="N14" s="1462"/>
      <c r="O14" s="1462"/>
      <c r="P14" s="1462"/>
      <c r="Q14" s="1462"/>
      <c r="R14" s="1462"/>
      <c r="S14" s="1463"/>
      <c r="T14" s="1232" t="s">
        <v>82</v>
      </c>
      <c r="U14" s="1233"/>
      <c r="V14" s="1233"/>
      <c r="W14" s="1233"/>
      <c r="X14" s="1233"/>
      <c r="Y14" s="1233"/>
      <c r="Z14" s="1233"/>
      <c r="AA14" s="1234"/>
      <c r="AB14" s="882"/>
    </row>
    <row r="15" spans="2:28" ht="9.65" customHeight="1" thickBot="1" x14ac:dyDescent="0.4">
      <c r="B15" s="880"/>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2"/>
    </row>
    <row r="16" spans="2:28" ht="24.65" customHeight="1" thickBot="1" x14ac:dyDescent="0.4">
      <c r="B16" s="880"/>
      <c r="C16" s="1195" t="s">
        <v>15</v>
      </c>
      <c r="D16" s="1196"/>
      <c r="E16" s="1196"/>
      <c r="F16" s="1196"/>
      <c r="G16" s="1196"/>
      <c r="H16" s="1197"/>
      <c r="I16" s="1198" t="s">
        <v>133</v>
      </c>
      <c r="J16" s="1199"/>
      <c r="K16" s="1199"/>
      <c r="L16" s="1199"/>
      <c r="M16" s="1199"/>
      <c r="N16" s="1199"/>
      <c r="O16" s="1199"/>
      <c r="P16" s="1199"/>
      <c r="Q16" s="1199"/>
      <c r="R16" s="1199"/>
      <c r="S16" s="1199"/>
      <c r="T16" s="1199"/>
      <c r="U16" s="1199"/>
      <c r="V16" s="1199"/>
      <c r="W16" s="1199"/>
      <c r="X16" s="1199"/>
      <c r="Y16" s="1199"/>
      <c r="Z16" s="1199"/>
      <c r="AA16" s="1200"/>
      <c r="AB16" s="882"/>
    </row>
    <row r="17" spans="2:28" ht="9" customHeight="1" thickBot="1" x14ac:dyDescent="0.4">
      <c r="B17" s="880"/>
      <c r="C17" s="879"/>
      <c r="D17" s="879"/>
      <c r="E17" s="879"/>
      <c r="F17" s="879"/>
      <c r="G17" s="879"/>
      <c r="H17" s="879"/>
      <c r="I17" s="883"/>
      <c r="J17" s="883"/>
      <c r="K17" s="883"/>
      <c r="L17" s="883"/>
      <c r="M17" s="883"/>
      <c r="N17" s="883"/>
      <c r="O17" s="883"/>
      <c r="P17" s="883"/>
      <c r="Q17" s="883"/>
      <c r="R17" s="883"/>
      <c r="S17" s="883"/>
      <c r="T17" s="883"/>
      <c r="U17" s="883"/>
      <c r="V17" s="883"/>
      <c r="W17" s="883"/>
      <c r="X17" s="883"/>
      <c r="Y17" s="883"/>
      <c r="Z17" s="883"/>
      <c r="AA17" s="883"/>
      <c r="AB17" s="882"/>
    </row>
    <row r="18" spans="2:28" ht="55.25" customHeight="1" thickBot="1" x14ac:dyDescent="0.4">
      <c r="B18" s="880"/>
      <c r="C18" s="1195" t="s">
        <v>17</v>
      </c>
      <c r="D18" s="1196"/>
      <c r="E18" s="1196"/>
      <c r="F18" s="1196"/>
      <c r="G18" s="1196"/>
      <c r="H18" s="1197"/>
      <c r="I18" s="1198" t="s">
        <v>134</v>
      </c>
      <c r="J18" s="1199"/>
      <c r="K18" s="1199"/>
      <c r="L18" s="1199"/>
      <c r="M18" s="1199"/>
      <c r="N18" s="1199"/>
      <c r="O18" s="1199"/>
      <c r="P18" s="1199"/>
      <c r="Q18" s="1199"/>
      <c r="R18" s="1199"/>
      <c r="S18" s="1199"/>
      <c r="T18" s="1199"/>
      <c r="U18" s="1199"/>
      <c r="V18" s="1199"/>
      <c r="W18" s="1199"/>
      <c r="X18" s="1199"/>
      <c r="Y18" s="1199"/>
      <c r="Z18" s="1199"/>
      <c r="AA18" s="1200"/>
      <c r="AB18" s="882"/>
    </row>
    <row r="19" spans="2:28" ht="10.25" customHeight="1" thickBot="1" x14ac:dyDescent="0.4">
      <c r="B19" s="880"/>
      <c r="C19" s="879"/>
      <c r="D19" s="879"/>
      <c r="E19" s="879"/>
      <c r="F19" s="879"/>
      <c r="G19" s="879"/>
      <c r="H19" s="879"/>
      <c r="I19" s="883"/>
      <c r="J19" s="883"/>
      <c r="K19" s="883"/>
      <c r="L19" s="883"/>
      <c r="M19" s="883"/>
      <c r="N19" s="883"/>
      <c r="O19" s="883"/>
      <c r="P19" s="883"/>
      <c r="Q19" s="883"/>
      <c r="R19" s="883"/>
      <c r="S19" s="883"/>
      <c r="T19" s="883"/>
      <c r="U19" s="883"/>
      <c r="V19" s="883"/>
      <c r="W19" s="883"/>
      <c r="X19" s="883"/>
      <c r="Y19" s="883"/>
      <c r="Z19" s="883"/>
      <c r="AA19" s="883"/>
      <c r="AB19" s="882"/>
    </row>
    <row r="20" spans="2:28" ht="14.4" customHeight="1" thickBot="1" x14ac:dyDescent="0.4">
      <c r="B20" s="880"/>
      <c r="C20" s="1201" t="s">
        <v>19</v>
      </c>
      <c r="D20" s="1202"/>
      <c r="E20" s="1202"/>
      <c r="F20" s="1202"/>
      <c r="G20" s="1202"/>
      <c r="H20" s="1203"/>
      <c r="I20" s="1207" t="s">
        <v>86</v>
      </c>
      <c r="J20" s="1208"/>
      <c r="K20" s="1208"/>
      <c r="L20" s="1209"/>
      <c r="M20" s="1213" t="s">
        <v>21</v>
      </c>
      <c r="N20" s="1214"/>
      <c r="O20" s="1214"/>
      <c r="P20" s="1214"/>
      <c r="Q20" s="1214"/>
      <c r="R20" s="1214"/>
      <c r="S20" s="1215"/>
      <c r="T20" s="1349" t="s">
        <v>22</v>
      </c>
      <c r="U20" s="1350"/>
      <c r="V20" s="1350"/>
      <c r="W20" s="1350"/>
      <c r="X20" s="1350"/>
      <c r="Y20" s="1350"/>
      <c r="Z20" s="1350"/>
      <c r="AA20" s="1351"/>
      <c r="AB20" s="882"/>
    </row>
    <row r="21" spans="2:28" ht="15.65" customHeight="1" thickBot="1" x14ac:dyDescent="0.4">
      <c r="B21" s="880"/>
      <c r="C21" s="1204"/>
      <c r="D21" s="1205"/>
      <c r="E21" s="1205"/>
      <c r="F21" s="1205"/>
      <c r="G21" s="1205"/>
      <c r="H21" s="1206"/>
      <c r="I21" s="1210"/>
      <c r="J21" s="1211"/>
      <c r="K21" s="1211"/>
      <c r="L21" s="1212"/>
      <c r="M21" s="1216" t="s">
        <v>23</v>
      </c>
      <c r="N21" s="1217"/>
      <c r="O21" s="1217"/>
      <c r="P21" s="1217"/>
      <c r="Q21" s="1217"/>
      <c r="R21" s="1217"/>
      <c r="S21" s="1218"/>
      <c r="T21" s="1352" t="s">
        <v>24</v>
      </c>
      <c r="U21" s="1353"/>
      <c r="V21" s="1353"/>
      <c r="W21" s="1353"/>
      <c r="X21" s="1353"/>
      <c r="Y21" s="1353"/>
      <c r="Z21" s="1353"/>
      <c r="AA21" s="1354"/>
      <c r="AB21" s="882"/>
    </row>
    <row r="22" spans="2:28" ht="8" customHeight="1" thickBot="1" x14ac:dyDescent="0.4">
      <c r="B22" s="880"/>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2"/>
    </row>
    <row r="23" spans="2:28" ht="26.4" customHeight="1" x14ac:dyDescent="0.35">
      <c r="B23" s="880"/>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882"/>
    </row>
    <row r="24" spans="2:28" ht="41" customHeight="1" thickBot="1" x14ac:dyDescent="0.4">
      <c r="B24" s="880"/>
      <c r="C24" s="1245" t="s">
        <v>87</v>
      </c>
      <c r="D24" s="1246"/>
      <c r="E24" s="1246"/>
      <c r="F24" s="1246"/>
      <c r="G24" s="1246"/>
      <c r="H24" s="1246"/>
      <c r="I24" s="1247"/>
      <c r="J24" s="1245" t="s">
        <v>113</v>
      </c>
      <c r="K24" s="1246"/>
      <c r="L24" s="1246"/>
      <c r="M24" s="1246"/>
      <c r="N24" s="1246"/>
      <c r="O24" s="1246"/>
      <c r="P24" s="1247"/>
      <c r="Q24" s="1248" t="s">
        <v>135</v>
      </c>
      <c r="R24" s="1249"/>
      <c r="S24" s="1249"/>
      <c r="T24" s="1249"/>
      <c r="U24" s="1249"/>
      <c r="V24" s="1249"/>
      <c r="W24" s="1249"/>
      <c r="X24" s="1249"/>
      <c r="Y24" s="1249"/>
      <c r="Z24" s="1249"/>
      <c r="AA24" s="1250"/>
      <c r="AB24" s="882"/>
    </row>
    <row r="25" spans="2:28" ht="8.4" customHeight="1" thickBot="1" x14ac:dyDescent="0.4">
      <c r="B25" s="880"/>
      <c r="C25" s="881"/>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2"/>
    </row>
    <row r="26" spans="2:28" ht="26.4" customHeight="1" thickBot="1" x14ac:dyDescent="0.4">
      <c r="B26" s="880"/>
      <c r="C26" s="1195" t="s">
        <v>31</v>
      </c>
      <c r="D26" s="1196"/>
      <c r="E26" s="1196"/>
      <c r="F26" s="1196"/>
      <c r="G26" s="1196"/>
      <c r="H26" s="1197"/>
      <c r="I26" s="1198" t="s">
        <v>136</v>
      </c>
      <c r="J26" s="1199"/>
      <c r="K26" s="1199"/>
      <c r="L26" s="1199"/>
      <c r="M26" s="1199"/>
      <c r="N26" s="1199"/>
      <c r="O26" s="1199"/>
      <c r="P26" s="1199"/>
      <c r="Q26" s="1199"/>
      <c r="R26" s="1199"/>
      <c r="S26" s="1199"/>
      <c r="T26" s="1199"/>
      <c r="U26" s="1199"/>
      <c r="V26" s="1199"/>
      <c r="W26" s="1199"/>
      <c r="X26" s="1199"/>
      <c r="Y26" s="1199"/>
      <c r="Z26" s="1199"/>
      <c r="AA26" s="1200"/>
      <c r="AB26" s="882"/>
    </row>
    <row r="27" spans="2:28" ht="9.65" customHeight="1" thickBot="1" x14ac:dyDescent="0.4">
      <c r="B27" s="880"/>
      <c r="C27" s="879"/>
      <c r="D27" s="879"/>
      <c r="E27" s="879"/>
      <c r="F27" s="879"/>
      <c r="G27" s="879"/>
      <c r="H27" s="879"/>
      <c r="I27" s="883"/>
      <c r="J27" s="883"/>
      <c r="K27" s="883"/>
      <c r="L27" s="883"/>
      <c r="M27" s="883"/>
      <c r="N27" s="883"/>
      <c r="O27" s="883"/>
      <c r="P27" s="883"/>
      <c r="Q27" s="883"/>
      <c r="R27" s="883"/>
      <c r="S27" s="883"/>
      <c r="T27" s="883"/>
      <c r="U27" s="883"/>
      <c r="V27" s="883"/>
      <c r="W27" s="883"/>
      <c r="X27" s="883"/>
      <c r="Y27" s="883"/>
      <c r="Z27" s="883"/>
      <c r="AA27" s="883"/>
      <c r="AB27" s="882"/>
    </row>
    <row r="28" spans="2:28" ht="42" customHeight="1" thickBot="1" x14ac:dyDescent="0.4">
      <c r="B28" s="880"/>
      <c r="C28" s="1195" t="s">
        <v>33</v>
      </c>
      <c r="D28" s="1196"/>
      <c r="E28" s="1196"/>
      <c r="F28" s="1196"/>
      <c r="G28" s="1196"/>
      <c r="H28" s="1197"/>
      <c r="I28" s="1470">
        <v>0</v>
      </c>
      <c r="J28" s="1508"/>
      <c r="K28" s="1236" t="s">
        <v>34</v>
      </c>
      <c r="L28" s="1237"/>
      <c r="M28" s="1237"/>
      <c r="N28" s="1238"/>
      <c r="O28" s="1343" t="s">
        <v>35</v>
      </c>
      <c r="P28" s="1344"/>
      <c r="Q28" s="1344"/>
      <c r="R28" s="1345"/>
      <c r="S28" s="137" t="s">
        <v>37</v>
      </c>
      <c r="T28" s="1344" t="s">
        <v>36</v>
      </c>
      <c r="U28" s="1344"/>
      <c r="V28" s="1345"/>
      <c r="W28" s="897"/>
      <c r="X28" s="1346" t="s">
        <v>38</v>
      </c>
      <c r="Y28" s="1347"/>
      <c r="Z28" s="1348"/>
      <c r="AA28" s="154"/>
      <c r="AB28" s="882"/>
    </row>
    <row r="29" spans="2:28" ht="9.65" customHeight="1" thickBot="1" x14ac:dyDescent="0.4">
      <c r="B29" s="880"/>
      <c r="C29" s="881"/>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2"/>
    </row>
    <row r="30" spans="2:28" ht="15" customHeight="1" x14ac:dyDescent="0.35">
      <c r="B30" s="880"/>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882"/>
    </row>
    <row r="31" spans="2:28" ht="14.25" customHeight="1" x14ac:dyDescent="0.35">
      <c r="B31" s="880"/>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882"/>
    </row>
    <row r="32" spans="2:28" ht="15" customHeight="1" thickBot="1" x14ac:dyDescent="0.4">
      <c r="B32" s="880"/>
      <c r="C32" s="1273"/>
      <c r="D32" s="1274"/>
      <c r="E32" s="1274"/>
      <c r="F32" s="1274"/>
      <c r="G32" s="1274"/>
      <c r="H32" s="1274"/>
      <c r="I32" s="1274"/>
      <c r="J32" s="1275"/>
      <c r="K32" s="1342">
        <v>0.11</v>
      </c>
      <c r="L32" s="1264"/>
      <c r="M32" s="1264"/>
      <c r="N32" s="1264"/>
      <c r="O32" s="1265">
        <v>1</v>
      </c>
      <c r="P32" s="1264"/>
      <c r="Q32" s="1264"/>
      <c r="R32" s="1264"/>
      <c r="S32" s="1265">
        <v>0.01</v>
      </c>
      <c r="T32" s="1264"/>
      <c r="U32" s="1265">
        <v>0.1</v>
      </c>
      <c r="V32" s="1264"/>
      <c r="W32" s="1264"/>
      <c r="X32" s="1265">
        <v>0</v>
      </c>
      <c r="Y32" s="1264"/>
      <c r="Z32" s="1265">
        <v>0</v>
      </c>
      <c r="AA32" s="1266"/>
      <c r="AB32" s="882"/>
    </row>
    <row r="33" spans="2:28" ht="9" customHeight="1" thickBot="1" x14ac:dyDescent="0.4">
      <c r="B33" s="880"/>
      <c r="C33" s="881"/>
      <c r="D33" s="881"/>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2"/>
    </row>
    <row r="34" spans="2:28" s="884" customFormat="1" ht="15" thickBot="1" x14ac:dyDescent="0.4">
      <c r="B34" s="885"/>
      <c r="C34" s="1505" t="s">
        <v>45</v>
      </c>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7"/>
      <c r="AB34" s="882"/>
    </row>
    <row r="35" spans="2:28" s="884" customFormat="1" ht="82.75" customHeight="1" thickBot="1" x14ac:dyDescent="0.4">
      <c r="B35" s="885"/>
      <c r="C35" s="1257" t="s">
        <v>46</v>
      </c>
      <c r="D35" s="1258"/>
      <c r="E35" s="1258"/>
      <c r="F35" s="1258"/>
      <c r="G35" s="1259"/>
      <c r="H35" s="899" t="s">
        <v>137</v>
      </c>
      <c r="I35" s="899" t="s">
        <v>138</v>
      </c>
      <c r="J35" s="899" t="s">
        <v>49</v>
      </c>
      <c r="K35" s="1260" t="s">
        <v>50</v>
      </c>
      <c r="L35" s="1261"/>
      <c r="M35" s="1261"/>
      <c r="N35" s="1261"/>
      <c r="O35" s="1261"/>
      <c r="P35" s="1261"/>
      <c r="Q35" s="1261"/>
      <c r="R35" s="1261"/>
      <c r="S35" s="1261"/>
      <c r="T35" s="1261"/>
      <c r="U35" s="1261"/>
      <c r="V35" s="1261"/>
      <c r="W35" s="1261"/>
      <c r="X35" s="1261"/>
      <c r="Y35" s="1261"/>
      <c r="Z35" s="1261"/>
      <c r="AA35" s="1262"/>
      <c r="AB35" s="882"/>
    </row>
    <row r="36" spans="2:28" s="884" customFormat="1" ht="109.25" customHeight="1" thickBot="1" x14ac:dyDescent="0.4">
      <c r="B36" s="885"/>
      <c r="C36" s="1333" t="s">
        <v>93</v>
      </c>
      <c r="D36" s="1419"/>
      <c r="E36" s="1419"/>
      <c r="F36" s="1419"/>
      <c r="G36" s="1420"/>
      <c r="H36" s="805">
        <v>4</v>
      </c>
      <c r="I36" s="805">
        <v>954</v>
      </c>
      <c r="J36" s="806">
        <f>+H36/I36</f>
        <v>4.1928721174004195E-3</v>
      </c>
      <c r="K36" s="1502" t="s">
        <v>139</v>
      </c>
      <c r="L36" s="1503"/>
      <c r="M36" s="1503"/>
      <c r="N36" s="1503"/>
      <c r="O36" s="1503"/>
      <c r="P36" s="1503"/>
      <c r="Q36" s="1503"/>
      <c r="R36" s="1503"/>
      <c r="S36" s="1503"/>
      <c r="T36" s="1503"/>
      <c r="U36" s="1503"/>
      <c r="V36" s="1503"/>
      <c r="W36" s="1503"/>
      <c r="X36" s="1503"/>
      <c r="Y36" s="1503"/>
      <c r="Z36" s="1503"/>
      <c r="AA36" s="1504"/>
      <c r="AB36" s="882"/>
    </row>
    <row r="37" spans="2:28" s="884" customFormat="1" ht="133.25" customHeight="1" thickBot="1" x14ac:dyDescent="0.4">
      <c r="B37" s="885"/>
      <c r="C37" s="1333" t="s">
        <v>290</v>
      </c>
      <c r="D37" s="1419"/>
      <c r="E37" s="1419"/>
      <c r="F37" s="1419"/>
      <c r="G37" s="1420"/>
      <c r="H37" s="807">
        <v>12</v>
      </c>
      <c r="I37" s="807">
        <v>1786</v>
      </c>
      <c r="J37" s="806">
        <f>+H37/I37</f>
        <v>6.7189249720044789E-3</v>
      </c>
      <c r="K37" s="1502" t="s">
        <v>1124</v>
      </c>
      <c r="L37" s="1503"/>
      <c r="M37" s="1503"/>
      <c r="N37" s="1503"/>
      <c r="O37" s="1503"/>
      <c r="P37" s="1503"/>
      <c r="Q37" s="1503"/>
      <c r="R37" s="1503"/>
      <c r="S37" s="1503"/>
      <c r="T37" s="1503"/>
      <c r="U37" s="1503"/>
      <c r="V37" s="1503"/>
      <c r="W37" s="1503"/>
      <c r="X37" s="1503"/>
      <c r="Y37" s="1503"/>
      <c r="Z37" s="1503"/>
      <c r="AA37" s="1504"/>
      <c r="AB37" s="882"/>
    </row>
    <row r="38" spans="2:28" s="884" customFormat="1" ht="139.25" customHeight="1" thickBot="1" x14ac:dyDescent="0.4">
      <c r="B38" s="885"/>
      <c r="C38" s="1333"/>
      <c r="D38" s="1419"/>
      <c r="E38" s="1419"/>
      <c r="F38" s="1419"/>
      <c r="G38" s="1420"/>
      <c r="H38" s="807"/>
      <c r="I38" s="807"/>
      <c r="J38" s="806"/>
      <c r="K38" s="1499"/>
      <c r="L38" s="1500"/>
      <c r="M38" s="1500"/>
      <c r="N38" s="1500"/>
      <c r="O38" s="1500"/>
      <c r="P38" s="1500"/>
      <c r="Q38" s="1500"/>
      <c r="R38" s="1500"/>
      <c r="S38" s="1500"/>
      <c r="T38" s="1500"/>
      <c r="U38" s="1500"/>
      <c r="V38" s="1500"/>
      <c r="W38" s="1500"/>
      <c r="X38" s="1500"/>
      <c r="Y38" s="1500"/>
      <c r="Z38" s="1500"/>
      <c r="AA38" s="1501"/>
      <c r="AB38" s="882"/>
    </row>
    <row r="39" spans="2:28" s="884" customFormat="1" ht="123" customHeight="1" thickBot="1" x14ac:dyDescent="0.4">
      <c r="B39" s="885"/>
      <c r="C39" s="1333"/>
      <c r="D39" s="1419"/>
      <c r="E39" s="1419"/>
      <c r="F39" s="1419"/>
      <c r="G39" s="1420"/>
      <c r="H39" s="807"/>
      <c r="I39" s="807"/>
      <c r="J39" s="806"/>
      <c r="K39" s="1499"/>
      <c r="L39" s="1500"/>
      <c r="M39" s="1500"/>
      <c r="N39" s="1500"/>
      <c r="O39" s="1500"/>
      <c r="P39" s="1500"/>
      <c r="Q39" s="1500"/>
      <c r="R39" s="1500"/>
      <c r="S39" s="1500"/>
      <c r="T39" s="1500"/>
      <c r="U39" s="1500"/>
      <c r="V39" s="1500"/>
      <c r="W39" s="1500"/>
      <c r="X39" s="1500"/>
      <c r="Y39" s="1500"/>
      <c r="Z39" s="1500"/>
      <c r="AA39" s="1501"/>
      <c r="AB39" s="882"/>
    </row>
    <row r="40" spans="2:28" s="884" customFormat="1" ht="15.75" customHeight="1" thickBot="1" x14ac:dyDescent="0.4">
      <c r="B40" s="885"/>
      <c r="C40" s="1446" t="s">
        <v>54</v>
      </c>
      <c r="D40" s="1447"/>
      <c r="E40" s="1447"/>
      <c r="F40" s="1447"/>
      <c r="G40" s="1448"/>
      <c r="H40" s="808">
        <f>SUM(H36:H39)</f>
        <v>16</v>
      </c>
      <c r="I40" s="808">
        <f>SUM(I36:I39)</f>
        <v>2740</v>
      </c>
      <c r="J40" s="279">
        <f>+H40/I40</f>
        <v>5.8394160583941602E-3</v>
      </c>
      <c r="K40" s="1449"/>
      <c r="L40" s="1450"/>
      <c r="M40" s="1450"/>
      <c r="N40" s="1450"/>
      <c r="O40" s="1450"/>
      <c r="P40" s="1450"/>
      <c r="Q40" s="1450"/>
      <c r="R40" s="1450"/>
      <c r="S40" s="1450"/>
      <c r="T40" s="1450"/>
      <c r="U40" s="1450"/>
      <c r="V40" s="1450"/>
      <c r="W40" s="1450"/>
      <c r="X40" s="1450"/>
      <c r="Y40" s="1450"/>
      <c r="Z40" s="1450"/>
      <c r="AA40" s="1451"/>
      <c r="AB40" s="882"/>
    </row>
    <row r="41" spans="2:28" s="884" customFormat="1" ht="5.25" customHeight="1" x14ac:dyDescent="0.35">
      <c r="B41" s="885"/>
      <c r="C41" s="810"/>
      <c r="D41" s="810"/>
      <c r="E41" s="810"/>
      <c r="F41" s="810"/>
      <c r="G41" s="810"/>
      <c r="H41" s="811"/>
      <c r="I41" s="811"/>
      <c r="J41" s="143"/>
      <c r="K41" s="810"/>
      <c r="L41" s="810"/>
      <c r="M41" s="810"/>
      <c r="N41" s="810"/>
      <c r="O41" s="810"/>
      <c r="P41" s="810"/>
      <c r="Q41" s="810"/>
      <c r="R41" s="810"/>
      <c r="S41" s="810"/>
      <c r="T41" s="810"/>
      <c r="U41" s="810"/>
      <c r="V41" s="810"/>
      <c r="W41" s="810"/>
      <c r="X41" s="810"/>
      <c r="Y41" s="810"/>
      <c r="Z41" s="810"/>
      <c r="AA41" s="810"/>
      <c r="AB41" s="882"/>
    </row>
    <row r="42" spans="2:28" s="884" customFormat="1" ht="8" customHeight="1" thickBot="1" x14ac:dyDescent="0.4">
      <c r="B42" s="885"/>
      <c r="C42" s="810"/>
      <c r="D42" s="810"/>
      <c r="E42" s="810"/>
      <c r="F42" s="810"/>
      <c r="G42" s="810"/>
      <c r="H42" s="811"/>
      <c r="I42" s="811"/>
      <c r="J42" s="143"/>
      <c r="K42" s="810"/>
      <c r="L42" s="810"/>
      <c r="M42" s="810"/>
      <c r="N42" s="810"/>
      <c r="O42" s="810"/>
      <c r="P42" s="810"/>
      <c r="Q42" s="810"/>
      <c r="R42" s="810"/>
      <c r="S42" s="810"/>
      <c r="T42" s="810"/>
      <c r="U42" s="810"/>
      <c r="V42" s="810"/>
      <c r="W42" s="810"/>
      <c r="X42" s="810"/>
      <c r="Y42" s="810"/>
      <c r="Z42" s="810"/>
      <c r="AA42" s="810"/>
      <c r="AB42" s="882"/>
    </row>
    <row r="43" spans="2:28" s="884" customFormat="1" x14ac:dyDescent="0.35">
      <c r="B43" s="885"/>
      <c r="C43" s="1452" t="s">
        <v>55</v>
      </c>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4"/>
      <c r="AB43" s="882"/>
    </row>
    <row r="44" spans="2:28" ht="15" thickBot="1" x14ac:dyDescent="0.4">
      <c r="B44" s="880"/>
      <c r="C44" s="1455"/>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7"/>
      <c r="AB44" s="882"/>
    </row>
    <row r="45" spans="2:28" ht="28.75" customHeight="1" x14ac:dyDescent="0.35">
      <c r="B45" s="880"/>
      <c r="C45" s="1490" t="s">
        <v>94</v>
      </c>
      <c r="D45" s="1491"/>
      <c r="E45" s="1491"/>
      <c r="F45" s="1491"/>
      <c r="G45" s="1491"/>
      <c r="H45" s="1491"/>
      <c r="I45" s="1491"/>
      <c r="J45" s="1491"/>
      <c r="K45" s="1491"/>
      <c r="L45" s="1491"/>
      <c r="M45" s="1491"/>
      <c r="N45" s="1491"/>
      <c r="O45" s="1491"/>
      <c r="P45" s="1491"/>
      <c r="Q45" s="1491"/>
      <c r="R45" s="1491"/>
      <c r="S45" s="1491"/>
      <c r="T45" s="1491"/>
      <c r="U45" s="1491"/>
      <c r="V45" s="1491"/>
      <c r="W45" s="1491"/>
      <c r="X45" s="1491"/>
      <c r="Y45" s="1491"/>
      <c r="Z45" s="1491"/>
      <c r="AA45" s="1492"/>
      <c r="AB45" s="882"/>
    </row>
    <row r="46" spans="2:28" ht="17.399999999999999" customHeight="1" x14ac:dyDescent="0.35">
      <c r="B46" s="880"/>
      <c r="C46" s="1493"/>
      <c r="D46" s="1494"/>
      <c r="E46" s="1494"/>
      <c r="F46" s="1494"/>
      <c r="G46" s="1494"/>
      <c r="H46" s="1494"/>
      <c r="I46" s="1494"/>
      <c r="J46" s="1494"/>
      <c r="K46" s="1494"/>
      <c r="L46" s="1494"/>
      <c r="M46" s="1494"/>
      <c r="N46" s="1494"/>
      <c r="O46" s="1494"/>
      <c r="P46" s="1494"/>
      <c r="Q46" s="1494"/>
      <c r="R46" s="1494"/>
      <c r="S46" s="1494"/>
      <c r="T46" s="1494"/>
      <c r="U46" s="1494"/>
      <c r="V46" s="1494"/>
      <c r="W46" s="1494"/>
      <c r="X46" s="1494"/>
      <c r="Y46" s="1494"/>
      <c r="Z46" s="1494"/>
      <c r="AA46" s="1495"/>
      <c r="AB46" s="882"/>
    </row>
    <row r="47" spans="2:28" ht="26.4" customHeight="1" x14ac:dyDescent="0.35">
      <c r="B47" s="880"/>
      <c r="C47" s="1493"/>
      <c r="D47" s="1494"/>
      <c r="E47" s="1494"/>
      <c r="F47" s="1494"/>
      <c r="G47" s="1494"/>
      <c r="H47" s="1494"/>
      <c r="I47" s="1494"/>
      <c r="J47" s="1494"/>
      <c r="K47" s="1494"/>
      <c r="L47" s="1494"/>
      <c r="M47" s="1494"/>
      <c r="N47" s="1494"/>
      <c r="O47" s="1494"/>
      <c r="P47" s="1494"/>
      <c r="Q47" s="1494"/>
      <c r="R47" s="1494"/>
      <c r="S47" s="1494"/>
      <c r="T47" s="1494"/>
      <c r="U47" s="1494"/>
      <c r="V47" s="1494"/>
      <c r="W47" s="1494"/>
      <c r="X47" s="1494"/>
      <c r="Y47" s="1494"/>
      <c r="Z47" s="1494"/>
      <c r="AA47" s="1495"/>
      <c r="AB47" s="882"/>
    </row>
    <row r="48" spans="2:28" ht="25.25" customHeight="1" x14ac:dyDescent="0.35">
      <c r="B48" s="880"/>
      <c r="C48" s="1493"/>
      <c r="D48" s="1494"/>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5"/>
      <c r="AB48" s="882"/>
    </row>
    <row r="49" spans="2:28" x14ac:dyDescent="0.35">
      <c r="B49" s="880"/>
      <c r="C49" s="1493"/>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5"/>
      <c r="AB49" s="882"/>
    </row>
    <row r="50" spans="2:28" ht="18.649999999999999" customHeight="1" x14ac:dyDescent="0.35">
      <c r="B50" s="880"/>
      <c r="C50" s="1493"/>
      <c r="D50" s="1494"/>
      <c r="E50" s="1494"/>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1495"/>
      <c r="AB50" s="882"/>
    </row>
    <row r="51" spans="2:28" ht="78.650000000000006" customHeight="1" thickBot="1" x14ac:dyDescent="0.4">
      <c r="B51" s="880"/>
      <c r="C51" s="1496"/>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8"/>
      <c r="AB51" s="882"/>
    </row>
    <row r="52" spans="2:28" ht="9" customHeight="1" x14ac:dyDescent="0.35">
      <c r="B52" s="886"/>
      <c r="C52" s="813"/>
      <c r="D52" s="813"/>
      <c r="E52" s="813"/>
      <c r="F52" s="813"/>
      <c r="G52" s="813"/>
      <c r="H52" s="813"/>
      <c r="I52" s="813"/>
      <c r="J52" s="813"/>
      <c r="K52" s="813"/>
      <c r="L52" s="813"/>
      <c r="M52" s="813"/>
      <c r="N52" s="813"/>
      <c r="O52" s="813"/>
      <c r="P52" s="813"/>
      <c r="Q52" s="813"/>
      <c r="R52" s="813"/>
      <c r="S52" s="813"/>
      <c r="T52" s="813"/>
      <c r="U52" s="813"/>
      <c r="V52" s="813"/>
      <c r="W52" s="813"/>
      <c r="X52" s="813"/>
      <c r="Y52" s="813"/>
      <c r="Z52" s="813"/>
      <c r="AA52" s="813"/>
      <c r="AB52" s="887"/>
    </row>
    <row r="53" spans="2:28" ht="8" customHeight="1" thickBot="1" x14ac:dyDescent="0.4">
      <c r="B53" s="888"/>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889"/>
    </row>
    <row r="54" spans="2:28" ht="15.5" x14ac:dyDescent="0.35">
      <c r="B54" s="890"/>
      <c r="C54" s="1305" t="s">
        <v>46</v>
      </c>
      <c r="D54" s="1306"/>
      <c r="E54" s="1306"/>
      <c r="F54" s="1306"/>
      <c r="G54" s="1307"/>
      <c r="H54" s="1305" t="s">
        <v>76</v>
      </c>
      <c r="I54" s="1307"/>
      <c r="J54" s="1305" t="s">
        <v>56</v>
      </c>
      <c r="K54" s="1306"/>
      <c r="L54" s="1306"/>
      <c r="M54" s="1307"/>
      <c r="N54" s="1305" t="s">
        <v>57</v>
      </c>
      <c r="O54" s="1306"/>
      <c r="P54" s="1306"/>
      <c r="Q54" s="1306"/>
      <c r="R54" s="1306"/>
      <c r="S54" s="1306"/>
      <c r="T54" s="1306"/>
      <c r="U54" s="1306"/>
      <c r="V54" s="1439" t="s">
        <v>58</v>
      </c>
      <c r="W54" s="1439"/>
      <c r="X54" s="1439"/>
      <c r="Y54" s="1439"/>
      <c r="Z54" s="1439"/>
      <c r="AA54" s="1440"/>
      <c r="AB54" s="891"/>
    </row>
    <row r="55" spans="2:28" ht="9" customHeight="1" thickBot="1" x14ac:dyDescent="0.4">
      <c r="B55" s="892"/>
      <c r="C55" s="1308"/>
      <c r="D55" s="1438"/>
      <c r="E55" s="1438"/>
      <c r="F55" s="1438"/>
      <c r="G55" s="1310"/>
      <c r="H55" s="1308"/>
      <c r="I55" s="1310"/>
      <c r="J55" s="1308"/>
      <c r="K55" s="1438"/>
      <c r="L55" s="1438"/>
      <c r="M55" s="1310"/>
      <c r="N55" s="1308"/>
      <c r="O55" s="1438"/>
      <c r="P55" s="1438"/>
      <c r="Q55" s="1438"/>
      <c r="R55" s="1438"/>
      <c r="S55" s="1438"/>
      <c r="T55" s="1438"/>
      <c r="U55" s="1438"/>
      <c r="V55" s="1441"/>
      <c r="W55" s="1441"/>
      <c r="X55" s="1441"/>
      <c r="Y55" s="1441"/>
      <c r="Z55" s="1441"/>
      <c r="AA55" s="1442"/>
      <c r="AB55" s="891"/>
    </row>
    <row r="56" spans="2:28" ht="16" hidden="1" thickBot="1" x14ac:dyDescent="0.4">
      <c r="B56" s="892"/>
      <c r="C56" s="1308"/>
      <c r="D56" s="1438"/>
      <c r="E56" s="1438"/>
      <c r="F56" s="1438"/>
      <c r="G56" s="1310"/>
      <c r="H56" s="1308"/>
      <c r="I56" s="1310"/>
      <c r="J56" s="1308"/>
      <c r="K56" s="1438"/>
      <c r="L56" s="1438"/>
      <c r="M56" s="1310"/>
      <c r="N56" s="1311"/>
      <c r="O56" s="1312"/>
      <c r="P56" s="1312"/>
      <c r="Q56" s="1312"/>
      <c r="R56" s="1312"/>
      <c r="S56" s="1312"/>
      <c r="T56" s="1312"/>
      <c r="U56" s="1312"/>
      <c r="V56" s="1441"/>
      <c r="W56" s="1441"/>
      <c r="X56" s="1441"/>
      <c r="Y56" s="1441"/>
      <c r="Z56" s="1441"/>
      <c r="AA56" s="1442"/>
      <c r="AB56" s="891"/>
    </row>
    <row r="57" spans="2:28" ht="213" customHeight="1" thickBot="1" x14ac:dyDescent="0.4">
      <c r="B57" s="890"/>
      <c r="C57" s="1443" t="s">
        <v>140</v>
      </c>
      <c r="D57" s="1444"/>
      <c r="E57" s="1444"/>
      <c r="F57" s="1444"/>
      <c r="G57" s="1444"/>
      <c r="H57" s="1445">
        <v>0</v>
      </c>
      <c r="I57" s="1444"/>
      <c r="J57" s="1445">
        <v>0</v>
      </c>
      <c r="K57" s="1444"/>
      <c r="L57" s="1444"/>
      <c r="M57" s="1444"/>
      <c r="N57" s="1433" t="s">
        <v>141</v>
      </c>
      <c r="O57" s="1434"/>
      <c r="P57" s="1434"/>
      <c r="Q57" s="1434"/>
      <c r="R57" s="1434"/>
      <c r="S57" s="1434"/>
      <c r="T57" s="1434"/>
      <c r="U57" s="1435"/>
      <c r="V57" s="1436" t="s">
        <v>142</v>
      </c>
      <c r="W57" s="1436"/>
      <c r="X57" s="1436"/>
      <c r="Y57" s="1436"/>
      <c r="Z57" s="1436"/>
      <c r="AA57" s="1437"/>
      <c r="AB57" s="893"/>
    </row>
    <row r="58" spans="2:28" ht="247.75" customHeight="1" x14ac:dyDescent="0.35">
      <c r="B58" s="890"/>
      <c r="C58" s="1443" t="s">
        <v>1125</v>
      </c>
      <c r="D58" s="1444"/>
      <c r="E58" s="1444"/>
      <c r="F58" s="1444"/>
      <c r="G58" s="1444"/>
      <c r="H58" s="1445">
        <v>0.01</v>
      </c>
      <c r="I58" s="1444"/>
      <c r="J58" s="1445">
        <v>0.01</v>
      </c>
      <c r="K58" s="1444"/>
      <c r="L58" s="1444"/>
      <c r="M58" s="1444"/>
      <c r="N58" s="1479" t="s">
        <v>1126</v>
      </c>
      <c r="O58" s="1480"/>
      <c r="P58" s="1480"/>
      <c r="Q58" s="1480"/>
      <c r="R58" s="1480"/>
      <c r="S58" s="1480"/>
      <c r="T58" s="1480"/>
      <c r="U58" s="1481"/>
      <c r="V58" s="1374" t="s">
        <v>1127</v>
      </c>
      <c r="W58" s="1374"/>
      <c r="X58" s="1374"/>
      <c r="Y58" s="1374"/>
      <c r="Z58" s="1374"/>
      <c r="AA58" s="1375"/>
      <c r="AB58" s="893"/>
    </row>
    <row r="59" spans="2:28" ht="259.75" customHeight="1" thickBot="1" x14ac:dyDescent="0.4">
      <c r="B59" s="890"/>
      <c r="C59" s="1473"/>
      <c r="D59" s="1474"/>
      <c r="E59" s="1474"/>
      <c r="F59" s="1474"/>
      <c r="G59" s="1474"/>
      <c r="H59" s="1475"/>
      <c r="I59" s="1474"/>
      <c r="J59" s="1475"/>
      <c r="K59" s="1474"/>
      <c r="L59" s="1474"/>
      <c r="M59" s="1474"/>
      <c r="N59" s="1476"/>
      <c r="O59" s="1477"/>
      <c r="P59" s="1477"/>
      <c r="Q59" s="1477"/>
      <c r="R59" s="1477"/>
      <c r="S59" s="1477"/>
      <c r="T59" s="1477"/>
      <c r="U59" s="1478"/>
      <c r="V59" s="1374"/>
      <c r="W59" s="1374"/>
      <c r="X59" s="1374"/>
      <c r="Y59" s="1374"/>
      <c r="Z59" s="1374"/>
      <c r="AA59" s="1375"/>
      <c r="AB59" s="893"/>
    </row>
    <row r="60" spans="2:28" ht="258.64999999999998" customHeight="1" x14ac:dyDescent="0.35">
      <c r="B60" s="890"/>
      <c r="C60" s="1473"/>
      <c r="D60" s="1474"/>
      <c r="E60" s="1474"/>
      <c r="F60" s="1474"/>
      <c r="G60" s="1474"/>
      <c r="H60" s="1475"/>
      <c r="I60" s="1474"/>
      <c r="J60" s="1475"/>
      <c r="K60" s="1474"/>
      <c r="L60" s="1474"/>
      <c r="M60" s="1474"/>
      <c r="N60" s="1479"/>
      <c r="O60" s="1480"/>
      <c r="P60" s="1480"/>
      <c r="Q60" s="1480"/>
      <c r="R60" s="1480"/>
      <c r="S60" s="1480"/>
      <c r="T60" s="1480"/>
      <c r="U60" s="1481"/>
      <c r="V60" s="1374"/>
      <c r="W60" s="1374"/>
      <c r="X60" s="1374"/>
      <c r="Y60" s="1374"/>
      <c r="Z60" s="1374"/>
      <c r="AA60" s="1375"/>
      <c r="AB60" s="893"/>
    </row>
    <row r="61" spans="2:28" ht="11" customHeight="1" x14ac:dyDescent="0.35">
      <c r="B61" s="890"/>
      <c r="C61" s="1185"/>
      <c r="D61" s="1186"/>
      <c r="E61" s="1186"/>
      <c r="F61" s="1186"/>
      <c r="G61" s="1186"/>
      <c r="H61" s="1186"/>
      <c r="I61" s="1186"/>
      <c r="J61" s="1186"/>
      <c r="K61" s="1186"/>
      <c r="L61" s="1186"/>
      <c r="M61" s="1186"/>
      <c r="N61" s="1486"/>
      <c r="O61" s="1487"/>
      <c r="P61" s="1487"/>
      <c r="Q61" s="1487"/>
      <c r="R61" s="1487"/>
      <c r="S61" s="1487"/>
      <c r="T61" s="1487"/>
      <c r="U61" s="1488"/>
      <c r="V61" s="1486"/>
      <c r="W61" s="1487"/>
      <c r="X61" s="1487"/>
      <c r="Y61" s="1487"/>
      <c r="Z61" s="1487"/>
      <c r="AA61" s="1489"/>
      <c r="AB61" s="893"/>
    </row>
    <row r="62" spans="2:28" ht="15.75" customHeight="1" thickBot="1" x14ac:dyDescent="0.4">
      <c r="B62" s="890"/>
      <c r="C62" s="1187"/>
      <c r="D62" s="1188"/>
      <c r="E62" s="1188"/>
      <c r="F62" s="1188"/>
      <c r="G62" s="1188"/>
      <c r="H62" s="1188"/>
      <c r="I62" s="1188"/>
      <c r="J62" s="1188"/>
      <c r="K62" s="1188"/>
      <c r="L62" s="1188"/>
      <c r="M62" s="1188"/>
      <c r="N62" s="1482"/>
      <c r="O62" s="1483"/>
      <c r="P62" s="1483"/>
      <c r="Q62" s="1483"/>
      <c r="R62" s="1483"/>
      <c r="S62" s="1483"/>
      <c r="T62" s="1483"/>
      <c r="U62" s="1484"/>
      <c r="V62" s="1482"/>
      <c r="W62" s="1483"/>
      <c r="X62" s="1483"/>
      <c r="Y62" s="1483"/>
      <c r="Z62" s="1483"/>
      <c r="AA62" s="1485"/>
      <c r="AB62" s="893"/>
    </row>
    <row r="63" spans="2:28" x14ac:dyDescent="0.35">
      <c r="B63" s="894"/>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95"/>
    </row>
    <row r="102" ht="6" customHeight="1" x14ac:dyDescent="0.35"/>
  </sheetData>
  <mergeCells count="107">
    <mergeCell ref="C28:H28"/>
    <mergeCell ref="I28:J28"/>
    <mergeCell ref="K28:N28"/>
    <mergeCell ref="O28:R28"/>
    <mergeCell ref="T28:V28"/>
    <mergeCell ref="X28:Z28"/>
    <mergeCell ref="C23:I23"/>
    <mergeCell ref="J23:P23"/>
    <mergeCell ref="Q23:AA23"/>
    <mergeCell ref="C24:I24"/>
    <mergeCell ref="J24:P24"/>
    <mergeCell ref="Q24:AA24"/>
    <mergeCell ref="C26:H26"/>
    <mergeCell ref="I26:AA2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5:AA51"/>
    <mergeCell ref="C38:G38"/>
    <mergeCell ref="K38:AA38"/>
    <mergeCell ref="C39:G39"/>
    <mergeCell ref="K39:AA39"/>
    <mergeCell ref="C37:G37"/>
    <mergeCell ref="K37:AA37"/>
    <mergeCell ref="C34:AA34"/>
    <mergeCell ref="C35:G35"/>
    <mergeCell ref="K35:AA35"/>
    <mergeCell ref="C36:G36"/>
    <mergeCell ref="K36:AA36"/>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59:G59"/>
    <mergeCell ref="H59:I59"/>
    <mergeCell ref="J59:M59"/>
    <mergeCell ref="N59:U59"/>
    <mergeCell ref="V59:AA59"/>
    <mergeCell ref="C58:G58"/>
    <mergeCell ref="H58:I58"/>
    <mergeCell ref="J58:M58"/>
    <mergeCell ref="N58:U58"/>
    <mergeCell ref="V58:AA58"/>
    <mergeCell ref="B2:G4"/>
    <mergeCell ref="H2:AB2"/>
    <mergeCell ref="H3:O3"/>
    <mergeCell ref="P3:AB3"/>
    <mergeCell ref="H4:AB4"/>
    <mergeCell ref="C7:H8"/>
    <mergeCell ref="I7:AA8"/>
    <mergeCell ref="C13:H14"/>
    <mergeCell ref="I13:S14"/>
    <mergeCell ref="T13:AA13"/>
    <mergeCell ref="T14:AA14"/>
    <mergeCell ref="C10:H11"/>
    <mergeCell ref="I10:Q11"/>
    <mergeCell ref="R10:U10"/>
    <mergeCell ref="V10:AA10"/>
    <mergeCell ref="R11:U11"/>
    <mergeCell ref="N57:U57"/>
    <mergeCell ref="V57:AA57"/>
    <mergeCell ref="V11:AA11"/>
    <mergeCell ref="C18:H18"/>
    <mergeCell ref="I18:AA18"/>
    <mergeCell ref="C20:H21"/>
    <mergeCell ref="I20:L21"/>
    <mergeCell ref="M20:S20"/>
    <mergeCell ref="T20:AA20"/>
    <mergeCell ref="M21:S21"/>
    <mergeCell ref="T21:AA21"/>
    <mergeCell ref="C16:H16"/>
    <mergeCell ref="I16:AA16"/>
    <mergeCell ref="C54:G56"/>
    <mergeCell ref="H54:I56"/>
    <mergeCell ref="J54:M56"/>
    <mergeCell ref="N54:U56"/>
    <mergeCell ref="V54:AA56"/>
    <mergeCell ref="C57:G57"/>
    <mergeCell ref="H57:I57"/>
    <mergeCell ref="J57:M57"/>
    <mergeCell ref="C40:G40"/>
    <mergeCell ref="K40:AA40"/>
    <mergeCell ref="C43:AA4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BA97"/>
  <sheetViews>
    <sheetView topLeftCell="C25" zoomScale="70" zoomScaleNormal="70" workbookViewId="0">
      <selection activeCell="I9" sqref="I9:AC10"/>
    </sheetView>
  </sheetViews>
  <sheetFormatPr baseColWidth="10" defaultColWidth="3.7265625" defaultRowHeight="14.5" x14ac:dyDescent="0.35"/>
  <cols>
    <col min="1" max="1" width="3.81640625" style="927" customWidth="1"/>
    <col min="2" max="2" width="2.81640625" style="927" customWidth="1"/>
    <col min="3" max="6" width="2.7265625" style="927" customWidth="1"/>
    <col min="7" max="7" width="4.26953125" style="927" customWidth="1"/>
    <col min="8" max="8" width="14.26953125" style="927" customWidth="1"/>
    <col min="9" max="9" width="13.453125" style="927" customWidth="1"/>
    <col min="10" max="10" width="15" style="927" customWidth="1"/>
    <col min="11" max="12" width="3.453125" style="927" customWidth="1"/>
    <col min="13" max="27" width="2.7265625" style="927" customWidth="1"/>
    <col min="28" max="28" width="7.7265625" style="927" customWidth="1"/>
    <col min="29" max="29" width="3.453125" style="927" customWidth="1"/>
    <col min="30" max="30" width="3.7265625" style="927"/>
    <col min="31" max="31" width="9.1796875" style="927" customWidth="1"/>
    <col min="32" max="33" width="6.453125" style="927" customWidth="1"/>
    <col min="34" max="34" width="3.7265625" style="927"/>
    <col min="35" max="35" width="4.7265625" style="927" customWidth="1"/>
    <col min="36" max="36" width="0.81640625" style="927" hidden="1" customWidth="1"/>
    <col min="37" max="37" width="4.1796875" style="927" customWidth="1"/>
    <col min="38" max="38" width="2" style="927" customWidth="1"/>
    <col min="39" max="16384" width="3.7265625" style="927"/>
  </cols>
  <sheetData>
    <row r="1" spans="2:53" ht="15" thickBot="1" x14ac:dyDescent="0.4">
      <c r="B1" s="928"/>
      <c r="C1" s="928"/>
      <c r="D1" s="928"/>
      <c r="E1" s="928"/>
      <c r="F1" s="928"/>
    </row>
    <row r="2" spans="2:53"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90"/>
    </row>
    <row r="3" spans="2:53" x14ac:dyDescent="0.35">
      <c r="B3" s="1185"/>
      <c r="C3" s="1186"/>
      <c r="D3" s="1186"/>
      <c r="E3" s="1186"/>
      <c r="F3" s="1186"/>
      <c r="G3" s="1186"/>
      <c r="H3" s="1191" t="s">
        <v>1</v>
      </c>
      <c r="I3" s="1191"/>
      <c r="J3" s="1191"/>
      <c r="K3" s="1191"/>
      <c r="L3" s="1191"/>
      <c r="M3" s="1191"/>
      <c r="N3" s="1191"/>
      <c r="O3" s="1191"/>
      <c r="P3" s="1191"/>
      <c r="Q3" s="1191"/>
      <c r="R3" s="1191"/>
      <c r="S3" s="1191"/>
      <c r="T3" s="1191"/>
      <c r="U3" s="1191"/>
      <c r="V3" s="1191"/>
      <c r="W3" s="1191"/>
      <c r="X3" s="1191"/>
      <c r="Y3" s="1191"/>
      <c r="Z3" s="1191"/>
      <c r="AA3" s="1191"/>
      <c r="AB3" s="1191" t="s">
        <v>2</v>
      </c>
      <c r="AC3" s="1191"/>
      <c r="AD3" s="1191"/>
      <c r="AE3" s="1191"/>
      <c r="AF3" s="1191"/>
      <c r="AG3" s="1191"/>
      <c r="AH3" s="1191"/>
      <c r="AI3" s="1191"/>
      <c r="AJ3" s="1191"/>
      <c r="AK3" s="1191"/>
      <c r="AL3" s="1192"/>
    </row>
    <row r="4" spans="2:53"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4"/>
    </row>
    <row r="5" spans="2:53" ht="15" thickBot="1" x14ac:dyDescent="0.4">
      <c r="B5" s="929"/>
      <c r="C5" s="930"/>
      <c r="D5" s="930"/>
      <c r="E5" s="930"/>
      <c r="F5" s="930"/>
      <c r="G5" s="930"/>
      <c r="H5" s="930"/>
      <c r="I5" s="931"/>
      <c r="J5" s="931"/>
      <c r="K5" s="931"/>
      <c r="L5" s="931"/>
      <c r="M5" s="931"/>
      <c r="N5" s="931"/>
      <c r="O5" s="931"/>
      <c r="P5" s="931"/>
      <c r="Q5" s="931"/>
      <c r="R5" s="931"/>
      <c r="S5" s="931"/>
      <c r="T5" s="931"/>
      <c r="U5" s="931"/>
      <c r="V5" s="931"/>
      <c r="W5" s="931"/>
      <c r="X5" s="931"/>
      <c r="Y5" s="931"/>
      <c r="Z5" s="931"/>
      <c r="AA5" s="931"/>
      <c r="AB5" s="931"/>
      <c r="AC5" s="931"/>
      <c r="AD5" s="932"/>
      <c r="AE5" s="932"/>
      <c r="AF5" s="932"/>
      <c r="AG5" s="932"/>
      <c r="AH5" s="932"/>
      <c r="AI5" s="930"/>
      <c r="AJ5" s="930"/>
      <c r="AK5" s="930"/>
      <c r="AL5" s="933"/>
    </row>
    <row r="6" spans="2:53" ht="15" customHeight="1" x14ac:dyDescent="0.35">
      <c r="B6" s="934"/>
      <c r="C6" s="1220" t="s">
        <v>4</v>
      </c>
      <c r="D6" s="1221"/>
      <c r="E6" s="1221"/>
      <c r="F6" s="1221"/>
      <c r="G6" s="1221"/>
      <c r="H6" s="1222"/>
      <c r="I6" s="1355" t="s">
        <v>105</v>
      </c>
      <c r="J6" s="1356"/>
      <c r="K6" s="1356"/>
      <c r="L6" s="1356"/>
      <c r="M6" s="1356"/>
      <c r="N6" s="1356"/>
      <c r="O6" s="1356"/>
      <c r="P6" s="1356"/>
      <c r="Q6" s="1356"/>
      <c r="R6" s="1356"/>
      <c r="S6" s="1356"/>
      <c r="T6" s="1356"/>
      <c r="U6" s="1356"/>
      <c r="V6" s="1356"/>
      <c r="W6" s="1356"/>
      <c r="X6" s="1356"/>
      <c r="Y6" s="1356"/>
      <c r="Z6" s="1356"/>
      <c r="AA6" s="1356"/>
      <c r="AB6" s="1356"/>
      <c r="AC6" s="1356"/>
      <c r="AD6" s="1356"/>
      <c r="AE6" s="1356"/>
      <c r="AF6" s="1356"/>
      <c r="AG6" s="1356"/>
      <c r="AH6" s="1356"/>
      <c r="AI6" s="1356"/>
      <c r="AJ6" s="1356"/>
      <c r="AK6" s="1357"/>
      <c r="AL6" s="935"/>
    </row>
    <row r="7" spans="2:53" ht="15" thickBot="1" x14ac:dyDescent="0.4">
      <c r="B7" s="934"/>
      <c r="C7" s="1223"/>
      <c r="D7" s="1224"/>
      <c r="E7" s="1224"/>
      <c r="F7" s="1224"/>
      <c r="G7" s="1224"/>
      <c r="H7" s="1225"/>
      <c r="I7" s="1358"/>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60"/>
      <c r="AL7" s="935"/>
    </row>
    <row r="8" spans="2:53" ht="15" thickBot="1" x14ac:dyDescent="0.4">
      <c r="B8" s="934"/>
      <c r="C8" s="936"/>
      <c r="D8" s="936"/>
      <c r="E8" s="936"/>
      <c r="F8" s="936"/>
      <c r="G8" s="936"/>
      <c r="H8" s="936"/>
      <c r="I8" s="937"/>
      <c r="J8" s="937"/>
      <c r="K8" s="937"/>
      <c r="L8" s="937"/>
      <c r="M8" s="937"/>
      <c r="N8" s="937"/>
      <c r="O8" s="937"/>
      <c r="P8" s="937"/>
      <c r="Q8" s="937"/>
      <c r="R8" s="937"/>
      <c r="S8" s="937"/>
      <c r="T8" s="937"/>
      <c r="U8" s="937"/>
      <c r="V8" s="937"/>
      <c r="W8" s="937"/>
      <c r="X8" s="937"/>
      <c r="Y8" s="937"/>
      <c r="Z8" s="937"/>
      <c r="AA8" s="937"/>
      <c r="AB8" s="937"/>
      <c r="AC8" s="937"/>
      <c r="AD8" s="938"/>
      <c r="AE8" s="938"/>
      <c r="AF8" s="938"/>
      <c r="AG8" s="938"/>
      <c r="AH8" s="938"/>
      <c r="AI8" s="936"/>
      <c r="AJ8" s="936"/>
      <c r="AK8" s="936"/>
      <c r="AL8" s="935"/>
      <c r="BA8" s="959"/>
    </row>
    <row r="9" spans="2:53" ht="15" customHeight="1" thickBot="1" x14ac:dyDescent="0.4">
      <c r="B9" s="934"/>
      <c r="C9" s="1220" t="s">
        <v>143</v>
      </c>
      <c r="D9" s="1221"/>
      <c r="E9" s="1221"/>
      <c r="F9" s="1221"/>
      <c r="G9" s="1221"/>
      <c r="H9" s="1222"/>
      <c r="I9" s="1361" t="s">
        <v>144</v>
      </c>
      <c r="J9" s="1362"/>
      <c r="K9" s="1362"/>
      <c r="L9" s="1362"/>
      <c r="M9" s="1362"/>
      <c r="N9" s="1362"/>
      <c r="O9" s="1362"/>
      <c r="P9" s="1362"/>
      <c r="Q9" s="1362"/>
      <c r="R9" s="1362"/>
      <c r="S9" s="1362"/>
      <c r="T9" s="1362"/>
      <c r="U9" s="1362"/>
      <c r="V9" s="1362"/>
      <c r="W9" s="1362"/>
      <c r="X9" s="1362"/>
      <c r="Y9" s="1362"/>
      <c r="Z9" s="1362"/>
      <c r="AA9" s="1362"/>
      <c r="AB9" s="1362"/>
      <c r="AC9" s="1363"/>
      <c r="AD9" s="1367" t="s">
        <v>8</v>
      </c>
      <c r="AE9" s="1368"/>
      <c r="AF9" s="1368"/>
      <c r="AG9" s="1369"/>
      <c r="AH9" s="1213" t="s">
        <v>9</v>
      </c>
      <c r="AI9" s="1214"/>
      <c r="AJ9" s="1214"/>
      <c r="AK9" s="1215"/>
      <c r="AL9" s="935"/>
    </row>
    <row r="10" spans="2:53" ht="28.5" customHeight="1" thickBot="1" x14ac:dyDescent="0.4">
      <c r="B10" s="934"/>
      <c r="C10" s="1223"/>
      <c r="D10" s="1224"/>
      <c r="E10" s="1224"/>
      <c r="F10" s="1224"/>
      <c r="G10" s="1224"/>
      <c r="H10" s="1225"/>
      <c r="I10" s="1364"/>
      <c r="J10" s="1365"/>
      <c r="K10" s="1365"/>
      <c r="L10" s="1365"/>
      <c r="M10" s="1365"/>
      <c r="N10" s="1365"/>
      <c r="O10" s="1365"/>
      <c r="P10" s="1365"/>
      <c r="Q10" s="1365"/>
      <c r="R10" s="1365"/>
      <c r="S10" s="1365"/>
      <c r="T10" s="1365"/>
      <c r="U10" s="1365"/>
      <c r="V10" s="1365"/>
      <c r="W10" s="1365"/>
      <c r="X10" s="1365"/>
      <c r="Y10" s="1365"/>
      <c r="Z10" s="1365"/>
      <c r="AA10" s="1365"/>
      <c r="AB10" s="1365"/>
      <c r="AC10" s="1366"/>
      <c r="AD10" s="1235" t="s">
        <v>145</v>
      </c>
      <c r="AE10" s="1370"/>
      <c r="AF10" s="1370"/>
      <c r="AG10" s="1371"/>
      <c r="AH10" s="1608" t="s">
        <v>80</v>
      </c>
      <c r="AI10" s="1609"/>
      <c r="AJ10" s="1609"/>
      <c r="AK10" s="1610"/>
      <c r="AL10" s="935"/>
    </row>
    <row r="11" spans="2:53" ht="15" thickBot="1" x14ac:dyDescent="0.4">
      <c r="B11" s="939"/>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1"/>
    </row>
    <row r="12" spans="2:53" ht="15" customHeight="1" x14ac:dyDescent="0.35">
      <c r="B12" s="939"/>
      <c r="C12" s="1220" t="s">
        <v>11</v>
      </c>
      <c r="D12" s="1221"/>
      <c r="E12" s="1221"/>
      <c r="F12" s="1221"/>
      <c r="G12" s="1221"/>
      <c r="H12" s="1222"/>
      <c r="I12" s="1458" t="s">
        <v>146</v>
      </c>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60"/>
      <c r="AF12" s="1602" t="s">
        <v>13</v>
      </c>
      <c r="AG12" s="1603"/>
      <c r="AH12" s="1603"/>
      <c r="AI12" s="1603"/>
      <c r="AJ12" s="1603"/>
      <c r="AK12" s="1604"/>
      <c r="AL12" s="941"/>
    </row>
    <row r="13" spans="2:53" ht="42.75" customHeight="1" thickBot="1" x14ac:dyDescent="0.4">
      <c r="B13" s="939"/>
      <c r="C13" s="1223"/>
      <c r="D13" s="1224"/>
      <c r="E13" s="1224"/>
      <c r="F13" s="1224"/>
      <c r="G13" s="1224"/>
      <c r="H13" s="1225"/>
      <c r="I13" s="1461"/>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3"/>
      <c r="AF13" s="1232" t="s">
        <v>82</v>
      </c>
      <c r="AG13" s="1233"/>
      <c r="AH13" s="1233"/>
      <c r="AI13" s="1233"/>
      <c r="AJ13" s="1233"/>
      <c r="AK13" s="1234"/>
      <c r="AL13" s="941"/>
    </row>
    <row r="14" spans="2:53" ht="15" thickBot="1" x14ac:dyDescent="0.4">
      <c r="B14" s="939"/>
      <c r="C14" s="940"/>
      <c r="D14" s="940"/>
      <c r="E14" s="940"/>
      <c r="F14" s="940"/>
      <c r="G14" s="940"/>
      <c r="H14" s="940"/>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41"/>
    </row>
    <row r="15" spans="2:53" ht="57.75" customHeight="1" thickBot="1" x14ac:dyDescent="0.4">
      <c r="B15" s="939"/>
      <c r="C15" s="1195" t="s">
        <v>15</v>
      </c>
      <c r="D15" s="1196"/>
      <c r="E15" s="1196"/>
      <c r="F15" s="1196"/>
      <c r="G15" s="1196"/>
      <c r="H15" s="1197"/>
      <c r="I15" s="1605" t="s">
        <v>147</v>
      </c>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7"/>
      <c r="AL15" s="941"/>
    </row>
    <row r="16" spans="2:53" ht="16.5" customHeight="1" thickBot="1" x14ac:dyDescent="0.4">
      <c r="B16" s="939"/>
      <c r="C16" s="938"/>
      <c r="D16" s="938"/>
      <c r="E16" s="938"/>
      <c r="F16" s="938"/>
      <c r="G16" s="938"/>
      <c r="H16" s="938"/>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c r="AL16" s="941"/>
    </row>
    <row r="17" spans="2:38" ht="52.5" customHeight="1" thickBot="1" x14ac:dyDescent="0.4">
      <c r="B17" s="939"/>
      <c r="C17" s="1195" t="s">
        <v>84</v>
      </c>
      <c r="D17" s="1196"/>
      <c r="E17" s="1196"/>
      <c r="F17" s="1196"/>
      <c r="G17" s="1196"/>
      <c r="H17" s="1197"/>
      <c r="I17" s="1198" t="s">
        <v>148</v>
      </c>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200"/>
      <c r="AL17" s="941"/>
    </row>
    <row r="18" spans="2:38" ht="16.5" customHeight="1" thickBot="1" x14ac:dyDescent="0.4">
      <c r="B18" s="939"/>
      <c r="C18" s="938"/>
      <c r="D18" s="938"/>
      <c r="E18" s="938"/>
      <c r="F18" s="938"/>
      <c r="G18" s="938"/>
      <c r="H18" s="938"/>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c r="AL18" s="941"/>
    </row>
    <row r="19" spans="2:38" ht="22.5" customHeight="1" x14ac:dyDescent="0.35">
      <c r="B19" s="939"/>
      <c r="C19" s="1201" t="s">
        <v>19</v>
      </c>
      <c r="D19" s="1202"/>
      <c r="E19" s="1202"/>
      <c r="F19" s="1202"/>
      <c r="G19" s="1202"/>
      <c r="H19" s="1203"/>
      <c r="I19" s="1593" t="s">
        <v>149</v>
      </c>
      <c r="J19" s="1594"/>
      <c r="K19" s="1594"/>
      <c r="L19" s="1595"/>
      <c r="M19" s="1213" t="s">
        <v>21</v>
      </c>
      <c r="N19" s="1214"/>
      <c r="O19" s="1214"/>
      <c r="P19" s="1214"/>
      <c r="Q19" s="1214"/>
      <c r="R19" s="1214"/>
      <c r="S19" s="1214"/>
      <c r="T19" s="1214"/>
      <c r="U19" s="1214"/>
      <c r="V19" s="1214"/>
      <c r="W19" s="1214"/>
      <c r="X19" s="1214"/>
      <c r="Y19" s="1214"/>
      <c r="Z19" s="1214"/>
      <c r="AA19" s="1214"/>
      <c r="AB19" s="1214"/>
      <c r="AC19" s="1214"/>
      <c r="AD19" s="1214"/>
      <c r="AE19" s="1215"/>
      <c r="AF19" s="1213" t="s">
        <v>22</v>
      </c>
      <c r="AG19" s="1214"/>
      <c r="AH19" s="1214"/>
      <c r="AI19" s="1214"/>
      <c r="AJ19" s="1214"/>
      <c r="AK19" s="1215"/>
      <c r="AL19" s="941"/>
    </row>
    <row r="20" spans="2:38" ht="30.75" customHeight="1" thickBot="1" x14ac:dyDescent="0.4">
      <c r="B20" s="939"/>
      <c r="C20" s="1204"/>
      <c r="D20" s="1205"/>
      <c r="E20" s="1205"/>
      <c r="F20" s="1205"/>
      <c r="G20" s="1205"/>
      <c r="H20" s="1206"/>
      <c r="I20" s="1596"/>
      <c r="J20" s="1597"/>
      <c r="K20" s="1597"/>
      <c r="L20" s="1598"/>
      <c r="M20" s="1599" t="s">
        <v>68</v>
      </c>
      <c r="N20" s="1600"/>
      <c r="O20" s="1600"/>
      <c r="P20" s="1600"/>
      <c r="Q20" s="1600"/>
      <c r="R20" s="1600"/>
      <c r="S20" s="1600"/>
      <c r="T20" s="1600"/>
      <c r="U20" s="1600"/>
      <c r="V20" s="1600"/>
      <c r="W20" s="1600"/>
      <c r="X20" s="1600"/>
      <c r="Y20" s="1600"/>
      <c r="Z20" s="1600"/>
      <c r="AA20" s="1600"/>
      <c r="AB20" s="1600"/>
      <c r="AC20" s="1600"/>
      <c r="AD20" s="1600"/>
      <c r="AE20" s="1601"/>
      <c r="AF20" s="1219" t="s">
        <v>150</v>
      </c>
      <c r="AG20" s="1217"/>
      <c r="AH20" s="1217"/>
      <c r="AI20" s="1217"/>
      <c r="AJ20" s="1217"/>
      <c r="AK20" s="1218"/>
      <c r="AL20" s="941"/>
    </row>
    <row r="21" spans="2:38" ht="15" thickBot="1" x14ac:dyDescent="0.4">
      <c r="B21" s="939"/>
      <c r="C21" s="940"/>
      <c r="D21" s="940"/>
      <c r="E21" s="940"/>
      <c r="F21" s="940"/>
      <c r="G21" s="940"/>
      <c r="H21" s="940"/>
      <c r="I21" s="940"/>
      <c r="J21" s="940"/>
      <c r="K21" s="940"/>
      <c r="L21" s="940"/>
      <c r="M21" s="940"/>
      <c r="N21" s="940"/>
      <c r="O21" s="940"/>
      <c r="P21" s="940"/>
      <c r="Q21" s="940"/>
      <c r="R21" s="940"/>
      <c r="S21" s="940"/>
      <c r="T21" s="940"/>
      <c r="U21" s="940"/>
      <c r="V21" s="940"/>
      <c r="W21" s="940"/>
      <c r="X21" s="940"/>
      <c r="Y21" s="940"/>
      <c r="Z21" s="940"/>
      <c r="AA21" s="940"/>
      <c r="AB21" s="940"/>
      <c r="AC21" s="940"/>
      <c r="AD21" s="940"/>
      <c r="AE21" s="940"/>
      <c r="AF21" s="940"/>
      <c r="AG21" s="940"/>
      <c r="AH21" s="940"/>
      <c r="AI21" s="940"/>
      <c r="AJ21" s="940"/>
      <c r="AK21" s="940"/>
      <c r="AL21" s="941"/>
    </row>
    <row r="22" spans="2:38" ht="31.5" customHeight="1" x14ac:dyDescent="0.35">
      <c r="B22" s="939"/>
      <c r="C22" s="1213" t="s">
        <v>25</v>
      </c>
      <c r="D22" s="1214"/>
      <c r="E22" s="1214"/>
      <c r="F22" s="1214"/>
      <c r="G22" s="1214"/>
      <c r="H22" s="1214"/>
      <c r="I22" s="1215"/>
      <c r="J22" s="1213" t="s">
        <v>26</v>
      </c>
      <c r="K22" s="1214"/>
      <c r="L22" s="1214"/>
      <c r="M22" s="1214"/>
      <c r="N22" s="1214"/>
      <c r="O22" s="1214"/>
      <c r="P22" s="1214"/>
      <c r="Q22" s="1214"/>
      <c r="R22" s="1214"/>
      <c r="S22" s="1214"/>
      <c r="T22" s="1214"/>
      <c r="U22" s="1214"/>
      <c r="V22" s="1214"/>
      <c r="W22" s="1214"/>
      <c r="X22" s="1214"/>
      <c r="Y22" s="1214"/>
      <c r="Z22" s="1214"/>
      <c r="AA22" s="1214"/>
      <c r="AB22" s="1215"/>
      <c r="AC22" s="1213" t="s">
        <v>27</v>
      </c>
      <c r="AD22" s="1214"/>
      <c r="AE22" s="1214"/>
      <c r="AF22" s="1214"/>
      <c r="AG22" s="1214"/>
      <c r="AH22" s="1214"/>
      <c r="AI22" s="1214"/>
      <c r="AJ22" s="1214"/>
      <c r="AK22" s="1215"/>
      <c r="AL22" s="941"/>
    </row>
    <row r="23" spans="2:38" ht="33" customHeight="1" thickBot="1" x14ac:dyDescent="0.4">
      <c r="B23" s="939"/>
      <c r="C23" s="1587" t="s">
        <v>151</v>
      </c>
      <c r="D23" s="1588"/>
      <c r="E23" s="1588"/>
      <c r="F23" s="1588"/>
      <c r="G23" s="1588"/>
      <c r="H23" s="1588"/>
      <c r="I23" s="1589"/>
      <c r="J23" s="1587" t="s">
        <v>105</v>
      </c>
      <c r="K23" s="1588"/>
      <c r="L23" s="1588"/>
      <c r="M23" s="1588"/>
      <c r="N23" s="1588"/>
      <c r="O23" s="1588"/>
      <c r="P23" s="1588"/>
      <c r="Q23" s="1588"/>
      <c r="R23" s="1588"/>
      <c r="S23" s="1588"/>
      <c r="T23" s="1588"/>
      <c r="U23" s="1588"/>
      <c r="V23" s="1588"/>
      <c r="W23" s="1588"/>
      <c r="X23" s="1588"/>
      <c r="Y23" s="1588"/>
      <c r="Z23" s="1588"/>
      <c r="AA23" s="1588"/>
      <c r="AB23" s="1589"/>
      <c r="AC23" s="1590" t="s">
        <v>152</v>
      </c>
      <c r="AD23" s="1591"/>
      <c r="AE23" s="1591"/>
      <c r="AF23" s="1591"/>
      <c r="AG23" s="1591"/>
      <c r="AH23" s="1591"/>
      <c r="AI23" s="1591"/>
      <c r="AJ23" s="1591"/>
      <c r="AK23" s="1592"/>
      <c r="AL23" s="941"/>
    </row>
    <row r="24" spans="2:38" ht="15" thickBot="1" x14ac:dyDescent="0.4">
      <c r="B24" s="939"/>
      <c r="C24" s="940"/>
      <c r="D24" s="940"/>
      <c r="E24" s="940"/>
      <c r="F24" s="940"/>
      <c r="G24" s="940"/>
      <c r="H24" s="940"/>
      <c r="I24" s="940"/>
      <c r="J24" s="940"/>
      <c r="K24" s="940"/>
      <c r="L24" s="940"/>
      <c r="M24" s="940"/>
      <c r="N24" s="940"/>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1"/>
    </row>
    <row r="25" spans="2:38" ht="50.25" customHeight="1" thickBot="1" x14ac:dyDescent="0.4">
      <c r="B25" s="939"/>
      <c r="C25" s="1195" t="s">
        <v>31</v>
      </c>
      <c r="D25" s="1196"/>
      <c r="E25" s="1196"/>
      <c r="F25" s="1196"/>
      <c r="G25" s="1196"/>
      <c r="H25" s="1197"/>
      <c r="I25" s="1611" t="s">
        <v>153</v>
      </c>
      <c r="J25" s="1240"/>
      <c r="K25" s="1240"/>
      <c r="L25" s="1240"/>
      <c r="M25" s="1240"/>
      <c r="N25" s="1240"/>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1"/>
      <c r="AL25" s="941"/>
    </row>
    <row r="26" spans="2:38" ht="15" thickBot="1" x14ac:dyDescent="0.4">
      <c r="B26" s="939"/>
      <c r="C26" s="938"/>
      <c r="D26" s="938"/>
      <c r="E26" s="938"/>
      <c r="F26" s="938"/>
      <c r="G26" s="938"/>
      <c r="H26" s="938"/>
      <c r="I26" s="942"/>
      <c r="J26" s="942"/>
      <c r="K26" s="942"/>
      <c r="L26" s="942"/>
      <c r="M26" s="942"/>
      <c r="N26" s="94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c r="AL26" s="941"/>
    </row>
    <row r="27" spans="2:38" ht="39.75" customHeight="1" thickBot="1" x14ac:dyDescent="0.4">
      <c r="B27" s="939"/>
      <c r="C27" s="1195" t="s">
        <v>33</v>
      </c>
      <c r="D27" s="1196"/>
      <c r="E27" s="1196"/>
      <c r="F27" s="1196"/>
      <c r="G27" s="1196"/>
      <c r="H27" s="1197"/>
      <c r="I27" s="1612" t="s">
        <v>154</v>
      </c>
      <c r="J27" s="1605"/>
      <c r="K27" s="1411" t="s">
        <v>34</v>
      </c>
      <c r="L27" s="1412"/>
      <c r="M27" s="1412"/>
      <c r="N27" s="1412"/>
      <c r="O27" s="1412"/>
      <c r="P27" s="1412"/>
      <c r="Q27" s="1412"/>
      <c r="R27" s="1412"/>
      <c r="S27" s="1412"/>
      <c r="T27" s="1412"/>
      <c r="U27" s="1412"/>
      <c r="V27" s="1412"/>
      <c r="W27" s="1412"/>
      <c r="X27" s="1412"/>
      <c r="Y27" s="1412"/>
      <c r="Z27" s="1413"/>
      <c r="AA27" s="1555" t="s">
        <v>35</v>
      </c>
      <c r="AB27" s="1344"/>
      <c r="AC27" s="1344"/>
      <c r="AD27" s="952"/>
      <c r="AE27" s="953" t="s">
        <v>36</v>
      </c>
      <c r="AF27" s="957" t="s">
        <v>115</v>
      </c>
      <c r="AG27" s="1343" t="s">
        <v>38</v>
      </c>
      <c r="AH27" s="1345"/>
      <c r="AI27" s="954"/>
      <c r="AJ27" s="955"/>
      <c r="AK27" s="943"/>
      <c r="AL27" s="941"/>
    </row>
    <row r="28" spans="2:38" ht="15" thickBot="1" x14ac:dyDescent="0.4">
      <c r="B28" s="939"/>
      <c r="C28" s="940"/>
      <c r="D28" s="940"/>
      <c r="E28" s="940"/>
      <c r="F28" s="940"/>
      <c r="G28" s="940"/>
      <c r="H28" s="940"/>
      <c r="I28" s="940"/>
      <c r="J28" s="940"/>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40"/>
      <c r="AI28" s="940"/>
      <c r="AJ28" s="940"/>
      <c r="AK28" s="940"/>
      <c r="AL28" s="941"/>
    </row>
    <row r="29" spans="2:38" x14ac:dyDescent="0.35">
      <c r="B29" s="939"/>
      <c r="C29" s="1267" t="s">
        <v>39</v>
      </c>
      <c r="D29" s="1268"/>
      <c r="E29" s="1268"/>
      <c r="F29" s="1268"/>
      <c r="G29" s="1268"/>
      <c r="H29" s="1268"/>
      <c r="I29" s="1268"/>
      <c r="J29" s="1269"/>
      <c r="K29" s="1541" t="s">
        <v>40</v>
      </c>
      <c r="L29" s="1542"/>
      <c r="M29" s="1542"/>
      <c r="N29" s="1542"/>
      <c r="O29" s="1542"/>
      <c r="P29" s="1542"/>
      <c r="Q29" s="1542"/>
      <c r="R29" s="1542"/>
      <c r="S29" s="1542"/>
      <c r="T29" s="1542"/>
      <c r="U29" s="1542"/>
      <c r="V29" s="1542"/>
      <c r="W29" s="1543"/>
      <c r="X29" s="1544" t="s">
        <v>41</v>
      </c>
      <c r="Y29" s="1545"/>
      <c r="Z29" s="1545"/>
      <c r="AA29" s="1545"/>
      <c r="AB29" s="1545"/>
      <c r="AC29" s="1545"/>
      <c r="AD29" s="1545"/>
      <c r="AE29" s="1546"/>
      <c r="AF29" s="1547" t="s">
        <v>42</v>
      </c>
      <c r="AG29" s="1548"/>
      <c r="AH29" s="1548"/>
      <c r="AI29" s="1548"/>
      <c r="AJ29" s="1548"/>
      <c r="AK29" s="1548"/>
      <c r="AL29" s="941"/>
    </row>
    <row r="30" spans="2:38" x14ac:dyDescent="0.35">
      <c r="B30" s="939"/>
      <c r="C30" s="1270"/>
      <c r="D30" s="1271"/>
      <c r="E30" s="1271"/>
      <c r="F30" s="1271"/>
      <c r="G30" s="1271"/>
      <c r="H30" s="1271"/>
      <c r="I30" s="1271"/>
      <c r="J30" s="1271"/>
      <c r="K30" s="1282" t="s">
        <v>43</v>
      </c>
      <c r="L30" s="1282"/>
      <c r="M30" s="1282"/>
      <c r="N30" s="1282"/>
      <c r="O30" s="1282"/>
      <c r="P30" s="1282"/>
      <c r="Q30" s="1282" t="s">
        <v>44</v>
      </c>
      <c r="R30" s="1282"/>
      <c r="S30" s="1282"/>
      <c r="T30" s="1282"/>
      <c r="U30" s="1282"/>
      <c r="V30" s="1282"/>
      <c r="W30" s="1282"/>
      <c r="X30" s="1282" t="s">
        <v>43</v>
      </c>
      <c r="Y30" s="1282"/>
      <c r="Z30" s="1282"/>
      <c r="AA30" s="1282"/>
      <c r="AB30" s="1282"/>
      <c r="AC30" s="1282" t="s">
        <v>44</v>
      </c>
      <c r="AD30" s="1282"/>
      <c r="AE30" s="1282"/>
      <c r="AF30" s="1282" t="s">
        <v>43</v>
      </c>
      <c r="AG30" s="1282"/>
      <c r="AH30" s="1282" t="s">
        <v>44</v>
      </c>
      <c r="AI30" s="1282"/>
      <c r="AJ30" s="1282"/>
      <c r="AK30" s="1282"/>
      <c r="AL30" s="941"/>
    </row>
    <row r="31" spans="2:38" ht="15" thickBot="1" x14ac:dyDescent="0.4">
      <c r="B31" s="939"/>
      <c r="C31" s="1273"/>
      <c r="D31" s="1274"/>
      <c r="E31" s="1274"/>
      <c r="F31" s="1274"/>
      <c r="G31" s="1274"/>
      <c r="H31" s="1274"/>
      <c r="I31" s="1274"/>
      <c r="J31" s="1274"/>
      <c r="K31" s="1540">
        <v>0</v>
      </c>
      <c r="L31" s="1540"/>
      <c r="M31" s="1540"/>
      <c r="N31" s="1540"/>
      <c r="O31" s="1540"/>
      <c r="P31" s="1540"/>
      <c r="Q31" s="1540" t="s">
        <v>155</v>
      </c>
      <c r="R31" s="1540"/>
      <c r="S31" s="1540"/>
      <c r="T31" s="1540"/>
      <c r="U31" s="1540"/>
      <c r="V31" s="1540"/>
      <c r="W31" s="1540"/>
      <c r="X31" s="1540" t="s">
        <v>156</v>
      </c>
      <c r="Y31" s="1540"/>
      <c r="Z31" s="1540"/>
      <c r="AA31" s="1540"/>
      <c r="AB31" s="1540"/>
      <c r="AC31" s="1540" t="s">
        <v>157</v>
      </c>
      <c r="AD31" s="1540"/>
      <c r="AE31" s="1540"/>
      <c r="AF31" s="1540" t="s">
        <v>158</v>
      </c>
      <c r="AG31" s="1540"/>
      <c r="AH31" s="1540">
        <v>5</v>
      </c>
      <c r="AI31" s="1540"/>
      <c r="AJ31" s="1540"/>
      <c r="AK31" s="1540"/>
      <c r="AL31" s="941"/>
    </row>
    <row r="32" spans="2:38" ht="15" thickBot="1" x14ac:dyDescent="0.4">
      <c r="B32" s="939"/>
      <c r="C32" s="940"/>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c r="AL32" s="941"/>
    </row>
    <row r="33" spans="2:50" s="945" customFormat="1" x14ac:dyDescent="0.35">
      <c r="B33" s="944"/>
      <c r="C33" s="1549" t="s">
        <v>45</v>
      </c>
      <c r="D33" s="1550"/>
      <c r="E33" s="1550"/>
      <c r="F33" s="1550"/>
      <c r="G33" s="1550"/>
      <c r="H33" s="1550"/>
      <c r="I33" s="1550"/>
      <c r="J33" s="1550"/>
      <c r="K33" s="1550"/>
      <c r="L33" s="1550"/>
      <c r="M33" s="1550"/>
      <c r="N33" s="1550"/>
      <c r="O33" s="1550"/>
      <c r="P33" s="1550"/>
      <c r="Q33" s="1550"/>
      <c r="R33" s="1550"/>
      <c r="S33" s="1550"/>
      <c r="T33" s="1550"/>
      <c r="U33" s="1550"/>
      <c r="V33" s="1550"/>
      <c r="W33" s="1550"/>
      <c r="X33" s="1550"/>
      <c r="Y33" s="1550"/>
      <c r="Z33" s="1550"/>
      <c r="AA33" s="1550"/>
      <c r="AB33" s="1550"/>
      <c r="AC33" s="1550"/>
      <c r="AD33" s="1550"/>
      <c r="AE33" s="1550"/>
      <c r="AF33" s="1550"/>
      <c r="AG33" s="1550"/>
      <c r="AH33" s="1550"/>
      <c r="AI33" s="1550"/>
      <c r="AJ33" s="1550"/>
      <c r="AK33" s="1551"/>
      <c r="AL33" s="941"/>
    </row>
    <row r="34" spans="2:50" s="945" customFormat="1" ht="15" thickBot="1" x14ac:dyDescent="0.4">
      <c r="B34" s="944"/>
      <c r="C34" s="1552"/>
      <c r="D34" s="1553"/>
      <c r="E34" s="1553"/>
      <c r="F34" s="1553"/>
      <c r="G34" s="1553"/>
      <c r="H34" s="1553"/>
      <c r="I34" s="1553"/>
      <c r="J34" s="1553"/>
      <c r="K34" s="1553"/>
      <c r="L34" s="1553"/>
      <c r="M34" s="1553"/>
      <c r="N34" s="1553"/>
      <c r="O34" s="1553"/>
      <c r="P34" s="1553"/>
      <c r="Q34" s="1553"/>
      <c r="R34" s="1553"/>
      <c r="S34" s="1553"/>
      <c r="T34" s="1553"/>
      <c r="U34" s="1553"/>
      <c r="V34" s="1553"/>
      <c r="W34" s="1553"/>
      <c r="X34" s="1553"/>
      <c r="Y34" s="1553"/>
      <c r="Z34" s="1553"/>
      <c r="AA34" s="1553"/>
      <c r="AB34" s="1553"/>
      <c r="AC34" s="1553"/>
      <c r="AD34" s="1553"/>
      <c r="AE34" s="1553"/>
      <c r="AF34" s="1553"/>
      <c r="AG34" s="1553"/>
      <c r="AH34" s="1553"/>
      <c r="AI34" s="1553"/>
      <c r="AJ34" s="1553"/>
      <c r="AK34" s="1554"/>
      <c r="AL34" s="941"/>
    </row>
    <row r="35" spans="2:50" s="945" customFormat="1" x14ac:dyDescent="0.35">
      <c r="B35" s="944"/>
      <c r="C35" s="1549" t="s">
        <v>46</v>
      </c>
      <c r="D35" s="1550"/>
      <c r="E35" s="1550"/>
      <c r="F35" s="1550"/>
      <c r="G35" s="1551"/>
      <c r="H35" s="1562" t="s">
        <v>159</v>
      </c>
      <c r="I35" s="1562" t="s">
        <v>160</v>
      </c>
      <c r="J35" s="1564" t="s">
        <v>49</v>
      </c>
      <c r="K35" s="1566" t="s">
        <v>50</v>
      </c>
      <c r="L35" s="1550"/>
      <c r="M35" s="1550"/>
      <c r="N35" s="1550"/>
      <c r="O35" s="1550"/>
      <c r="P35" s="1550"/>
      <c r="Q35" s="1550"/>
      <c r="R35" s="1550"/>
      <c r="S35" s="1550"/>
      <c r="T35" s="1550"/>
      <c r="U35" s="1550"/>
      <c r="V35" s="1550"/>
      <c r="W35" s="1550"/>
      <c r="X35" s="1550"/>
      <c r="Y35" s="1550"/>
      <c r="Z35" s="1550"/>
      <c r="AA35" s="1550"/>
      <c r="AB35" s="1550"/>
      <c r="AC35" s="1550"/>
      <c r="AD35" s="1550"/>
      <c r="AE35" s="1550"/>
      <c r="AF35" s="1550"/>
      <c r="AG35" s="1550"/>
      <c r="AH35" s="1550"/>
      <c r="AI35" s="1550"/>
      <c r="AJ35" s="1550"/>
      <c r="AK35" s="1551"/>
      <c r="AL35" s="941"/>
    </row>
    <row r="36" spans="2:50" s="945" customFormat="1" ht="31.5" customHeight="1" thickBot="1" x14ac:dyDescent="0.4">
      <c r="B36" s="944"/>
      <c r="C36" s="1552"/>
      <c r="D36" s="1553"/>
      <c r="E36" s="1553"/>
      <c r="F36" s="1553"/>
      <c r="G36" s="1554"/>
      <c r="H36" s="1563"/>
      <c r="I36" s="1563"/>
      <c r="J36" s="1565"/>
      <c r="K36" s="1567"/>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4"/>
      <c r="AL36" s="941"/>
    </row>
    <row r="37" spans="2:50" s="945" customFormat="1" ht="248.25" customHeight="1" x14ac:dyDescent="0.35">
      <c r="B37" s="944"/>
      <c r="C37" s="1556" t="s">
        <v>161</v>
      </c>
      <c r="D37" s="1557"/>
      <c r="E37" s="1557"/>
      <c r="F37" s="1557"/>
      <c r="G37" s="1558"/>
      <c r="H37" s="962">
        <f>(4.8+4.5)</f>
        <v>9.3000000000000007</v>
      </c>
      <c r="I37" s="924">
        <f>47+14</f>
        <v>61</v>
      </c>
      <c r="J37" s="963">
        <f>+(4.8+4.5)/2</f>
        <v>4.6500000000000004</v>
      </c>
      <c r="K37" s="1559" t="s">
        <v>1128</v>
      </c>
      <c r="L37" s="1560"/>
      <c r="M37" s="1560"/>
      <c r="N37" s="1560"/>
      <c r="O37" s="1560"/>
      <c r="P37" s="1560"/>
      <c r="Q37" s="1560"/>
      <c r="R37" s="1560"/>
      <c r="S37" s="1560"/>
      <c r="T37" s="1560"/>
      <c r="U37" s="1560"/>
      <c r="V37" s="1560"/>
      <c r="W37" s="1560"/>
      <c r="X37" s="1560"/>
      <c r="Y37" s="1560"/>
      <c r="Z37" s="1560"/>
      <c r="AA37" s="1560"/>
      <c r="AB37" s="1560"/>
      <c r="AC37" s="1560"/>
      <c r="AD37" s="1560"/>
      <c r="AE37" s="1560"/>
      <c r="AF37" s="1560"/>
      <c r="AG37" s="1560"/>
      <c r="AH37" s="1560"/>
      <c r="AI37" s="1560"/>
      <c r="AJ37" s="1560"/>
      <c r="AK37" s="1561"/>
      <c r="AL37" s="941"/>
    </row>
    <row r="38" spans="2:50" s="945" customFormat="1" ht="96" customHeight="1" thickBot="1" x14ac:dyDescent="0.4">
      <c r="B38" s="944"/>
      <c r="C38" s="1534" t="s">
        <v>162</v>
      </c>
      <c r="D38" s="1535"/>
      <c r="E38" s="1535"/>
      <c r="F38" s="1535"/>
      <c r="G38" s="1536"/>
      <c r="H38" s="924"/>
      <c r="I38" s="923"/>
      <c r="J38" s="960"/>
      <c r="K38" s="1537"/>
      <c r="L38" s="1538"/>
      <c r="M38" s="1538"/>
      <c r="N38" s="1538"/>
      <c r="O38" s="1538"/>
      <c r="P38" s="1538"/>
      <c r="Q38" s="1538"/>
      <c r="R38" s="1538"/>
      <c r="S38" s="1538"/>
      <c r="T38" s="1538"/>
      <c r="U38" s="1538"/>
      <c r="V38" s="1538"/>
      <c r="W38" s="1538"/>
      <c r="X38" s="1538"/>
      <c r="Y38" s="1538"/>
      <c r="Z38" s="1538"/>
      <c r="AA38" s="1538"/>
      <c r="AB38" s="1538"/>
      <c r="AC38" s="1538"/>
      <c r="AD38" s="1538"/>
      <c r="AE38" s="1538"/>
      <c r="AF38" s="1538"/>
      <c r="AG38" s="1538"/>
      <c r="AH38" s="1538"/>
      <c r="AI38" s="1538"/>
      <c r="AJ38" s="1538"/>
      <c r="AK38" s="1539"/>
      <c r="AL38" s="1509"/>
      <c r="AM38" s="1509"/>
      <c r="AN38" s="1509"/>
      <c r="AO38" s="1509"/>
      <c r="AP38" s="1509"/>
      <c r="AQ38" s="1509"/>
      <c r="AR38" s="1509"/>
      <c r="AS38" s="1509"/>
      <c r="AT38" s="1509"/>
      <c r="AU38" s="1509"/>
      <c r="AV38" s="1509"/>
      <c r="AW38" s="1509"/>
      <c r="AX38" s="1509"/>
    </row>
    <row r="39" spans="2:50" s="945" customFormat="1" ht="15.75" customHeight="1" thickBot="1" x14ac:dyDescent="0.4">
      <c r="B39" s="944"/>
      <c r="C39" s="1528" t="s">
        <v>54</v>
      </c>
      <c r="D39" s="1529"/>
      <c r="E39" s="1529"/>
      <c r="F39" s="1529"/>
      <c r="G39" s="1530"/>
      <c r="H39" s="956">
        <f>SUM(H37:H38)</f>
        <v>9.3000000000000007</v>
      </c>
      <c r="I39" s="956">
        <f>SUM(I37:I38)</f>
        <v>61</v>
      </c>
      <c r="J39" s="961"/>
      <c r="K39" s="1531"/>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3"/>
      <c r="AL39" s="941"/>
    </row>
    <row r="40" spans="2:50" s="945" customFormat="1" ht="15" thickBot="1" x14ac:dyDescent="0.4">
      <c r="B40" s="944"/>
      <c r="C40" s="940"/>
      <c r="D40" s="940"/>
      <c r="E40" s="940"/>
      <c r="F40" s="940"/>
      <c r="G40" s="940"/>
      <c r="H40" s="946"/>
      <c r="I40" s="946"/>
      <c r="J40" s="16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c r="AH40" s="940"/>
      <c r="AI40" s="940"/>
      <c r="AJ40" s="940"/>
      <c r="AK40" s="940"/>
      <c r="AL40" s="941"/>
    </row>
    <row r="41" spans="2:50" s="945" customFormat="1" ht="14.25" customHeight="1" x14ac:dyDescent="0.35">
      <c r="B41" s="944"/>
      <c r="C41" s="1349" t="s">
        <v>55</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c r="AF41" s="1350"/>
      <c r="AG41" s="1350"/>
      <c r="AH41" s="1350"/>
      <c r="AI41" s="1350"/>
      <c r="AJ41" s="1350"/>
      <c r="AK41" s="1351"/>
      <c r="AL41" s="941"/>
    </row>
    <row r="42" spans="2:50" ht="15" customHeight="1" thickBot="1" x14ac:dyDescent="0.4">
      <c r="B42" s="939"/>
      <c r="C42" s="1414"/>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c r="AF42" s="1415"/>
      <c r="AG42" s="1415"/>
      <c r="AH42" s="1415"/>
      <c r="AI42" s="1415"/>
      <c r="AJ42" s="1415"/>
      <c r="AK42" s="1416"/>
      <c r="AL42" s="941"/>
    </row>
    <row r="43" spans="2:50" ht="23.25" customHeight="1" x14ac:dyDescent="0.35">
      <c r="B43" s="939"/>
      <c r="C43" s="1510" t="s">
        <v>163</v>
      </c>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2"/>
      <c r="AL43" s="941"/>
    </row>
    <row r="44" spans="2:50" ht="23.25" customHeight="1" x14ac:dyDescent="0.35">
      <c r="B44" s="939"/>
      <c r="C44" s="1513"/>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5"/>
      <c r="AL44" s="941"/>
    </row>
    <row r="45" spans="2:50" ht="23.25" customHeight="1" x14ac:dyDescent="0.35">
      <c r="B45" s="939"/>
      <c r="C45" s="1513"/>
      <c r="D45" s="1514"/>
      <c r="E45" s="1514"/>
      <c r="F45" s="1514"/>
      <c r="G45" s="1514"/>
      <c r="H45" s="1514"/>
      <c r="I45" s="1514"/>
      <c r="J45" s="1514"/>
      <c r="K45" s="1514"/>
      <c r="L45" s="1514"/>
      <c r="M45" s="1514"/>
      <c r="N45" s="1514"/>
      <c r="O45" s="1514"/>
      <c r="P45" s="1514"/>
      <c r="Q45" s="1514"/>
      <c r="R45" s="1514"/>
      <c r="S45" s="1514"/>
      <c r="T45" s="1514"/>
      <c r="U45" s="1514"/>
      <c r="V45" s="1514"/>
      <c r="W45" s="1514"/>
      <c r="X45" s="1514"/>
      <c r="Y45" s="1514"/>
      <c r="Z45" s="1514"/>
      <c r="AA45" s="1514"/>
      <c r="AB45" s="1514"/>
      <c r="AC45" s="1514"/>
      <c r="AD45" s="1514"/>
      <c r="AE45" s="1514"/>
      <c r="AF45" s="1514"/>
      <c r="AG45" s="1514"/>
      <c r="AH45" s="1514"/>
      <c r="AI45" s="1514"/>
      <c r="AJ45" s="1514"/>
      <c r="AK45" s="1515"/>
      <c r="AL45" s="941"/>
    </row>
    <row r="46" spans="2:50" ht="23.25" customHeight="1" x14ac:dyDescent="0.35">
      <c r="B46" s="939"/>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5"/>
      <c r="AL46" s="941"/>
    </row>
    <row r="47" spans="2:50" ht="23.25" customHeight="1" x14ac:dyDescent="0.35">
      <c r="B47" s="939"/>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c r="AF47" s="1514"/>
      <c r="AG47" s="1514"/>
      <c r="AH47" s="1514"/>
      <c r="AI47" s="1514"/>
      <c r="AJ47" s="1514"/>
      <c r="AK47" s="1515"/>
      <c r="AL47" s="941"/>
    </row>
    <row r="48" spans="2:50" ht="23.25" customHeight="1" x14ac:dyDescent="0.35">
      <c r="B48" s="939"/>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c r="AF48" s="1514"/>
      <c r="AG48" s="1514"/>
      <c r="AH48" s="1514"/>
      <c r="AI48" s="1514"/>
      <c r="AJ48" s="1514"/>
      <c r="AK48" s="1515"/>
      <c r="AL48" s="941"/>
    </row>
    <row r="49" spans="2:38" ht="23.25" customHeight="1" x14ac:dyDescent="0.35">
      <c r="B49" s="939"/>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5"/>
      <c r="AL49" s="941"/>
    </row>
    <row r="50" spans="2:38" ht="23.25" customHeight="1" x14ac:dyDescent="0.35">
      <c r="B50" s="939"/>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5"/>
      <c r="AL50" s="941"/>
    </row>
    <row r="51" spans="2:38" ht="23.25" customHeight="1" x14ac:dyDescent="0.35">
      <c r="B51" s="939"/>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c r="AF51" s="1514"/>
      <c r="AG51" s="1514"/>
      <c r="AH51" s="1514"/>
      <c r="AI51" s="1514"/>
      <c r="AJ51" s="1514"/>
      <c r="AK51" s="1515"/>
      <c r="AL51" s="941"/>
    </row>
    <row r="52" spans="2:38" ht="23.25" customHeight="1" thickBot="1" x14ac:dyDescent="0.4">
      <c r="B52" s="939"/>
      <c r="C52" s="1516"/>
      <c r="D52" s="1517"/>
      <c r="E52" s="1517"/>
      <c r="F52" s="1517"/>
      <c r="G52" s="1517"/>
      <c r="H52" s="1517"/>
      <c r="I52" s="1517"/>
      <c r="J52" s="1517"/>
      <c r="K52" s="1517"/>
      <c r="L52" s="1517"/>
      <c r="M52" s="1517"/>
      <c r="N52" s="1517"/>
      <c r="O52" s="1517"/>
      <c r="P52" s="1517"/>
      <c r="Q52" s="1517"/>
      <c r="R52" s="1517"/>
      <c r="S52" s="1517"/>
      <c r="T52" s="1517"/>
      <c r="U52" s="1517"/>
      <c r="V52" s="1517"/>
      <c r="W52" s="1517"/>
      <c r="X52" s="1517"/>
      <c r="Y52" s="1517"/>
      <c r="Z52" s="1517"/>
      <c r="AA52" s="1517"/>
      <c r="AB52" s="1517"/>
      <c r="AC52" s="1517"/>
      <c r="AD52" s="1517"/>
      <c r="AE52" s="1517"/>
      <c r="AF52" s="1517"/>
      <c r="AG52" s="1517"/>
      <c r="AH52" s="1517"/>
      <c r="AI52" s="1517"/>
      <c r="AJ52" s="1517"/>
      <c r="AK52" s="1518"/>
      <c r="AL52" s="941"/>
    </row>
    <row r="53" spans="2:38" ht="15" thickBot="1" x14ac:dyDescent="0.4">
      <c r="B53" s="947"/>
      <c r="C53" s="948"/>
      <c r="D53" s="948"/>
      <c r="E53" s="948"/>
      <c r="F53" s="948"/>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c r="AL53" s="949"/>
    </row>
    <row r="54" spans="2:38" ht="24" customHeight="1" x14ac:dyDescent="0.35">
      <c r="B54" s="950"/>
      <c r="C54" s="1519" t="s">
        <v>46</v>
      </c>
      <c r="D54" s="1520"/>
      <c r="E54" s="1520"/>
      <c r="F54" s="1520"/>
      <c r="G54" s="1521"/>
      <c r="H54" s="1519" t="s">
        <v>76</v>
      </c>
      <c r="I54" s="1521"/>
      <c r="J54" s="1519" t="s">
        <v>56</v>
      </c>
      <c r="K54" s="1520"/>
      <c r="L54" s="1520"/>
      <c r="M54" s="1520"/>
      <c r="N54" s="1519" t="s">
        <v>57</v>
      </c>
      <c r="O54" s="1520"/>
      <c r="P54" s="1520"/>
      <c r="Q54" s="1520"/>
      <c r="R54" s="1520"/>
      <c r="S54" s="1520"/>
      <c r="T54" s="1520"/>
      <c r="U54" s="1520"/>
      <c r="V54" s="1520"/>
      <c r="W54" s="1520"/>
      <c r="X54" s="1520"/>
      <c r="Y54" s="1521"/>
      <c r="Z54" s="1519" t="s">
        <v>58</v>
      </c>
      <c r="AA54" s="1520"/>
      <c r="AB54" s="1520"/>
      <c r="AC54" s="1520"/>
      <c r="AD54" s="1520"/>
      <c r="AE54" s="1520"/>
      <c r="AF54" s="1520"/>
      <c r="AG54" s="1520"/>
      <c r="AH54" s="1520"/>
      <c r="AI54" s="1520"/>
      <c r="AJ54" s="1520"/>
      <c r="AK54" s="1521"/>
      <c r="AL54" s="925"/>
    </row>
    <row r="55" spans="2:38" ht="24" customHeight="1" x14ac:dyDescent="0.35">
      <c r="B55" s="926"/>
      <c r="C55" s="1522"/>
      <c r="D55" s="1523"/>
      <c r="E55" s="1523"/>
      <c r="F55" s="1523"/>
      <c r="G55" s="1524"/>
      <c r="H55" s="1522"/>
      <c r="I55" s="1524"/>
      <c r="J55" s="1522"/>
      <c r="K55" s="1523"/>
      <c r="L55" s="1523"/>
      <c r="M55" s="1523"/>
      <c r="N55" s="1522"/>
      <c r="O55" s="1523"/>
      <c r="P55" s="1523"/>
      <c r="Q55" s="1523"/>
      <c r="R55" s="1523"/>
      <c r="S55" s="1523"/>
      <c r="T55" s="1523"/>
      <c r="U55" s="1523"/>
      <c r="V55" s="1523"/>
      <c r="W55" s="1523"/>
      <c r="X55" s="1523"/>
      <c r="Y55" s="1524"/>
      <c r="Z55" s="1522"/>
      <c r="AA55" s="1523"/>
      <c r="AB55" s="1523"/>
      <c r="AC55" s="1523"/>
      <c r="AD55" s="1523"/>
      <c r="AE55" s="1523"/>
      <c r="AF55" s="1523"/>
      <c r="AG55" s="1523"/>
      <c r="AH55" s="1523"/>
      <c r="AI55" s="1523"/>
      <c r="AJ55" s="1523"/>
      <c r="AK55" s="1524"/>
      <c r="AL55" s="925"/>
    </row>
    <row r="56" spans="2:38" ht="24" customHeight="1" thickBot="1" x14ac:dyDescent="0.4">
      <c r="B56" s="926"/>
      <c r="C56" s="1525"/>
      <c r="D56" s="1526"/>
      <c r="E56" s="1526"/>
      <c r="F56" s="1526"/>
      <c r="G56" s="1527"/>
      <c r="H56" s="1525"/>
      <c r="I56" s="1527"/>
      <c r="J56" s="1525"/>
      <c r="K56" s="1526"/>
      <c r="L56" s="1526"/>
      <c r="M56" s="1526"/>
      <c r="N56" s="1525"/>
      <c r="O56" s="1526"/>
      <c r="P56" s="1526"/>
      <c r="Q56" s="1526"/>
      <c r="R56" s="1526"/>
      <c r="S56" s="1526"/>
      <c r="T56" s="1526"/>
      <c r="U56" s="1526"/>
      <c r="V56" s="1526"/>
      <c r="W56" s="1526"/>
      <c r="X56" s="1526"/>
      <c r="Y56" s="1527"/>
      <c r="Z56" s="1525"/>
      <c r="AA56" s="1526"/>
      <c r="AB56" s="1526"/>
      <c r="AC56" s="1526"/>
      <c r="AD56" s="1526"/>
      <c r="AE56" s="1526"/>
      <c r="AF56" s="1526"/>
      <c r="AG56" s="1526"/>
      <c r="AH56" s="1526"/>
      <c r="AI56" s="1526"/>
      <c r="AJ56" s="1526"/>
      <c r="AK56" s="1527"/>
      <c r="AL56" s="925"/>
    </row>
    <row r="57" spans="2:38" ht="73.5" customHeight="1" thickBot="1" x14ac:dyDescent="0.4">
      <c r="B57" s="950"/>
      <c r="C57" s="1556" t="s">
        <v>164</v>
      </c>
      <c r="D57" s="1557"/>
      <c r="E57" s="1557"/>
      <c r="F57" s="1557"/>
      <c r="G57" s="1558"/>
      <c r="H57" s="1571"/>
      <c r="I57" s="1572"/>
      <c r="J57" s="1576"/>
      <c r="K57" s="1577"/>
      <c r="L57" s="1577"/>
      <c r="M57" s="1578"/>
      <c r="N57" s="1573"/>
      <c r="O57" s="1574"/>
      <c r="P57" s="1574"/>
      <c r="Q57" s="1574"/>
      <c r="R57" s="1574"/>
      <c r="S57" s="1574"/>
      <c r="T57" s="1574"/>
      <c r="U57" s="1574"/>
      <c r="V57" s="1574"/>
      <c r="W57" s="1574"/>
      <c r="X57" s="1574"/>
      <c r="Y57" s="1575"/>
      <c r="Z57" s="1573"/>
      <c r="AA57" s="1574"/>
      <c r="AB57" s="1574"/>
      <c r="AC57" s="1574"/>
      <c r="AD57" s="1574"/>
      <c r="AE57" s="1574"/>
      <c r="AF57" s="1574"/>
      <c r="AG57" s="1574"/>
      <c r="AH57" s="1574"/>
      <c r="AI57" s="1574"/>
      <c r="AJ57" s="1574"/>
      <c r="AK57" s="1575"/>
      <c r="AL57" s="951"/>
    </row>
    <row r="58" spans="2:38" ht="47.25" customHeight="1" thickBot="1" x14ac:dyDescent="0.4">
      <c r="B58" s="950"/>
      <c r="C58" s="1579" t="s">
        <v>162</v>
      </c>
      <c r="D58" s="1580"/>
      <c r="E58" s="1580"/>
      <c r="F58" s="1580"/>
      <c r="G58" s="1581"/>
      <c r="H58" s="1582"/>
      <c r="I58" s="1583"/>
      <c r="J58" s="1584"/>
      <c r="K58" s="1585"/>
      <c r="L58" s="1585"/>
      <c r="M58" s="1586"/>
      <c r="N58" s="1568"/>
      <c r="O58" s="1569"/>
      <c r="P58" s="1569"/>
      <c r="Q58" s="1569"/>
      <c r="R58" s="1569"/>
      <c r="S58" s="1569"/>
      <c r="T58" s="1569"/>
      <c r="U58" s="1569"/>
      <c r="V58" s="1569"/>
      <c r="W58" s="1569"/>
      <c r="X58" s="1569"/>
      <c r="Y58" s="1570"/>
      <c r="Z58" s="1568"/>
      <c r="AA58" s="1569"/>
      <c r="AB58" s="1569"/>
      <c r="AC58" s="1569"/>
      <c r="AD58" s="1569"/>
      <c r="AE58" s="1569"/>
      <c r="AF58" s="1569"/>
      <c r="AG58" s="1569"/>
      <c r="AH58" s="1569"/>
      <c r="AI58" s="1569"/>
      <c r="AJ58" s="1569"/>
      <c r="AK58" s="1570"/>
      <c r="AL58" s="951"/>
    </row>
    <row r="59" spans="2:38" x14ac:dyDescent="0.35">
      <c r="C59" s="948"/>
      <c r="D59" s="948"/>
      <c r="E59" s="948"/>
      <c r="F59" s="948"/>
      <c r="G59" s="948"/>
      <c r="H59" s="948"/>
      <c r="I59" s="948"/>
      <c r="J59" s="948"/>
      <c r="K59" s="948"/>
      <c r="L59" s="948"/>
      <c r="M59" s="948"/>
      <c r="N59" s="948"/>
      <c r="O59" s="948"/>
      <c r="P59" s="948"/>
      <c r="Q59" s="948"/>
      <c r="R59" s="948"/>
      <c r="S59" s="948"/>
      <c r="T59" s="948"/>
      <c r="U59" s="948"/>
      <c r="V59" s="948"/>
      <c r="W59" s="948"/>
      <c r="X59" s="948"/>
      <c r="Y59" s="948"/>
      <c r="Z59" s="948"/>
      <c r="AA59" s="948"/>
      <c r="AB59" s="948"/>
      <c r="AC59" s="948"/>
      <c r="AD59" s="948"/>
      <c r="AE59" s="948"/>
      <c r="AF59" s="948"/>
      <c r="AG59" s="948"/>
      <c r="AH59" s="948"/>
      <c r="AI59" s="948"/>
      <c r="AJ59" s="948"/>
      <c r="AK59" s="948"/>
    </row>
    <row r="97" ht="6" customHeight="1" x14ac:dyDescent="0.35"/>
  </sheetData>
  <mergeCells count="86">
    <mergeCell ref="C25:H25"/>
    <mergeCell ref="I25:AK25"/>
    <mergeCell ref="C27:H27"/>
    <mergeCell ref="I27:J27"/>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N58:Y58"/>
    <mergeCell ref="Z58:AK58"/>
    <mergeCell ref="C57:G57"/>
    <mergeCell ref="H57:I57"/>
    <mergeCell ref="N57:Y57"/>
    <mergeCell ref="Z57:AK57"/>
    <mergeCell ref="J57:M57"/>
    <mergeCell ref="C58:G58"/>
    <mergeCell ref="H58:I58"/>
    <mergeCell ref="J58:M58"/>
    <mergeCell ref="C37:G37"/>
    <mergeCell ref="K37:AK37"/>
    <mergeCell ref="H35:H36"/>
    <mergeCell ref="I35:I36"/>
    <mergeCell ref="J35:J36"/>
    <mergeCell ref="K35:AK36"/>
    <mergeCell ref="C33:AK34"/>
    <mergeCell ref="C35:G36"/>
    <mergeCell ref="K27:Z27"/>
    <mergeCell ref="AA27:AC27"/>
    <mergeCell ref="AG27:AH27"/>
    <mergeCell ref="Q31:W31"/>
    <mergeCell ref="X31:AB31"/>
    <mergeCell ref="AC31:AE31"/>
    <mergeCell ref="AF31:AG31"/>
    <mergeCell ref="AH31:AK31"/>
    <mergeCell ref="C29:J31"/>
    <mergeCell ref="K29:W29"/>
    <mergeCell ref="X29:AE29"/>
    <mergeCell ref="AF29:AK29"/>
    <mergeCell ref="K30:P30"/>
    <mergeCell ref="Q30:W30"/>
    <mergeCell ref="X30:AB30"/>
    <mergeCell ref="AC30:AE30"/>
    <mergeCell ref="AF30:AG30"/>
    <mergeCell ref="AH30:AK30"/>
    <mergeCell ref="K31:P31"/>
    <mergeCell ref="AL38:AX38"/>
    <mergeCell ref="C41:AK42"/>
    <mergeCell ref="C43:AK52"/>
    <mergeCell ref="C54:G56"/>
    <mergeCell ref="H54:I56"/>
    <mergeCell ref="J54:M56"/>
    <mergeCell ref="N54:Y56"/>
    <mergeCell ref="Z54:AK56"/>
    <mergeCell ref="C39:G39"/>
    <mergeCell ref="K39:AK39"/>
    <mergeCell ref="C38:G38"/>
    <mergeCell ref="K38:AK3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22"/>
  <sheetViews>
    <sheetView topLeftCell="A28" workbookViewId="0">
      <selection activeCell="I36" sqref="I36"/>
    </sheetView>
  </sheetViews>
  <sheetFormatPr baseColWidth="10" defaultColWidth="3.7265625" defaultRowHeight="14.5" x14ac:dyDescent="0.35"/>
  <cols>
    <col min="1" max="1" width="3.7265625" style="967"/>
    <col min="2" max="2" width="2.81640625" style="967" customWidth="1"/>
    <col min="3" max="6" width="2.7265625" style="967" customWidth="1"/>
    <col min="7" max="7" width="17.453125" style="967" customWidth="1"/>
    <col min="8" max="8" width="14.26953125" style="967" customWidth="1"/>
    <col min="9" max="9" width="13.453125" style="967" customWidth="1"/>
    <col min="10" max="10" width="15" style="967" customWidth="1"/>
    <col min="11" max="12" width="3.453125" style="967" customWidth="1"/>
    <col min="13" max="15" width="2.7265625" style="967" customWidth="1"/>
    <col min="16" max="17" width="3.453125" style="967" customWidth="1"/>
    <col min="18" max="18" width="3.7265625" style="967"/>
    <col min="19" max="19" width="3.26953125" style="967" customWidth="1"/>
    <col min="20" max="20" width="7.453125" style="967" customWidth="1"/>
    <col min="21" max="21" width="3.453125" style="967" customWidth="1"/>
    <col min="22" max="22" width="3.7265625" style="967"/>
    <col min="23" max="25" width="5" style="967" customWidth="1"/>
    <col min="26" max="26" width="6.7265625" style="967" customWidth="1"/>
    <col min="27" max="27" width="4.1796875" style="967" customWidth="1"/>
    <col min="28" max="28" width="2" style="967" customWidth="1"/>
    <col min="29" max="257" width="3.7265625" style="967"/>
    <col min="258" max="258" width="2.81640625" style="967" customWidth="1"/>
    <col min="259" max="262" width="2.7265625" style="967" customWidth="1"/>
    <col min="263" max="263" width="17.453125" style="967" customWidth="1"/>
    <col min="264" max="264" width="14.26953125" style="967" customWidth="1"/>
    <col min="265" max="265" width="13.453125" style="967" customWidth="1"/>
    <col min="266" max="266" width="15" style="967" customWidth="1"/>
    <col min="267" max="268" width="3.453125" style="967" customWidth="1"/>
    <col min="269" max="271" width="2.7265625" style="967" customWidth="1"/>
    <col min="272" max="273" width="3.453125" style="967" customWidth="1"/>
    <col min="274" max="274" width="3.7265625" style="967"/>
    <col min="275" max="275" width="3.26953125" style="967" customWidth="1"/>
    <col min="276" max="276" width="7.453125" style="967" customWidth="1"/>
    <col min="277" max="277" width="3.453125" style="967" customWidth="1"/>
    <col min="278" max="278" width="3.7265625" style="967"/>
    <col min="279" max="281" width="5" style="967" customWidth="1"/>
    <col min="282" max="282" width="6.7265625" style="967" customWidth="1"/>
    <col min="283" max="283" width="4.1796875" style="967" customWidth="1"/>
    <col min="284" max="284" width="2" style="967" customWidth="1"/>
    <col min="285" max="513" width="3.7265625" style="967"/>
    <col min="514" max="514" width="2.81640625" style="967" customWidth="1"/>
    <col min="515" max="518" width="2.7265625" style="967" customWidth="1"/>
    <col min="519" max="519" width="17.453125" style="967" customWidth="1"/>
    <col min="520" max="520" width="14.26953125" style="967" customWidth="1"/>
    <col min="521" max="521" width="13.453125" style="967" customWidth="1"/>
    <col min="522" max="522" width="15" style="967" customWidth="1"/>
    <col min="523" max="524" width="3.453125" style="967" customWidth="1"/>
    <col min="525" max="527" width="2.7265625" style="967" customWidth="1"/>
    <col min="528" max="529" width="3.453125" style="967" customWidth="1"/>
    <col min="530" max="530" width="3.7265625" style="967"/>
    <col min="531" max="531" width="3.26953125" style="967" customWidth="1"/>
    <col min="532" max="532" width="7.453125" style="967" customWidth="1"/>
    <col min="533" max="533" width="3.453125" style="967" customWidth="1"/>
    <col min="534" max="534" width="3.7265625" style="967"/>
    <col min="535" max="537" width="5" style="967" customWidth="1"/>
    <col min="538" max="538" width="6.7265625" style="967" customWidth="1"/>
    <col min="539" max="539" width="4.1796875" style="967" customWidth="1"/>
    <col min="540" max="540" width="2" style="967" customWidth="1"/>
    <col min="541" max="769" width="3.7265625" style="967"/>
    <col min="770" max="770" width="2.81640625" style="967" customWidth="1"/>
    <col min="771" max="774" width="2.7265625" style="967" customWidth="1"/>
    <col min="775" max="775" width="17.453125" style="967" customWidth="1"/>
    <col min="776" max="776" width="14.26953125" style="967" customWidth="1"/>
    <col min="777" max="777" width="13.453125" style="967" customWidth="1"/>
    <col min="778" max="778" width="15" style="967" customWidth="1"/>
    <col min="779" max="780" width="3.453125" style="967" customWidth="1"/>
    <col min="781" max="783" width="2.7265625" style="967" customWidth="1"/>
    <col min="784" max="785" width="3.453125" style="967" customWidth="1"/>
    <col min="786" max="786" width="3.7265625" style="967"/>
    <col min="787" max="787" width="3.26953125" style="967" customWidth="1"/>
    <col min="788" max="788" width="7.453125" style="967" customWidth="1"/>
    <col min="789" max="789" width="3.453125" style="967" customWidth="1"/>
    <col min="790" max="790" width="3.7265625" style="967"/>
    <col min="791" max="793" width="5" style="967" customWidth="1"/>
    <col min="794" max="794" width="6.7265625" style="967" customWidth="1"/>
    <col min="795" max="795" width="4.1796875" style="967" customWidth="1"/>
    <col min="796" max="796" width="2" style="967" customWidth="1"/>
    <col min="797" max="1025" width="3.7265625" style="967"/>
    <col min="1026" max="1026" width="2.81640625" style="967" customWidth="1"/>
    <col min="1027" max="1030" width="2.7265625" style="967" customWidth="1"/>
    <col min="1031" max="1031" width="17.453125" style="967" customWidth="1"/>
    <col min="1032" max="1032" width="14.26953125" style="967" customWidth="1"/>
    <col min="1033" max="1033" width="13.453125" style="967" customWidth="1"/>
    <col min="1034" max="1034" width="15" style="967" customWidth="1"/>
    <col min="1035" max="1036" width="3.453125" style="967" customWidth="1"/>
    <col min="1037" max="1039" width="2.7265625" style="967" customWidth="1"/>
    <col min="1040" max="1041" width="3.453125" style="967" customWidth="1"/>
    <col min="1042" max="1042" width="3.7265625" style="967"/>
    <col min="1043" max="1043" width="3.26953125" style="967" customWidth="1"/>
    <col min="1044" max="1044" width="7.453125" style="967" customWidth="1"/>
    <col min="1045" max="1045" width="3.453125" style="967" customWidth="1"/>
    <col min="1046" max="1046" width="3.7265625" style="967"/>
    <col min="1047" max="1049" width="5" style="967" customWidth="1"/>
    <col min="1050" max="1050" width="6.7265625" style="967" customWidth="1"/>
    <col min="1051" max="1051" width="4.1796875" style="967" customWidth="1"/>
    <col min="1052" max="1052" width="2" style="967" customWidth="1"/>
    <col min="1053" max="1281" width="3.7265625" style="967"/>
    <col min="1282" max="1282" width="2.81640625" style="967" customWidth="1"/>
    <col min="1283" max="1286" width="2.7265625" style="967" customWidth="1"/>
    <col min="1287" max="1287" width="17.453125" style="967" customWidth="1"/>
    <col min="1288" max="1288" width="14.26953125" style="967" customWidth="1"/>
    <col min="1289" max="1289" width="13.453125" style="967" customWidth="1"/>
    <col min="1290" max="1290" width="15" style="967" customWidth="1"/>
    <col min="1291" max="1292" width="3.453125" style="967" customWidth="1"/>
    <col min="1293" max="1295" width="2.7265625" style="967" customWidth="1"/>
    <col min="1296" max="1297" width="3.453125" style="967" customWidth="1"/>
    <col min="1298" max="1298" width="3.7265625" style="967"/>
    <col min="1299" max="1299" width="3.26953125" style="967" customWidth="1"/>
    <col min="1300" max="1300" width="7.453125" style="967" customWidth="1"/>
    <col min="1301" max="1301" width="3.453125" style="967" customWidth="1"/>
    <col min="1302" max="1302" width="3.7265625" style="967"/>
    <col min="1303" max="1305" width="5" style="967" customWidth="1"/>
    <col min="1306" max="1306" width="6.7265625" style="967" customWidth="1"/>
    <col min="1307" max="1307" width="4.1796875" style="967" customWidth="1"/>
    <col min="1308" max="1308" width="2" style="967" customWidth="1"/>
    <col min="1309" max="1537" width="3.7265625" style="967"/>
    <col min="1538" max="1538" width="2.81640625" style="967" customWidth="1"/>
    <col min="1539" max="1542" width="2.7265625" style="967" customWidth="1"/>
    <col min="1543" max="1543" width="17.453125" style="967" customWidth="1"/>
    <col min="1544" max="1544" width="14.26953125" style="967" customWidth="1"/>
    <col min="1545" max="1545" width="13.453125" style="967" customWidth="1"/>
    <col min="1546" max="1546" width="15" style="967" customWidth="1"/>
    <col min="1547" max="1548" width="3.453125" style="967" customWidth="1"/>
    <col min="1549" max="1551" width="2.7265625" style="967" customWidth="1"/>
    <col min="1552" max="1553" width="3.453125" style="967" customWidth="1"/>
    <col min="1554" max="1554" width="3.7265625" style="967"/>
    <col min="1555" max="1555" width="3.26953125" style="967" customWidth="1"/>
    <col min="1556" max="1556" width="7.453125" style="967" customWidth="1"/>
    <col min="1557" max="1557" width="3.453125" style="967" customWidth="1"/>
    <col min="1558" max="1558" width="3.7265625" style="967"/>
    <col min="1559" max="1561" width="5" style="967" customWidth="1"/>
    <col min="1562" max="1562" width="6.7265625" style="967" customWidth="1"/>
    <col min="1563" max="1563" width="4.1796875" style="967" customWidth="1"/>
    <col min="1564" max="1564" width="2" style="967" customWidth="1"/>
    <col min="1565" max="1793" width="3.7265625" style="967"/>
    <col min="1794" max="1794" width="2.81640625" style="967" customWidth="1"/>
    <col min="1795" max="1798" width="2.7265625" style="967" customWidth="1"/>
    <col min="1799" max="1799" width="17.453125" style="967" customWidth="1"/>
    <col min="1800" max="1800" width="14.26953125" style="967" customWidth="1"/>
    <col min="1801" max="1801" width="13.453125" style="967" customWidth="1"/>
    <col min="1802" max="1802" width="15" style="967" customWidth="1"/>
    <col min="1803" max="1804" width="3.453125" style="967" customWidth="1"/>
    <col min="1805" max="1807" width="2.7265625" style="967" customWidth="1"/>
    <col min="1808" max="1809" width="3.453125" style="967" customWidth="1"/>
    <col min="1810" max="1810" width="3.7265625" style="967"/>
    <col min="1811" max="1811" width="3.26953125" style="967" customWidth="1"/>
    <col min="1812" max="1812" width="7.453125" style="967" customWidth="1"/>
    <col min="1813" max="1813" width="3.453125" style="967" customWidth="1"/>
    <col min="1814" max="1814" width="3.7265625" style="967"/>
    <col min="1815" max="1817" width="5" style="967" customWidth="1"/>
    <col min="1818" max="1818" width="6.7265625" style="967" customWidth="1"/>
    <col min="1819" max="1819" width="4.1796875" style="967" customWidth="1"/>
    <col min="1820" max="1820" width="2" style="967" customWidth="1"/>
    <col min="1821" max="2049" width="3.7265625" style="967"/>
    <col min="2050" max="2050" width="2.81640625" style="967" customWidth="1"/>
    <col min="2051" max="2054" width="2.7265625" style="967" customWidth="1"/>
    <col min="2055" max="2055" width="17.453125" style="967" customWidth="1"/>
    <col min="2056" max="2056" width="14.26953125" style="967" customWidth="1"/>
    <col min="2057" max="2057" width="13.453125" style="967" customWidth="1"/>
    <col min="2058" max="2058" width="15" style="967" customWidth="1"/>
    <col min="2059" max="2060" width="3.453125" style="967" customWidth="1"/>
    <col min="2061" max="2063" width="2.7265625" style="967" customWidth="1"/>
    <col min="2064" max="2065" width="3.453125" style="967" customWidth="1"/>
    <col min="2066" max="2066" width="3.7265625" style="967"/>
    <col min="2067" max="2067" width="3.26953125" style="967" customWidth="1"/>
    <col min="2068" max="2068" width="7.453125" style="967" customWidth="1"/>
    <col min="2069" max="2069" width="3.453125" style="967" customWidth="1"/>
    <col min="2070" max="2070" width="3.7265625" style="967"/>
    <col min="2071" max="2073" width="5" style="967" customWidth="1"/>
    <col min="2074" max="2074" width="6.7265625" style="967" customWidth="1"/>
    <col min="2075" max="2075" width="4.1796875" style="967" customWidth="1"/>
    <col min="2076" max="2076" width="2" style="967" customWidth="1"/>
    <col min="2077" max="2305" width="3.7265625" style="967"/>
    <col min="2306" max="2306" width="2.81640625" style="967" customWidth="1"/>
    <col min="2307" max="2310" width="2.7265625" style="967" customWidth="1"/>
    <col min="2311" max="2311" width="17.453125" style="967" customWidth="1"/>
    <col min="2312" max="2312" width="14.26953125" style="967" customWidth="1"/>
    <col min="2313" max="2313" width="13.453125" style="967" customWidth="1"/>
    <col min="2314" max="2314" width="15" style="967" customWidth="1"/>
    <col min="2315" max="2316" width="3.453125" style="967" customWidth="1"/>
    <col min="2317" max="2319" width="2.7265625" style="967" customWidth="1"/>
    <col min="2320" max="2321" width="3.453125" style="967" customWidth="1"/>
    <col min="2322" max="2322" width="3.7265625" style="967"/>
    <col min="2323" max="2323" width="3.26953125" style="967" customWidth="1"/>
    <col min="2324" max="2324" width="7.453125" style="967" customWidth="1"/>
    <col min="2325" max="2325" width="3.453125" style="967" customWidth="1"/>
    <col min="2326" max="2326" width="3.7265625" style="967"/>
    <col min="2327" max="2329" width="5" style="967" customWidth="1"/>
    <col min="2330" max="2330" width="6.7265625" style="967" customWidth="1"/>
    <col min="2331" max="2331" width="4.1796875" style="967" customWidth="1"/>
    <col min="2332" max="2332" width="2" style="967" customWidth="1"/>
    <col min="2333" max="2561" width="3.7265625" style="967"/>
    <col min="2562" max="2562" width="2.81640625" style="967" customWidth="1"/>
    <col min="2563" max="2566" width="2.7265625" style="967" customWidth="1"/>
    <col min="2567" max="2567" width="17.453125" style="967" customWidth="1"/>
    <col min="2568" max="2568" width="14.26953125" style="967" customWidth="1"/>
    <col min="2569" max="2569" width="13.453125" style="967" customWidth="1"/>
    <col min="2570" max="2570" width="15" style="967" customWidth="1"/>
    <col min="2571" max="2572" width="3.453125" style="967" customWidth="1"/>
    <col min="2573" max="2575" width="2.7265625" style="967" customWidth="1"/>
    <col min="2576" max="2577" width="3.453125" style="967" customWidth="1"/>
    <col min="2578" max="2578" width="3.7265625" style="967"/>
    <col min="2579" max="2579" width="3.26953125" style="967" customWidth="1"/>
    <col min="2580" max="2580" width="7.453125" style="967" customWidth="1"/>
    <col min="2581" max="2581" width="3.453125" style="967" customWidth="1"/>
    <col min="2582" max="2582" width="3.7265625" style="967"/>
    <col min="2583" max="2585" width="5" style="967" customWidth="1"/>
    <col min="2586" max="2586" width="6.7265625" style="967" customWidth="1"/>
    <col min="2587" max="2587" width="4.1796875" style="967" customWidth="1"/>
    <col min="2588" max="2588" width="2" style="967" customWidth="1"/>
    <col min="2589" max="2817" width="3.7265625" style="967"/>
    <col min="2818" max="2818" width="2.81640625" style="967" customWidth="1"/>
    <col min="2819" max="2822" width="2.7265625" style="967" customWidth="1"/>
    <col min="2823" max="2823" width="17.453125" style="967" customWidth="1"/>
    <col min="2824" max="2824" width="14.26953125" style="967" customWidth="1"/>
    <col min="2825" max="2825" width="13.453125" style="967" customWidth="1"/>
    <col min="2826" max="2826" width="15" style="967" customWidth="1"/>
    <col min="2827" max="2828" width="3.453125" style="967" customWidth="1"/>
    <col min="2829" max="2831" width="2.7265625" style="967" customWidth="1"/>
    <col min="2832" max="2833" width="3.453125" style="967" customWidth="1"/>
    <col min="2834" max="2834" width="3.7265625" style="967"/>
    <col min="2835" max="2835" width="3.26953125" style="967" customWidth="1"/>
    <col min="2836" max="2836" width="7.453125" style="967" customWidth="1"/>
    <col min="2837" max="2837" width="3.453125" style="967" customWidth="1"/>
    <col min="2838" max="2838" width="3.7265625" style="967"/>
    <col min="2839" max="2841" width="5" style="967" customWidth="1"/>
    <col min="2842" max="2842" width="6.7265625" style="967" customWidth="1"/>
    <col min="2843" max="2843" width="4.1796875" style="967" customWidth="1"/>
    <col min="2844" max="2844" width="2" style="967" customWidth="1"/>
    <col min="2845" max="3073" width="3.7265625" style="967"/>
    <col min="3074" max="3074" width="2.81640625" style="967" customWidth="1"/>
    <col min="3075" max="3078" width="2.7265625" style="967" customWidth="1"/>
    <col min="3079" max="3079" width="17.453125" style="967" customWidth="1"/>
    <col min="3080" max="3080" width="14.26953125" style="967" customWidth="1"/>
    <col min="3081" max="3081" width="13.453125" style="967" customWidth="1"/>
    <col min="3082" max="3082" width="15" style="967" customWidth="1"/>
    <col min="3083" max="3084" width="3.453125" style="967" customWidth="1"/>
    <col min="3085" max="3087" width="2.7265625" style="967" customWidth="1"/>
    <col min="3088" max="3089" width="3.453125" style="967" customWidth="1"/>
    <col min="3090" max="3090" width="3.7265625" style="967"/>
    <col min="3091" max="3091" width="3.26953125" style="967" customWidth="1"/>
    <col min="3092" max="3092" width="7.453125" style="967" customWidth="1"/>
    <col min="3093" max="3093" width="3.453125" style="967" customWidth="1"/>
    <col min="3094" max="3094" width="3.7265625" style="967"/>
    <col min="3095" max="3097" width="5" style="967" customWidth="1"/>
    <col min="3098" max="3098" width="6.7265625" style="967" customWidth="1"/>
    <col min="3099" max="3099" width="4.1796875" style="967" customWidth="1"/>
    <col min="3100" max="3100" width="2" style="967" customWidth="1"/>
    <col min="3101" max="3329" width="3.7265625" style="967"/>
    <col min="3330" max="3330" width="2.81640625" style="967" customWidth="1"/>
    <col min="3331" max="3334" width="2.7265625" style="967" customWidth="1"/>
    <col min="3335" max="3335" width="17.453125" style="967" customWidth="1"/>
    <col min="3336" max="3336" width="14.26953125" style="967" customWidth="1"/>
    <col min="3337" max="3337" width="13.453125" style="967" customWidth="1"/>
    <col min="3338" max="3338" width="15" style="967" customWidth="1"/>
    <col min="3339" max="3340" width="3.453125" style="967" customWidth="1"/>
    <col min="3341" max="3343" width="2.7265625" style="967" customWidth="1"/>
    <col min="3344" max="3345" width="3.453125" style="967" customWidth="1"/>
    <col min="3346" max="3346" width="3.7265625" style="967"/>
    <col min="3347" max="3347" width="3.26953125" style="967" customWidth="1"/>
    <col min="3348" max="3348" width="7.453125" style="967" customWidth="1"/>
    <col min="3349" max="3349" width="3.453125" style="967" customWidth="1"/>
    <col min="3350" max="3350" width="3.7265625" style="967"/>
    <col min="3351" max="3353" width="5" style="967" customWidth="1"/>
    <col min="3354" max="3354" width="6.7265625" style="967" customWidth="1"/>
    <col min="3355" max="3355" width="4.1796875" style="967" customWidth="1"/>
    <col min="3356" max="3356" width="2" style="967" customWidth="1"/>
    <col min="3357" max="3585" width="3.7265625" style="967"/>
    <col min="3586" max="3586" width="2.81640625" style="967" customWidth="1"/>
    <col min="3587" max="3590" width="2.7265625" style="967" customWidth="1"/>
    <col min="3591" max="3591" width="17.453125" style="967" customWidth="1"/>
    <col min="3592" max="3592" width="14.26953125" style="967" customWidth="1"/>
    <col min="3593" max="3593" width="13.453125" style="967" customWidth="1"/>
    <col min="3594" max="3594" width="15" style="967" customWidth="1"/>
    <col min="3595" max="3596" width="3.453125" style="967" customWidth="1"/>
    <col min="3597" max="3599" width="2.7265625" style="967" customWidth="1"/>
    <col min="3600" max="3601" width="3.453125" style="967" customWidth="1"/>
    <col min="3602" max="3602" width="3.7265625" style="967"/>
    <col min="3603" max="3603" width="3.26953125" style="967" customWidth="1"/>
    <col min="3604" max="3604" width="7.453125" style="967" customWidth="1"/>
    <col min="3605" max="3605" width="3.453125" style="967" customWidth="1"/>
    <col min="3606" max="3606" width="3.7265625" style="967"/>
    <col min="3607" max="3609" width="5" style="967" customWidth="1"/>
    <col min="3610" max="3610" width="6.7265625" style="967" customWidth="1"/>
    <col min="3611" max="3611" width="4.1796875" style="967" customWidth="1"/>
    <col min="3612" max="3612" width="2" style="967" customWidth="1"/>
    <col min="3613" max="3841" width="3.7265625" style="967"/>
    <col min="3842" max="3842" width="2.81640625" style="967" customWidth="1"/>
    <col min="3843" max="3846" width="2.7265625" style="967" customWidth="1"/>
    <col min="3847" max="3847" width="17.453125" style="967" customWidth="1"/>
    <col min="3848" max="3848" width="14.26953125" style="967" customWidth="1"/>
    <col min="3849" max="3849" width="13.453125" style="967" customWidth="1"/>
    <col min="3850" max="3850" width="15" style="967" customWidth="1"/>
    <col min="3851" max="3852" width="3.453125" style="967" customWidth="1"/>
    <col min="3853" max="3855" width="2.7265625" style="967" customWidth="1"/>
    <col min="3856" max="3857" width="3.453125" style="967" customWidth="1"/>
    <col min="3858" max="3858" width="3.7265625" style="967"/>
    <col min="3859" max="3859" width="3.26953125" style="967" customWidth="1"/>
    <col min="3860" max="3860" width="7.453125" style="967" customWidth="1"/>
    <col min="3861" max="3861" width="3.453125" style="967" customWidth="1"/>
    <col min="3862" max="3862" width="3.7265625" style="967"/>
    <col min="3863" max="3865" width="5" style="967" customWidth="1"/>
    <col min="3866" max="3866" width="6.7265625" style="967" customWidth="1"/>
    <col min="3867" max="3867" width="4.1796875" style="967" customWidth="1"/>
    <col min="3868" max="3868" width="2" style="967" customWidth="1"/>
    <col min="3869" max="4097" width="3.7265625" style="967"/>
    <col min="4098" max="4098" width="2.81640625" style="967" customWidth="1"/>
    <col min="4099" max="4102" width="2.7265625" style="967" customWidth="1"/>
    <col min="4103" max="4103" width="17.453125" style="967" customWidth="1"/>
    <col min="4104" max="4104" width="14.26953125" style="967" customWidth="1"/>
    <col min="4105" max="4105" width="13.453125" style="967" customWidth="1"/>
    <col min="4106" max="4106" width="15" style="967" customWidth="1"/>
    <col min="4107" max="4108" width="3.453125" style="967" customWidth="1"/>
    <col min="4109" max="4111" width="2.7265625" style="967" customWidth="1"/>
    <col min="4112" max="4113" width="3.453125" style="967" customWidth="1"/>
    <col min="4114" max="4114" width="3.7265625" style="967"/>
    <col min="4115" max="4115" width="3.26953125" style="967" customWidth="1"/>
    <col min="4116" max="4116" width="7.453125" style="967" customWidth="1"/>
    <col min="4117" max="4117" width="3.453125" style="967" customWidth="1"/>
    <col min="4118" max="4118" width="3.7265625" style="967"/>
    <col min="4119" max="4121" width="5" style="967" customWidth="1"/>
    <col min="4122" max="4122" width="6.7265625" style="967" customWidth="1"/>
    <col min="4123" max="4123" width="4.1796875" style="967" customWidth="1"/>
    <col min="4124" max="4124" width="2" style="967" customWidth="1"/>
    <col min="4125" max="4353" width="3.7265625" style="967"/>
    <col min="4354" max="4354" width="2.81640625" style="967" customWidth="1"/>
    <col min="4355" max="4358" width="2.7265625" style="967" customWidth="1"/>
    <col min="4359" max="4359" width="17.453125" style="967" customWidth="1"/>
    <col min="4360" max="4360" width="14.26953125" style="967" customWidth="1"/>
    <col min="4361" max="4361" width="13.453125" style="967" customWidth="1"/>
    <col min="4362" max="4362" width="15" style="967" customWidth="1"/>
    <col min="4363" max="4364" width="3.453125" style="967" customWidth="1"/>
    <col min="4365" max="4367" width="2.7265625" style="967" customWidth="1"/>
    <col min="4368" max="4369" width="3.453125" style="967" customWidth="1"/>
    <col min="4370" max="4370" width="3.7265625" style="967"/>
    <col min="4371" max="4371" width="3.26953125" style="967" customWidth="1"/>
    <col min="4372" max="4372" width="7.453125" style="967" customWidth="1"/>
    <col min="4373" max="4373" width="3.453125" style="967" customWidth="1"/>
    <col min="4374" max="4374" width="3.7265625" style="967"/>
    <col min="4375" max="4377" width="5" style="967" customWidth="1"/>
    <col min="4378" max="4378" width="6.7265625" style="967" customWidth="1"/>
    <col min="4379" max="4379" width="4.1796875" style="967" customWidth="1"/>
    <col min="4380" max="4380" width="2" style="967" customWidth="1"/>
    <col min="4381" max="4609" width="3.7265625" style="967"/>
    <col min="4610" max="4610" width="2.81640625" style="967" customWidth="1"/>
    <col min="4611" max="4614" width="2.7265625" style="967" customWidth="1"/>
    <col min="4615" max="4615" width="17.453125" style="967" customWidth="1"/>
    <col min="4616" max="4616" width="14.26953125" style="967" customWidth="1"/>
    <col min="4617" max="4617" width="13.453125" style="967" customWidth="1"/>
    <col min="4618" max="4618" width="15" style="967" customWidth="1"/>
    <col min="4619" max="4620" width="3.453125" style="967" customWidth="1"/>
    <col min="4621" max="4623" width="2.7265625" style="967" customWidth="1"/>
    <col min="4624" max="4625" width="3.453125" style="967" customWidth="1"/>
    <col min="4626" max="4626" width="3.7265625" style="967"/>
    <col min="4627" max="4627" width="3.26953125" style="967" customWidth="1"/>
    <col min="4628" max="4628" width="7.453125" style="967" customWidth="1"/>
    <col min="4629" max="4629" width="3.453125" style="967" customWidth="1"/>
    <col min="4630" max="4630" width="3.7265625" style="967"/>
    <col min="4631" max="4633" width="5" style="967" customWidth="1"/>
    <col min="4634" max="4634" width="6.7265625" style="967" customWidth="1"/>
    <col min="4635" max="4635" width="4.1796875" style="967" customWidth="1"/>
    <col min="4636" max="4636" width="2" style="967" customWidth="1"/>
    <col min="4637" max="4865" width="3.7265625" style="967"/>
    <col min="4866" max="4866" width="2.81640625" style="967" customWidth="1"/>
    <col min="4867" max="4870" width="2.7265625" style="967" customWidth="1"/>
    <col min="4871" max="4871" width="17.453125" style="967" customWidth="1"/>
    <col min="4872" max="4872" width="14.26953125" style="967" customWidth="1"/>
    <col min="4873" max="4873" width="13.453125" style="967" customWidth="1"/>
    <col min="4874" max="4874" width="15" style="967" customWidth="1"/>
    <col min="4875" max="4876" width="3.453125" style="967" customWidth="1"/>
    <col min="4877" max="4879" width="2.7265625" style="967" customWidth="1"/>
    <col min="4880" max="4881" width="3.453125" style="967" customWidth="1"/>
    <col min="4882" max="4882" width="3.7265625" style="967"/>
    <col min="4883" max="4883" width="3.26953125" style="967" customWidth="1"/>
    <col min="4884" max="4884" width="7.453125" style="967" customWidth="1"/>
    <col min="4885" max="4885" width="3.453125" style="967" customWidth="1"/>
    <col min="4886" max="4886" width="3.7265625" style="967"/>
    <col min="4887" max="4889" width="5" style="967" customWidth="1"/>
    <col min="4890" max="4890" width="6.7265625" style="967" customWidth="1"/>
    <col min="4891" max="4891" width="4.1796875" style="967" customWidth="1"/>
    <col min="4892" max="4892" width="2" style="967" customWidth="1"/>
    <col min="4893" max="5121" width="3.7265625" style="967"/>
    <col min="5122" max="5122" width="2.81640625" style="967" customWidth="1"/>
    <col min="5123" max="5126" width="2.7265625" style="967" customWidth="1"/>
    <col min="5127" max="5127" width="17.453125" style="967" customWidth="1"/>
    <col min="5128" max="5128" width="14.26953125" style="967" customWidth="1"/>
    <col min="5129" max="5129" width="13.453125" style="967" customWidth="1"/>
    <col min="5130" max="5130" width="15" style="967" customWidth="1"/>
    <col min="5131" max="5132" width="3.453125" style="967" customWidth="1"/>
    <col min="5133" max="5135" width="2.7265625" style="967" customWidth="1"/>
    <col min="5136" max="5137" width="3.453125" style="967" customWidth="1"/>
    <col min="5138" max="5138" width="3.7265625" style="967"/>
    <col min="5139" max="5139" width="3.26953125" style="967" customWidth="1"/>
    <col min="5140" max="5140" width="7.453125" style="967" customWidth="1"/>
    <col min="5141" max="5141" width="3.453125" style="967" customWidth="1"/>
    <col min="5142" max="5142" width="3.7265625" style="967"/>
    <col min="5143" max="5145" width="5" style="967" customWidth="1"/>
    <col min="5146" max="5146" width="6.7265625" style="967" customWidth="1"/>
    <col min="5147" max="5147" width="4.1796875" style="967" customWidth="1"/>
    <col min="5148" max="5148" width="2" style="967" customWidth="1"/>
    <col min="5149" max="5377" width="3.7265625" style="967"/>
    <col min="5378" max="5378" width="2.81640625" style="967" customWidth="1"/>
    <col min="5379" max="5382" width="2.7265625" style="967" customWidth="1"/>
    <col min="5383" max="5383" width="17.453125" style="967" customWidth="1"/>
    <col min="5384" max="5384" width="14.26953125" style="967" customWidth="1"/>
    <col min="5385" max="5385" width="13.453125" style="967" customWidth="1"/>
    <col min="5386" max="5386" width="15" style="967" customWidth="1"/>
    <col min="5387" max="5388" width="3.453125" style="967" customWidth="1"/>
    <col min="5389" max="5391" width="2.7265625" style="967" customWidth="1"/>
    <col min="5392" max="5393" width="3.453125" style="967" customWidth="1"/>
    <col min="5394" max="5394" width="3.7265625" style="967"/>
    <col min="5395" max="5395" width="3.26953125" style="967" customWidth="1"/>
    <col min="5396" max="5396" width="7.453125" style="967" customWidth="1"/>
    <col min="5397" max="5397" width="3.453125" style="967" customWidth="1"/>
    <col min="5398" max="5398" width="3.7265625" style="967"/>
    <col min="5399" max="5401" width="5" style="967" customWidth="1"/>
    <col min="5402" max="5402" width="6.7265625" style="967" customWidth="1"/>
    <col min="5403" max="5403" width="4.1796875" style="967" customWidth="1"/>
    <col min="5404" max="5404" width="2" style="967" customWidth="1"/>
    <col min="5405" max="5633" width="3.7265625" style="967"/>
    <col min="5634" max="5634" width="2.81640625" style="967" customWidth="1"/>
    <col min="5635" max="5638" width="2.7265625" style="967" customWidth="1"/>
    <col min="5639" max="5639" width="17.453125" style="967" customWidth="1"/>
    <col min="5640" max="5640" width="14.26953125" style="967" customWidth="1"/>
    <col min="5641" max="5641" width="13.453125" style="967" customWidth="1"/>
    <col min="5642" max="5642" width="15" style="967" customWidth="1"/>
    <col min="5643" max="5644" width="3.453125" style="967" customWidth="1"/>
    <col min="5645" max="5647" width="2.7265625" style="967" customWidth="1"/>
    <col min="5648" max="5649" width="3.453125" style="967" customWidth="1"/>
    <col min="5650" max="5650" width="3.7265625" style="967"/>
    <col min="5651" max="5651" width="3.26953125" style="967" customWidth="1"/>
    <col min="5652" max="5652" width="7.453125" style="967" customWidth="1"/>
    <col min="5653" max="5653" width="3.453125" style="967" customWidth="1"/>
    <col min="5654" max="5654" width="3.7265625" style="967"/>
    <col min="5655" max="5657" width="5" style="967" customWidth="1"/>
    <col min="5658" max="5658" width="6.7265625" style="967" customWidth="1"/>
    <col min="5659" max="5659" width="4.1796875" style="967" customWidth="1"/>
    <col min="5660" max="5660" width="2" style="967" customWidth="1"/>
    <col min="5661" max="5889" width="3.7265625" style="967"/>
    <col min="5890" max="5890" width="2.81640625" style="967" customWidth="1"/>
    <col min="5891" max="5894" width="2.7265625" style="967" customWidth="1"/>
    <col min="5895" max="5895" width="17.453125" style="967" customWidth="1"/>
    <col min="5896" max="5896" width="14.26953125" style="967" customWidth="1"/>
    <col min="5897" max="5897" width="13.453125" style="967" customWidth="1"/>
    <col min="5898" max="5898" width="15" style="967" customWidth="1"/>
    <col min="5899" max="5900" width="3.453125" style="967" customWidth="1"/>
    <col min="5901" max="5903" width="2.7265625" style="967" customWidth="1"/>
    <col min="5904" max="5905" width="3.453125" style="967" customWidth="1"/>
    <col min="5906" max="5906" width="3.7265625" style="967"/>
    <col min="5907" max="5907" width="3.26953125" style="967" customWidth="1"/>
    <col min="5908" max="5908" width="7.453125" style="967" customWidth="1"/>
    <col min="5909" max="5909" width="3.453125" style="967" customWidth="1"/>
    <col min="5910" max="5910" width="3.7265625" style="967"/>
    <col min="5911" max="5913" width="5" style="967" customWidth="1"/>
    <col min="5914" max="5914" width="6.7265625" style="967" customWidth="1"/>
    <col min="5915" max="5915" width="4.1796875" style="967" customWidth="1"/>
    <col min="5916" max="5916" width="2" style="967" customWidth="1"/>
    <col min="5917" max="6145" width="3.7265625" style="967"/>
    <col min="6146" max="6146" width="2.81640625" style="967" customWidth="1"/>
    <col min="6147" max="6150" width="2.7265625" style="967" customWidth="1"/>
    <col min="6151" max="6151" width="17.453125" style="967" customWidth="1"/>
    <col min="6152" max="6152" width="14.26953125" style="967" customWidth="1"/>
    <col min="6153" max="6153" width="13.453125" style="967" customWidth="1"/>
    <col min="6154" max="6154" width="15" style="967" customWidth="1"/>
    <col min="6155" max="6156" width="3.453125" style="967" customWidth="1"/>
    <col min="6157" max="6159" width="2.7265625" style="967" customWidth="1"/>
    <col min="6160" max="6161" width="3.453125" style="967" customWidth="1"/>
    <col min="6162" max="6162" width="3.7265625" style="967"/>
    <col min="6163" max="6163" width="3.26953125" style="967" customWidth="1"/>
    <col min="6164" max="6164" width="7.453125" style="967" customWidth="1"/>
    <col min="6165" max="6165" width="3.453125" style="967" customWidth="1"/>
    <col min="6166" max="6166" width="3.7265625" style="967"/>
    <col min="6167" max="6169" width="5" style="967" customWidth="1"/>
    <col min="6170" max="6170" width="6.7265625" style="967" customWidth="1"/>
    <col min="6171" max="6171" width="4.1796875" style="967" customWidth="1"/>
    <col min="6172" max="6172" width="2" style="967" customWidth="1"/>
    <col min="6173" max="6401" width="3.7265625" style="967"/>
    <col min="6402" max="6402" width="2.81640625" style="967" customWidth="1"/>
    <col min="6403" max="6406" width="2.7265625" style="967" customWidth="1"/>
    <col min="6407" max="6407" width="17.453125" style="967" customWidth="1"/>
    <col min="6408" max="6408" width="14.26953125" style="967" customWidth="1"/>
    <col min="6409" max="6409" width="13.453125" style="967" customWidth="1"/>
    <col min="6410" max="6410" width="15" style="967" customWidth="1"/>
    <col min="6411" max="6412" width="3.453125" style="967" customWidth="1"/>
    <col min="6413" max="6415" width="2.7265625" style="967" customWidth="1"/>
    <col min="6416" max="6417" width="3.453125" style="967" customWidth="1"/>
    <col min="6418" max="6418" width="3.7265625" style="967"/>
    <col min="6419" max="6419" width="3.26953125" style="967" customWidth="1"/>
    <col min="6420" max="6420" width="7.453125" style="967" customWidth="1"/>
    <col min="6421" max="6421" width="3.453125" style="967" customWidth="1"/>
    <col min="6422" max="6422" width="3.7265625" style="967"/>
    <col min="6423" max="6425" width="5" style="967" customWidth="1"/>
    <col min="6426" max="6426" width="6.7265625" style="967" customWidth="1"/>
    <col min="6427" max="6427" width="4.1796875" style="967" customWidth="1"/>
    <col min="6428" max="6428" width="2" style="967" customWidth="1"/>
    <col min="6429" max="6657" width="3.7265625" style="967"/>
    <col min="6658" max="6658" width="2.81640625" style="967" customWidth="1"/>
    <col min="6659" max="6662" width="2.7265625" style="967" customWidth="1"/>
    <col min="6663" max="6663" width="17.453125" style="967" customWidth="1"/>
    <col min="6664" max="6664" width="14.26953125" style="967" customWidth="1"/>
    <col min="6665" max="6665" width="13.453125" style="967" customWidth="1"/>
    <col min="6666" max="6666" width="15" style="967" customWidth="1"/>
    <col min="6667" max="6668" width="3.453125" style="967" customWidth="1"/>
    <col min="6669" max="6671" width="2.7265625" style="967" customWidth="1"/>
    <col min="6672" max="6673" width="3.453125" style="967" customWidth="1"/>
    <col min="6674" max="6674" width="3.7265625" style="967"/>
    <col min="6675" max="6675" width="3.26953125" style="967" customWidth="1"/>
    <col min="6676" max="6676" width="7.453125" style="967" customWidth="1"/>
    <col min="6677" max="6677" width="3.453125" style="967" customWidth="1"/>
    <col min="6678" max="6678" width="3.7265625" style="967"/>
    <col min="6679" max="6681" width="5" style="967" customWidth="1"/>
    <col min="6682" max="6682" width="6.7265625" style="967" customWidth="1"/>
    <col min="6683" max="6683" width="4.1796875" style="967" customWidth="1"/>
    <col min="6684" max="6684" width="2" style="967" customWidth="1"/>
    <col min="6685" max="6913" width="3.7265625" style="967"/>
    <col min="6914" max="6914" width="2.81640625" style="967" customWidth="1"/>
    <col min="6915" max="6918" width="2.7265625" style="967" customWidth="1"/>
    <col min="6919" max="6919" width="17.453125" style="967" customWidth="1"/>
    <col min="6920" max="6920" width="14.26953125" style="967" customWidth="1"/>
    <col min="6921" max="6921" width="13.453125" style="967" customWidth="1"/>
    <col min="6922" max="6922" width="15" style="967" customWidth="1"/>
    <col min="6923" max="6924" width="3.453125" style="967" customWidth="1"/>
    <col min="6925" max="6927" width="2.7265625" style="967" customWidth="1"/>
    <col min="6928" max="6929" width="3.453125" style="967" customWidth="1"/>
    <col min="6930" max="6930" width="3.7265625" style="967"/>
    <col min="6931" max="6931" width="3.26953125" style="967" customWidth="1"/>
    <col min="6932" max="6932" width="7.453125" style="967" customWidth="1"/>
    <col min="6933" max="6933" width="3.453125" style="967" customWidth="1"/>
    <col min="6934" max="6934" width="3.7265625" style="967"/>
    <col min="6935" max="6937" width="5" style="967" customWidth="1"/>
    <col min="6938" max="6938" width="6.7265625" style="967" customWidth="1"/>
    <col min="6939" max="6939" width="4.1796875" style="967" customWidth="1"/>
    <col min="6940" max="6940" width="2" style="967" customWidth="1"/>
    <col min="6941" max="7169" width="3.7265625" style="967"/>
    <col min="7170" max="7170" width="2.81640625" style="967" customWidth="1"/>
    <col min="7171" max="7174" width="2.7265625" style="967" customWidth="1"/>
    <col min="7175" max="7175" width="17.453125" style="967" customWidth="1"/>
    <col min="7176" max="7176" width="14.26953125" style="967" customWidth="1"/>
    <col min="7177" max="7177" width="13.453125" style="967" customWidth="1"/>
    <col min="7178" max="7178" width="15" style="967" customWidth="1"/>
    <col min="7179" max="7180" width="3.453125" style="967" customWidth="1"/>
    <col min="7181" max="7183" width="2.7265625" style="967" customWidth="1"/>
    <col min="7184" max="7185" width="3.453125" style="967" customWidth="1"/>
    <col min="7186" max="7186" width="3.7265625" style="967"/>
    <col min="7187" max="7187" width="3.26953125" style="967" customWidth="1"/>
    <col min="7188" max="7188" width="7.453125" style="967" customWidth="1"/>
    <col min="7189" max="7189" width="3.453125" style="967" customWidth="1"/>
    <col min="7190" max="7190" width="3.7265625" style="967"/>
    <col min="7191" max="7193" width="5" style="967" customWidth="1"/>
    <col min="7194" max="7194" width="6.7265625" style="967" customWidth="1"/>
    <col min="7195" max="7195" width="4.1796875" style="967" customWidth="1"/>
    <col min="7196" max="7196" width="2" style="967" customWidth="1"/>
    <col min="7197" max="7425" width="3.7265625" style="967"/>
    <col min="7426" max="7426" width="2.81640625" style="967" customWidth="1"/>
    <col min="7427" max="7430" width="2.7265625" style="967" customWidth="1"/>
    <col min="7431" max="7431" width="17.453125" style="967" customWidth="1"/>
    <col min="7432" max="7432" width="14.26953125" style="967" customWidth="1"/>
    <col min="7433" max="7433" width="13.453125" style="967" customWidth="1"/>
    <col min="7434" max="7434" width="15" style="967" customWidth="1"/>
    <col min="7435" max="7436" width="3.453125" style="967" customWidth="1"/>
    <col min="7437" max="7439" width="2.7265625" style="967" customWidth="1"/>
    <col min="7440" max="7441" width="3.453125" style="967" customWidth="1"/>
    <col min="7442" max="7442" width="3.7265625" style="967"/>
    <col min="7443" max="7443" width="3.26953125" style="967" customWidth="1"/>
    <col min="7444" max="7444" width="7.453125" style="967" customWidth="1"/>
    <col min="7445" max="7445" width="3.453125" style="967" customWidth="1"/>
    <col min="7446" max="7446" width="3.7265625" style="967"/>
    <col min="7447" max="7449" width="5" style="967" customWidth="1"/>
    <col min="7450" max="7450" width="6.7265625" style="967" customWidth="1"/>
    <col min="7451" max="7451" width="4.1796875" style="967" customWidth="1"/>
    <col min="7452" max="7452" width="2" style="967" customWidth="1"/>
    <col min="7453" max="7681" width="3.7265625" style="967"/>
    <col min="7682" max="7682" width="2.81640625" style="967" customWidth="1"/>
    <col min="7683" max="7686" width="2.7265625" style="967" customWidth="1"/>
    <col min="7687" max="7687" width="17.453125" style="967" customWidth="1"/>
    <col min="7688" max="7688" width="14.26953125" style="967" customWidth="1"/>
    <col min="7689" max="7689" width="13.453125" style="967" customWidth="1"/>
    <col min="7690" max="7690" width="15" style="967" customWidth="1"/>
    <col min="7691" max="7692" width="3.453125" style="967" customWidth="1"/>
    <col min="7693" max="7695" width="2.7265625" style="967" customWidth="1"/>
    <col min="7696" max="7697" width="3.453125" style="967" customWidth="1"/>
    <col min="7698" max="7698" width="3.7265625" style="967"/>
    <col min="7699" max="7699" width="3.26953125" style="967" customWidth="1"/>
    <col min="7700" max="7700" width="7.453125" style="967" customWidth="1"/>
    <col min="7701" max="7701" width="3.453125" style="967" customWidth="1"/>
    <col min="7702" max="7702" width="3.7265625" style="967"/>
    <col min="7703" max="7705" width="5" style="967" customWidth="1"/>
    <col min="7706" max="7706" width="6.7265625" style="967" customWidth="1"/>
    <col min="7707" max="7707" width="4.1796875" style="967" customWidth="1"/>
    <col min="7708" max="7708" width="2" style="967" customWidth="1"/>
    <col min="7709" max="7937" width="3.7265625" style="967"/>
    <col min="7938" max="7938" width="2.81640625" style="967" customWidth="1"/>
    <col min="7939" max="7942" width="2.7265625" style="967" customWidth="1"/>
    <col min="7943" max="7943" width="17.453125" style="967" customWidth="1"/>
    <col min="7944" max="7944" width="14.26953125" style="967" customWidth="1"/>
    <col min="7945" max="7945" width="13.453125" style="967" customWidth="1"/>
    <col min="7946" max="7946" width="15" style="967" customWidth="1"/>
    <col min="7947" max="7948" width="3.453125" style="967" customWidth="1"/>
    <col min="7949" max="7951" width="2.7265625" style="967" customWidth="1"/>
    <col min="7952" max="7953" width="3.453125" style="967" customWidth="1"/>
    <col min="7954" max="7954" width="3.7265625" style="967"/>
    <col min="7955" max="7955" width="3.26953125" style="967" customWidth="1"/>
    <col min="7956" max="7956" width="7.453125" style="967" customWidth="1"/>
    <col min="7957" max="7957" width="3.453125" style="967" customWidth="1"/>
    <col min="7958" max="7958" width="3.7265625" style="967"/>
    <col min="7959" max="7961" width="5" style="967" customWidth="1"/>
    <col min="7962" max="7962" width="6.7265625" style="967" customWidth="1"/>
    <col min="7963" max="7963" width="4.1796875" style="967" customWidth="1"/>
    <col min="7964" max="7964" width="2" style="967" customWidth="1"/>
    <col min="7965" max="8193" width="3.7265625" style="967"/>
    <col min="8194" max="8194" width="2.81640625" style="967" customWidth="1"/>
    <col min="8195" max="8198" width="2.7265625" style="967" customWidth="1"/>
    <col min="8199" max="8199" width="17.453125" style="967" customWidth="1"/>
    <col min="8200" max="8200" width="14.26953125" style="967" customWidth="1"/>
    <col min="8201" max="8201" width="13.453125" style="967" customWidth="1"/>
    <col min="8202" max="8202" width="15" style="967" customWidth="1"/>
    <col min="8203" max="8204" width="3.453125" style="967" customWidth="1"/>
    <col min="8205" max="8207" width="2.7265625" style="967" customWidth="1"/>
    <col min="8208" max="8209" width="3.453125" style="967" customWidth="1"/>
    <col min="8210" max="8210" width="3.7265625" style="967"/>
    <col min="8211" max="8211" width="3.26953125" style="967" customWidth="1"/>
    <col min="8212" max="8212" width="7.453125" style="967" customWidth="1"/>
    <col min="8213" max="8213" width="3.453125" style="967" customWidth="1"/>
    <col min="8214" max="8214" width="3.7265625" style="967"/>
    <col min="8215" max="8217" width="5" style="967" customWidth="1"/>
    <col min="8218" max="8218" width="6.7265625" style="967" customWidth="1"/>
    <col min="8219" max="8219" width="4.1796875" style="967" customWidth="1"/>
    <col min="8220" max="8220" width="2" style="967" customWidth="1"/>
    <col min="8221" max="8449" width="3.7265625" style="967"/>
    <col min="8450" max="8450" width="2.81640625" style="967" customWidth="1"/>
    <col min="8451" max="8454" width="2.7265625" style="967" customWidth="1"/>
    <col min="8455" max="8455" width="17.453125" style="967" customWidth="1"/>
    <col min="8456" max="8456" width="14.26953125" style="967" customWidth="1"/>
    <col min="8457" max="8457" width="13.453125" style="967" customWidth="1"/>
    <col min="8458" max="8458" width="15" style="967" customWidth="1"/>
    <col min="8459" max="8460" width="3.453125" style="967" customWidth="1"/>
    <col min="8461" max="8463" width="2.7265625" style="967" customWidth="1"/>
    <col min="8464" max="8465" width="3.453125" style="967" customWidth="1"/>
    <col min="8466" max="8466" width="3.7265625" style="967"/>
    <col min="8467" max="8467" width="3.26953125" style="967" customWidth="1"/>
    <col min="8468" max="8468" width="7.453125" style="967" customWidth="1"/>
    <col min="8469" max="8469" width="3.453125" style="967" customWidth="1"/>
    <col min="8470" max="8470" width="3.7265625" style="967"/>
    <col min="8471" max="8473" width="5" style="967" customWidth="1"/>
    <col min="8474" max="8474" width="6.7265625" style="967" customWidth="1"/>
    <col min="8475" max="8475" width="4.1796875" style="967" customWidth="1"/>
    <col min="8476" max="8476" width="2" style="967" customWidth="1"/>
    <col min="8477" max="8705" width="3.7265625" style="967"/>
    <col min="8706" max="8706" width="2.81640625" style="967" customWidth="1"/>
    <col min="8707" max="8710" width="2.7265625" style="967" customWidth="1"/>
    <col min="8711" max="8711" width="17.453125" style="967" customWidth="1"/>
    <col min="8712" max="8712" width="14.26953125" style="967" customWidth="1"/>
    <col min="8713" max="8713" width="13.453125" style="967" customWidth="1"/>
    <col min="8714" max="8714" width="15" style="967" customWidth="1"/>
    <col min="8715" max="8716" width="3.453125" style="967" customWidth="1"/>
    <col min="8717" max="8719" width="2.7265625" style="967" customWidth="1"/>
    <col min="8720" max="8721" width="3.453125" style="967" customWidth="1"/>
    <col min="8722" max="8722" width="3.7265625" style="967"/>
    <col min="8723" max="8723" width="3.26953125" style="967" customWidth="1"/>
    <col min="8724" max="8724" width="7.453125" style="967" customWidth="1"/>
    <col min="8725" max="8725" width="3.453125" style="967" customWidth="1"/>
    <col min="8726" max="8726" width="3.7265625" style="967"/>
    <col min="8727" max="8729" width="5" style="967" customWidth="1"/>
    <col min="8730" max="8730" width="6.7265625" style="967" customWidth="1"/>
    <col min="8731" max="8731" width="4.1796875" style="967" customWidth="1"/>
    <col min="8732" max="8732" width="2" style="967" customWidth="1"/>
    <col min="8733" max="8961" width="3.7265625" style="967"/>
    <col min="8962" max="8962" width="2.81640625" style="967" customWidth="1"/>
    <col min="8963" max="8966" width="2.7265625" style="967" customWidth="1"/>
    <col min="8967" max="8967" width="17.453125" style="967" customWidth="1"/>
    <col min="8968" max="8968" width="14.26953125" style="967" customWidth="1"/>
    <col min="8969" max="8969" width="13.453125" style="967" customWidth="1"/>
    <col min="8970" max="8970" width="15" style="967" customWidth="1"/>
    <col min="8971" max="8972" width="3.453125" style="967" customWidth="1"/>
    <col min="8973" max="8975" width="2.7265625" style="967" customWidth="1"/>
    <col min="8976" max="8977" width="3.453125" style="967" customWidth="1"/>
    <col min="8978" max="8978" width="3.7265625" style="967"/>
    <col min="8979" max="8979" width="3.26953125" style="967" customWidth="1"/>
    <col min="8980" max="8980" width="7.453125" style="967" customWidth="1"/>
    <col min="8981" max="8981" width="3.453125" style="967" customWidth="1"/>
    <col min="8982" max="8982" width="3.7265625" style="967"/>
    <col min="8983" max="8985" width="5" style="967" customWidth="1"/>
    <col min="8986" max="8986" width="6.7265625" style="967" customWidth="1"/>
    <col min="8987" max="8987" width="4.1796875" style="967" customWidth="1"/>
    <col min="8988" max="8988" width="2" style="967" customWidth="1"/>
    <col min="8989" max="9217" width="3.7265625" style="967"/>
    <col min="9218" max="9218" width="2.81640625" style="967" customWidth="1"/>
    <col min="9219" max="9222" width="2.7265625" style="967" customWidth="1"/>
    <col min="9223" max="9223" width="17.453125" style="967" customWidth="1"/>
    <col min="9224" max="9224" width="14.26953125" style="967" customWidth="1"/>
    <col min="9225" max="9225" width="13.453125" style="967" customWidth="1"/>
    <col min="9226" max="9226" width="15" style="967" customWidth="1"/>
    <col min="9227" max="9228" width="3.453125" style="967" customWidth="1"/>
    <col min="9229" max="9231" width="2.7265625" style="967" customWidth="1"/>
    <col min="9232" max="9233" width="3.453125" style="967" customWidth="1"/>
    <col min="9234" max="9234" width="3.7265625" style="967"/>
    <col min="9235" max="9235" width="3.26953125" style="967" customWidth="1"/>
    <col min="9236" max="9236" width="7.453125" style="967" customWidth="1"/>
    <col min="9237" max="9237" width="3.453125" style="967" customWidth="1"/>
    <col min="9238" max="9238" width="3.7265625" style="967"/>
    <col min="9239" max="9241" width="5" style="967" customWidth="1"/>
    <col min="9242" max="9242" width="6.7265625" style="967" customWidth="1"/>
    <col min="9243" max="9243" width="4.1796875" style="967" customWidth="1"/>
    <col min="9244" max="9244" width="2" style="967" customWidth="1"/>
    <col min="9245" max="9473" width="3.7265625" style="967"/>
    <col min="9474" max="9474" width="2.81640625" style="967" customWidth="1"/>
    <col min="9475" max="9478" width="2.7265625" style="967" customWidth="1"/>
    <col min="9479" max="9479" width="17.453125" style="967" customWidth="1"/>
    <col min="9480" max="9480" width="14.26953125" style="967" customWidth="1"/>
    <col min="9481" max="9481" width="13.453125" style="967" customWidth="1"/>
    <col min="9482" max="9482" width="15" style="967" customWidth="1"/>
    <col min="9483" max="9484" width="3.453125" style="967" customWidth="1"/>
    <col min="9485" max="9487" width="2.7265625" style="967" customWidth="1"/>
    <col min="9488" max="9489" width="3.453125" style="967" customWidth="1"/>
    <col min="9490" max="9490" width="3.7265625" style="967"/>
    <col min="9491" max="9491" width="3.26953125" style="967" customWidth="1"/>
    <col min="9492" max="9492" width="7.453125" style="967" customWidth="1"/>
    <col min="9493" max="9493" width="3.453125" style="967" customWidth="1"/>
    <col min="9494" max="9494" width="3.7265625" style="967"/>
    <col min="9495" max="9497" width="5" style="967" customWidth="1"/>
    <col min="9498" max="9498" width="6.7265625" style="967" customWidth="1"/>
    <col min="9499" max="9499" width="4.1796875" style="967" customWidth="1"/>
    <col min="9500" max="9500" width="2" style="967" customWidth="1"/>
    <col min="9501" max="9729" width="3.7265625" style="967"/>
    <col min="9730" max="9730" width="2.81640625" style="967" customWidth="1"/>
    <col min="9731" max="9734" width="2.7265625" style="967" customWidth="1"/>
    <col min="9735" max="9735" width="17.453125" style="967" customWidth="1"/>
    <col min="9736" max="9736" width="14.26953125" style="967" customWidth="1"/>
    <col min="9737" max="9737" width="13.453125" style="967" customWidth="1"/>
    <col min="9738" max="9738" width="15" style="967" customWidth="1"/>
    <col min="9739" max="9740" width="3.453125" style="967" customWidth="1"/>
    <col min="9741" max="9743" width="2.7265625" style="967" customWidth="1"/>
    <col min="9744" max="9745" width="3.453125" style="967" customWidth="1"/>
    <col min="9746" max="9746" width="3.7265625" style="967"/>
    <col min="9747" max="9747" width="3.26953125" style="967" customWidth="1"/>
    <col min="9748" max="9748" width="7.453125" style="967" customWidth="1"/>
    <col min="9749" max="9749" width="3.453125" style="967" customWidth="1"/>
    <col min="9750" max="9750" width="3.7265625" style="967"/>
    <col min="9751" max="9753" width="5" style="967" customWidth="1"/>
    <col min="9754" max="9754" width="6.7265625" style="967" customWidth="1"/>
    <col min="9755" max="9755" width="4.1796875" style="967" customWidth="1"/>
    <col min="9756" max="9756" width="2" style="967" customWidth="1"/>
    <col min="9757" max="9985" width="3.7265625" style="967"/>
    <col min="9986" max="9986" width="2.81640625" style="967" customWidth="1"/>
    <col min="9987" max="9990" width="2.7265625" style="967" customWidth="1"/>
    <col min="9991" max="9991" width="17.453125" style="967" customWidth="1"/>
    <col min="9992" max="9992" width="14.26953125" style="967" customWidth="1"/>
    <col min="9993" max="9993" width="13.453125" style="967" customWidth="1"/>
    <col min="9994" max="9994" width="15" style="967" customWidth="1"/>
    <col min="9995" max="9996" width="3.453125" style="967" customWidth="1"/>
    <col min="9997" max="9999" width="2.7265625" style="967" customWidth="1"/>
    <col min="10000" max="10001" width="3.453125" style="967" customWidth="1"/>
    <col min="10002" max="10002" width="3.7265625" style="967"/>
    <col min="10003" max="10003" width="3.26953125" style="967" customWidth="1"/>
    <col min="10004" max="10004" width="7.453125" style="967" customWidth="1"/>
    <col min="10005" max="10005" width="3.453125" style="967" customWidth="1"/>
    <col min="10006" max="10006" width="3.7265625" style="967"/>
    <col min="10007" max="10009" width="5" style="967" customWidth="1"/>
    <col min="10010" max="10010" width="6.7265625" style="967" customWidth="1"/>
    <col min="10011" max="10011" width="4.1796875" style="967" customWidth="1"/>
    <col min="10012" max="10012" width="2" style="967" customWidth="1"/>
    <col min="10013" max="10241" width="3.7265625" style="967"/>
    <col min="10242" max="10242" width="2.81640625" style="967" customWidth="1"/>
    <col min="10243" max="10246" width="2.7265625" style="967" customWidth="1"/>
    <col min="10247" max="10247" width="17.453125" style="967" customWidth="1"/>
    <col min="10248" max="10248" width="14.26953125" style="967" customWidth="1"/>
    <col min="10249" max="10249" width="13.453125" style="967" customWidth="1"/>
    <col min="10250" max="10250" width="15" style="967" customWidth="1"/>
    <col min="10251" max="10252" width="3.453125" style="967" customWidth="1"/>
    <col min="10253" max="10255" width="2.7265625" style="967" customWidth="1"/>
    <col min="10256" max="10257" width="3.453125" style="967" customWidth="1"/>
    <col min="10258" max="10258" width="3.7265625" style="967"/>
    <col min="10259" max="10259" width="3.26953125" style="967" customWidth="1"/>
    <col min="10260" max="10260" width="7.453125" style="967" customWidth="1"/>
    <col min="10261" max="10261" width="3.453125" style="967" customWidth="1"/>
    <col min="10262" max="10262" width="3.7265625" style="967"/>
    <col min="10263" max="10265" width="5" style="967" customWidth="1"/>
    <col min="10266" max="10266" width="6.7265625" style="967" customWidth="1"/>
    <col min="10267" max="10267" width="4.1796875" style="967" customWidth="1"/>
    <col min="10268" max="10268" width="2" style="967" customWidth="1"/>
    <col min="10269" max="10497" width="3.7265625" style="967"/>
    <col min="10498" max="10498" width="2.81640625" style="967" customWidth="1"/>
    <col min="10499" max="10502" width="2.7265625" style="967" customWidth="1"/>
    <col min="10503" max="10503" width="17.453125" style="967" customWidth="1"/>
    <col min="10504" max="10504" width="14.26953125" style="967" customWidth="1"/>
    <col min="10505" max="10505" width="13.453125" style="967" customWidth="1"/>
    <col min="10506" max="10506" width="15" style="967" customWidth="1"/>
    <col min="10507" max="10508" width="3.453125" style="967" customWidth="1"/>
    <col min="10509" max="10511" width="2.7265625" style="967" customWidth="1"/>
    <col min="10512" max="10513" width="3.453125" style="967" customWidth="1"/>
    <col min="10514" max="10514" width="3.7265625" style="967"/>
    <col min="10515" max="10515" width="3.26953125" style="967" customWidth="1"/>
    <col min="10516" max="10516" width="7.453125" style="967" customWidth="1"/>
    <col min="10517" max="10517" width="3.453125" style="967" customWidth="1"/>
    <col min="10518" max="10518" width="3.7265625" style="967"/>
    <col min="10519" max="10521" width="5" style="967" customWidth="1"/>
    <col min="10522" max="10522" width="6.7265625" style="967" customWidth="1"/>
    <col min="10523" max="10523" width="4.1796875" style="967" customWidth="1"/>
    <col min="10524" max="10524" width="2" style="967" customWidth="1"/>
    <col min="10525" max="10753" width="3.7265625" style="967"/>
    <col min="10754" max="10754" width="2.81640625" style="967" customWidth="1"/>
    <col min="10755" max="10758" width="2.7265625" style="967" customWidth="1"/>
    <col min="10759" max="10759" width="17.453125" style="967" customWidth="1"/>
    <col min="10760" max="10760" width="14.26953125" style="967" customWidth="1"/>
    <col min="10761" max="10761" width="13.453125" style="967" customWidth="1"/>
    <col min="10762" max="10762" width="15" style="967" customWidth="1"/>
    <col min="10763" max="10764" width="3.453125" style="967" customWidth="1"/>
    <col min="10765" max="10767" width="2.7265625" style="967" customWidth="1"/>
    <col min="10768" max="10769" width="3.453125" style="967" customWidth="1"/>
    <col min="10770" max="10770" width="3.7265625" style="967"/>
    <col min="10771" max="10771" width="3.26953125" style="967" customWidth="1"/>
    <col min="10772" max="10772" width="7.453125" style="967" customWidth="1"/>
    <col min="10773" max="10773" width="3.453125" style="967" customWidth="1"/>
    <col min="10774" max="10774" width="3.7265625" style="967"/>
    <col min="10775" max="10777" width="5" style="967" customWidth="1"/>
    <col min="10778" max="10778" width="6.7265625" style="967" customWidth="1"/>
    <col min="10779" max="10779" width="4.1796875" style="967" customWidth="1"/>
    <col min="10780" max="10780" width="2" style="967" customWidth="1"/>
    <col min="10781" max="11009" width="3.7265625" style="967"/>
    <col min="11010" max="11010" width="2.81640625" style="967" customWidth="1"/>
    <col min="11011" max="11014" width="2.7265625" style="967" customWidth="1"/>
    <col min="11015" max="11015" width="17.453125" style="967" customWidth="1"/>
    <col min="11016" max="11016" width="14.26953125" style="967" customWidth="1"/>
    <col min="11017" max="11017" width="13.453125" style="967" customWidth="1"/>
    <col min="11018" max="11018" width="15" style="967" customWidth="1"/>
    <col min="11019" max="11020" width="3.453125" style="967" customWidth="1"/>
    <col min="11021" max="11023" width="2.7265625" style="967" customWidth="1"/>
    <col min="11024" max="11025" width="3.453125" style="967" customWidth="1"/>
    <col min="11026" max="11026" width="3.7265625" style="967"/>
    <col min="11027" max="11027" width="3.26953125" style="967" customWidth="1"/>
    <col min="11028" max="11028" width="7.453125" style="967" customWidth="1"/>
    <col min="11029" max="11029" width="3.453125" style="967" customWidth="1"/>
    <col min="11030" max="11030" width="3.7265625" style="967"/>
    <col min="11031" max="11033" width="5" style="967" customWidth="1"/>
    <col min="11034" max="11034" width="6.7265625" style="967" customWidth="1"/>
    <col min="11035" max="11035" width="4.1796875" style="967" customWidth="1"/>
    <col min="11036" max="11036" width="2" style="967" customWidth="1"/>
    <col min="11037" max="11265" width="3.7265625" style="967"/>
    <col min="11266" max="11266" width="2.81640625" style="967" customWidth="1"/>
    <col min="11267" max="11270" width="2.7265625" style="967" customWidth="1"/>
    <col min="11271" max="11271" width="17.453125" style="967" customWidth="1"/>
    <col min="11272" max="11272" width="14.26953125" style="967" customWidth="1"/>
    <col min="11273" max="11273" width="13.453125" style="967" customWidth="1"/>
    <col min="11274" max="11274" width="15" style="967" customWidth="1"/>
    <col min="11275" max="11276" width="3.453125" style="967" customWidth="1"/>
    <col min="11277" max="11279" width="2.7265625" style="967" customWidth="1"/>
    <col min="11280" max="11281" width="3.453125" style="967" customWidth="1"/>
    <col min="11282" max="11282" width="3.7265625" style="967"/>
    <col min="11283" max="11283" width="3.26953125" style="967" customWidth="1"/>
    <col min="11284" max="11284" width="7.453125" style="967" customWidth="1"/>
    <col min="11285" max="11285" width="3.453125" style="967" customWidth="1"/>
    <col min="11286" max="11286" width="3.7265625" style="967"/>
    <col min="11287" max="11289" width="5" style="967" customWidth="1"/>
    <col min="11290" max="11290" width="6.7265625" style="967" customWidth="1"/>
    <col min="11291" max="11291" width="4.1796875" style="967" customWidth="1"/>
    <col min="11292" max="11292" width="2" style="967" customWidth="1"/>
    <col min="11293" max="11521" width="3.7265625" style="967"/>
    <col min="11522" max="11522" width="2.81640625" style="967" customWidth="1"/>
    <col min="11523" max="11526" width="2.7265625" style="967" customWidth="1"/>
    <col min="11527" max="11527" width="17.453125" style="967" customWidth="1"/>
    <col min="11528" max="11528" width="14.26953125" style="967" customWidth="1"/>
    <col min="11529" max="11529" width="13.453125" style="967" customWidth="1"/>
    <col min="11530" max="11530" width="15" style="967" customWidth="1"/>
    <col min="11531" max="11532" width="3.453125" style="967" customWidth="1"/>
    <col min="11533" max="11535" width="2.7265625" style="967" customWidth="1"/>
    <col min="11536" max="11537" width="3.453125" style="967" customWidth="1"/>
    <col min="11538" max="11538" width="3.7265625" style="967"/>
    <col min="11539" max="11539" width="3.26953125" style="967" customWidth="1"/>
    <col min="11540" max="11540" width="7.453125" style="967" customWidth="1"/>
    <col min="11541" max="11541" width="3.453125" style="967" customWidth="1"/>
    <col min="11542" max="11542" width="3.7265625" style="967"/>
    <col min="11543" max="11545" width="5" style="967" customWidth="1"/>
    <col min="11546" max="11546" width="6.7265625" style="967" customWidth="1"/>
    <col min="11547" max="11547" width="4.1796875" style="967" customWidth="1"/>
    <col min="11548" max="11548" width="2" style="967" customWidth="1"/>
    <col min="11549" max="11777" width="3.7265625" style="967"/>
    <col min="11778" max="11778" width="2.81640625" style="967" customWidth="1"/>
    <col min="11779" max="11782" width="2.7265625" style="967" customWidth="1"/>
    <col min="11783" max="11783" width="17.453125" style="967" customWidth="1"/>
    <col min="11784" max="11784" width="14.26953125" style="967" customWidth="1"/>
    <col min="11785" max="11785" width="13.453125" style="967" customWidth="1"/>
    <col min="11786" max="11786" width="15" style="967" customWidth="1"/>
    <col min="11787" max="11788" width="3.453125" style="967" customWidth="1"/>
    <col min="11789" max="11791" width="2.7265625" style="967" customWidth="1"/>
    <col min="11792" max="11793" width="3.453125" style="967" customWidth="1"/>
    <col min="11794" max="11794" width="3.7265625" style="967"/>
    <col min="11795" max="11795" width="3.26953125" style="967" customWidth="1"/>
    <col min="11796" max="11796" width="7.453125" style="967" customWidth="1"/>
    <col min="11797" max="11797" width="3.453125" style="967" customWidth="1"/>
    <col min="11798" max="11798" width="3.7265625" style="967"/>
    <col min="11799" max="11801" width="5" style="967" customWidth="1"/>
    <col min="11802" max="11802" width="6.7265625" style="967" customWidth="1"/>
    <col min="11803" max="11803" width="4.1796875" style="967" customWidth="1"/>
    <col min="11804" max="11804" width="2" style="967" customWidth="1"/>
    <col min="11805" max="12033" width="3.7265625" style="967"/>
    <col min="12034" max="12034" width="2.81640625" style="967" customWidth="1"/>
    <col min="12035" max="12038" width="2.7265625" style="967" customWidth="1"/>
    <col min="12039" max="12039" width="17.453125" style="967" customWidth="1"/>
    <col min="12040" max="12040" width="14.26953125" style="967" customWidth="1"/>
    <col min="12041" max="12041" width="13.453125" style="967" customWidth="1"/>
    <col min="12042" max="12042" width="15" style="967" customWidth="1"/>
    <col min="12043" max="12044" width="3.453125" style="967" customWidth="1"/>
    <col min="12045" max="12047" width="2.7265625" style="967" customWidth="1"/>
    <col min="12048" max="12049" width="3.453125" style="967" customWidth="1"/>
    <col min="12050" max="12050" width="3.7265625" style="967"/>
    <col min="12051" max="12051" width="3.26953125" style="967" customWidth="1"/>
    <col min="12052" max="12052" width="7.453125" style="967" customWidth="1"/>
    <col min="12053" max="12053" width="3.453125" style="967" customWidth="1"/>
    <col min="12054" max="12054" width="3.7265625" style="967"/>
    <col min="12055" max="12057" width="5" style="967" customWidth="1"/>
    <col min="12058" max="12058" width="6.7265625" style="967" customWidth="1"/>
    <col min="12059" max="12059" width="4.1796875" style="967" customWidth="1"/>
    <col min="12060" max="12060" width="2" style="967" customWidth="1"/>
    <col min="12061" max="12289" width="3.7265625" style="967"/>
    <col min="12290" max="12290" width="2.81640625" style="967" customWidth="1"/>
    <col min="12291" max="12294" width="2.7265625" style="967" customWidth="1"/>
    <col min="12295" max="12295" width="17.453125" style="967" customWidth="1"/>
    <col min="12296" max="12296" width="14.26953125" style="967" customWidth="1"/>
    <col min="12297" max="12297" width="13.453125" style="967" customWidth="1"/>
    <col min="12298" max="12298" width="15" style="967" customWidth="1"/>
    <col min="12299" max="12300" width="3.453125" style="967" customWidth="1"/>
    <col min="12301" max="12303" width="2.7265625" style="967" customWidth="1"/>
    <col min="12304" max="12305" width="3.453125" style="967" customWidth="1"/>
    <col min="12306" max="12306" width="3.7265625" style="967"/>
    <col min="12307" max="12307" width="3.26953125" style="967" customWidth="1"/>
    <col min="12308" max="12308" width="7.453125" style="967" customWidth="1"/>
    <col min="12309" max="12309" width="3.453125" style="967" customWidth="1"/>
    <col min="12310" max="12310" width="3.7265625" style="967"/>
    <col min="12311" max="12313" width="5" style="967" customWidth="1"/>
    <col min="12314" max="12314" width="6.7265625" style="967" customWidth="1"/>
    <col min="12315" max="12315" width="4.1796875" style="967" customWidth="1"/>
    <col min="12316" max="12316" width="2" style="967" customWidth="1"/>
    <col min="12317" max="12545" width="3.7265625" style="967"/>
    <col min="12546" max="12546" width="2.81640625" style="967" customWidth="1"/>
    <col min="12547" max="12550" width="2.7265625" style="967" customWidth="1"/>
    <col min="12551" max="12551" width="17.453125" style="967" customWidth="1"/>
    <col min="12552" max="12552" width="14.26953125" style="967" customWidth="1"/>
    <col min="12553" max="12553" width="13.453125" style="967" customWidth="1"/>
    <col min="12554" max="12554" width="15" style="967" customWidth="1"/>
    <col min="12555" max="12556" width="3.453125" style="967" customWidth="1"/>
    <col min="12557" max="12559" width="2.7265625" style="967" customWidth="1"/>
    <col min="12560" max="12561" width="3.453125" style="967" customWidth="1"/>
    <col min="12562" max="12562" width="3.7265625" style="967"/>
    <col min="12563" max="12563" width="3.26953125" style="967" customWidth="1"/>
    <col min="12564" max="12564" width="7.453125" style="967" customWidth="1"/>
    <col min="12565" max="12565" width="3.453125" style="967" customWidth="1"/>
    <col min="12566" max="12566" width="3.7265625" style="967"/>
    <col min="12567" max="12569" width="5" style="967" customWidth="1"/>
    <col min="12570" max="12570" width="6.7265625" style="967" customWidth="1"/>
    <col min="12571" max="12571" width="4.1796875" style="967" customWidth="1"/>
    <col min="12572" max="12572" width="2" style="967" customWidth="1"/>
    <col min="12573" max="12801" width="3.7265625" style="967"/>
    <col min="12802" max="12802" width="2.81640625" style="967" customWidth="1"/>
    <col min="12803" max="12806" width="2.7265625" style="967" customWidth="1"/>
    <col min="12807" max="12807" width="17.453125" style="967" customWidth="1"/>
    <col min="12808" max="12808" width="14.26953125" style="967" customWidth="1"/>
    <col min="12809" max="12809" width="13.453125" style="967" customWidth="1"/>
    <col min="12810" max="12810" width="15" style="967" customWidth="1"/>
    <col min="12811" max="12812" width="3.453125" style="967" customWidth="1"/>
    <col min="12813" max="12815" width="2.7265625" style="967" customWidth="1"/>
    <col min="12816" max="12817" width="3.453125" style="967" customWidth="1"/>
    <col min="12818" max="12818" width="3.7265625" style="967"/>
    <col min="12819" max="12819" width="3.26953125" style="967" customWidth="1"/>
    <col min="12820" max="12820" width="7.453125" style="967" customWidth="1"/>
    <col min="12821" max="12821" width="3.453125" style="967" customWidth="1"/>
    <col min="12822" max="12822" width="3.7265625" style="967"/>
    <col min="12823" max="12825" width="5" style="967" customWidth="1"/>
    <col min="12826" max="12826" width="6.7265625" style="967" customWidth="1"/>
    <col min="12827" max="12827" width="4.1796875" style="967" customWidth="1"/>
    <col min="12828" max="12828" width="2" style="967" customWidth="1"/>
    <col min="12829" max="13057" width="3.7265625" style="967"/>
    <col min="13058" max="13058" width="2.81640625" style="967" customWidth="1"/>
    <col min="13059" max="13062" width="2.7265625" style="967" customWidth="1"/>
    <col min="13063" max="13063" width="17.453125" style="967" customWidth="1"/>
    <col min="13064" max="13064" width="14.26953125" style="967" customWidth="1"/>
    <col min="13065" max="13065" width="13.453125" style="967" customWidth="1"/>
    <col min="13066" max="13066" width="15" style="967" customWidth="1"/>
    <col min="13067" max="13068" width="3.453125" style="967" customWidth="1"/>
    <col min="13069" max="13071" width="2.7265625" style="967" customWidth="1"/>
    <col min="13072" max="13073" width="3.453125" style="967" customWidth="1"/>
    <col min="13074" max="13074" width="3.7265625" style="967"/>
    <col min="13075" max="13075" width="3.26953125" style="967" customWidth="1"/>
    <col min="13076" max="13076" width="7.453125" style="967" customWidth="1"/>
    <col min="13077" max="13077" width="3.453125" style="967" customWidth="1"/>
    <col min="13078" max="13078" width="3.7265625" style="967"/>
    <col min="13079" max="13081" width="5" style="967" customWidth="1"/>
    <col min="13082" max="13082" width="6.7265625" style="967" customWidth="1"/>
    <col min="13083" max="13083" width="4.1796875" style="967" customWidth="1"/>
    <col min="13084" max="13084" width="2" style="967" customWidth="1"/>
    <col min="13085" max="13313" width="3.7265625" style="967"/>
    <col min="13314" max="13314" width="2.81640625" style="967" customWidth="1"/>
    <col min="13315" max="13318" width="2.7265625" style="967" customWidth="1"/>
    <col min="13319" max="13319" width="17.453125" style="967" customWidth="1"/>
    <col min="13320" max="13320" width="14.26953125" style="967" customWidth="1"/>
    <col min="13321" max="13321" width="13.453125" style="967" customWidth="1"/>
    <col min="13322" max="13322" width="15" style="967" customWidth="1"/>
    <col min="13323" max="13324" width="3.453125" style="967" customWidth="1"/>
    <col min="13325" max="13327" width="2.7265625" style="967" customWidth="1"/>
    <col min="13328" max="13329" width="3.453125" style="967" customWidth="1"/>
    <col min="13330" max="13330" width="3.7265625" style="967"/>
    <col min="13331" max="13331" width="3.26953125" style="967" customWidth="1"/>
    <col min="13332" max="13332" width="7.453125" style="967" customWidth="1"/>
    <col min="13333" max="13333" width="3.453125" style="967" customWidth="1"/>
    <col min="13334" max="13334" width="3.7265625" style="967"/>
    <col min="13335" max="13337" width="5" style="967" customWidth="1"/>
    <col min="13338" max="13338" width="6.7265625" style="967" customWidth="1"/>
    <col min="13339" max="13339" width="4.1796875" style="967" customWidth="1"/>
    <col min="13340" max="13340" width="2" style="967" customWidth="1"/>
    <col min="13341" max="13569" width="3.7265625" style="967"/>
    <col min="13570" max="13570" width="2.81640625" style="967" customWidth="1"/>
    <col min="13571" max="13574" width="2.7265625" style="967" customWidth="1"/>
    <col min="13575" max="13575" width="17.453125" style="967" customWidth="1"/>
    <col min="13576" max="13576" width="14.26953125" style="967" customWidth="1"/>
    <col min="13577" max="13577" width="13.453125" style="967" customWidth="1"/>
    <col min="13578" max="13578" width="15" style="967" customWidth="1"/>
    <col min="13579" max="13580" width="3.453125" style="967" customWidth="1"/>
    <col min="13581" max="13583" width="2.7265625" style="967" customWidth="1"/>
    <col min="13584" max="13585" width="3.453125" style="967" customWidth="1"/>
    <col min="13586" max="13586" width="3.7265625" style="967"/>
    <col min="13587" max="13587" width="3.26953125" style="967" customWidth="1"/>
    <col min="13588" max="13588" width="7.453125" style="967" customWidth="1"/>
    <col min="13589" max="13589" width="3.453125" style="967" customWidth="1"/>
    <col min="13590" max="13590" width="3.7265625" style="967"/>
    <col min="13591" max="13593" width="5" style="967" customWidth="1"/>
    <col min="13594" max="13594" width="6.7265625" style="967" customWidth="1"/>
    <col min="13595" max="13595" width="4.1796875" style="967" customWidth="1"/>
    <col min="13596" max="13596" width="2" style="967" customWidth="1"/>
    <col min="13597" max="13825" width="3.7265625" style="967"/>
    <col min="13826" max="13826" width="2.81640625" style="967" customWidth="1"/>
    <col min="13827" max="13830" width="2.7265625" style="967" customWidth="1"/>
    <col min="13831" max="13831" width="17.453125" style="967" customWidth="1"/>
    <col min="13832" max="13832" width="14.26953125" style="967" customWidth="1"/>
    <col min="13833" max="13833" width="13.453125" style="967" customWidth="1"/>
    <col min="13834" max="13834" width="15" style="967" customWidth="1"/>
    <col min="13835" max="13836" width="3.453125" style="967" customWidth="1"/>
    <col min="13837" max="13839" width="2.7265625" style="967" customWidth="1"/>
    <col min="13840" max="13841" width="3.453125" style="967" customWidth="1"/>
    <col min="13842" max="13842" width="3.7265625" style="967"/>
    <col min="13843" max="13843" width="3.26953125" style="967" customWidth="1"/>
    <col min="13844" max="13844" width="7.453125" style="967" customWidth="1"/>
    <col min="13845" max="13845" width="3.453125" style="967" customWidth="1"/>
    <col min="13846" max="13846" width="3.7265625" style="967"/>
    <col min="13847" max="13849" width="5" style="967" customWidth="1"/>
    <col min="13850" max="13850" width="6.7265625" style="967" customWidth="1"/>
    <col min="13851" max="13851" width="4.1796875" style="967" customWidth="1"/>
    <col min="13852" max="13852" width="2" style="967" customWidth="1"/>
    <col min="13853" max="14081" width="3.7265625" style="967"/>
    <col min="14082" max="14082" width="2.81640625" style="967" customWidth="1"/>
    <col min="14083" max="14086" width="2.7265625" style="967" customWidth="1"/>
    <col min="14087" max="14087" width="17.453125" style="967" customWidth="1"/>
    <col min="14088" max="14088" width="14.26953125" style="967" customWidth="1"/>
    <col min="14089" max="14089" width="13.453125" style="967" customWidth="1"/>
    <col min="14090" max="14090" width="15" style="967" customWidth="1"/>
    <col min="14091" max="14092" width="3.453125" style="967" customWidth="1"/>
    <col min="14093" max="14095" width="2.7265625" style="967" customWidth="1"/>
    <col min="14096" max="14097" width="3.453125" style="967" customWidth="1"/>
    <col min="14098" max="14098" width="3.7265625" style="967"/>
    <col min="14099" max="14099" width="3.26953125" style="967" customWidth="1"/>
    <col min="14100" max="14100" width="7.453125" style="967" customWidth="1"/>
    <col min="14101" max="14101" width="3.453125" style="967" customWidth="1"/>
    <col min="14102" max="14102" width="3.7265625" style="967"/>
    <col min="14103" max="14105" width="5" style="967" customWidth="1"/>
    <col min="14106" max="14106" width="6.7265625" style="967" customWidth="1"/>
    <col min="14107" max="14107" width="4.1796875" style="967" customWidth="1"/>
    <col min="14108" max="14108" width="2" style="967" customWidth="1"/>
    <col min="14109" max="14337" width="3.7265625" style="967"/>
    <col min="14338" max="14338" width="2.81640625" style="967" customWidth="1"/>
    <col min="14339" max="14342" width="2.7265625" style="967" customWidth="1"/>
    <col min="14343" max="14343" width="17.453125" style="967" customWidth="1"/>
    <col min="14344" max="14344" width="14.26953125" style="967" customWidth="1"/>
    <col min="14345" max="14345" width="13.453125" style="967" customWidth="1"/>
    <col min="14346" max="14346" width="15" style="967" customWidth="1"/>
    <col min="14347" max="14348" width="3.453125" style="967" customWidth="1"/>
    <col min="14349" max="14351" width="2.7265625" style="967" customWidth="1"/>
    <col min="14352" max="14353" width="3.453125" style="967" customWidth="1"/>
    <col min="14354" max="14354" width="3.7265625" style="967"/>
    <col min="14355" max="14355" width="3.26953125" style="967" customWidth="1"/>
    <col min="14356" max="14356" width="7.453125" style="967" customWidth="1"/>
    <col min="14357" max="14357" width="3.453125" style="967" customWidth="1"/>
    <col min="14358" max="14358" width="3.7265625" style="967"/>
    <col min="14359" max="14361" width="5" style="967" customWidth="1"/>
    <col min="14362" max="14362" width="6.7265625" style="967" customWidth="1"/>
    <col min="14363" max="14363" width="4.1796875" style="967" customWidth="1"/>
    <col min="14364" max="14364" width="2" style="967" customWidth="1"/>
    <col min="14365" max="14593" width="3.7265625" style="967"/>
    <col min="14594" max="14594" width="2.81640625" style="967" customWidth="1"/>
    <col min="14595" max="14598" width="2.7265625" style="967" customWidth="1"/>
    <col min="14599" max="14599" width="17.453125" style="967" customWidth="1"/>
    <col min="14600" max="14600" width="14.26953125" style="967" customWidth="1"/>
    <col min="14601" max="14601" width="13.453125" style="967" customWidth="1"/>
    <col min="14602" max="14602" width="15" style="967" customWidth="1"/>
    <col min="14603" max="14604" width="3.453125" style="967" customWidth="1"/>
    <col min="14605" max="14607" width="2.7265625" style="967" customWidth="1"/>
    <col min="14608" max="14609" width="3.453125" style="967" customWidth="1"/>
    <col min="14610" max="14610" width="3.7265625" style="967"/>
    <col min="14611" max="14611" width="3.26953125" style="967" customWidth="1"/>
    <col min="14612" max="14612" width="7.453125" style="967" customWidth="1"/>
    <col min="14613" max="14613" width="3.453125" style="967" customWidth="1"/>
    <col min="14614" max="14614" width="3.7265625" style="967"/>
    <col min="14615" max="14617" width="5" style="967" customWidth="1"/>
    <col min="14618" max="14618" width="6.7265625" style="967" customWidth="1"/>
    <col min="14619" max="14619" width="4.1796875" style="967" customWidth="1"/>
    <col min="14620" max="14620" width="2" style="967" customWidth="1"/>
    <col min="14621" max="14849" width="3.7265625" style="967"/>
    <col min="14850" max="14850" width="2.81640625" style="967" customWidth="1"/>
    <col min="14851" max="14854" width="2.7265625" style="967" customWidth="1"/>
    <col min="14855" max="14855" width="17.453125" style="967" customWidth="1"/>
    <col min="14856" max="14856" width="14.26953125" style="967" customWidth="1"/>
    <col min="14857" max="14857" width="13.453125" style="967" customWidth="1"/>
    <col min="14858" max="14858" width="15" style="967" customWidth="1"/>
    <col min="14859" max="14860" width="3.453125" style="967" customWidth="1"/>
    <col min="14861" max="14863" width="2.7265625" style="967" customWidth="1"/>
    <col min="14864" max="14865" width="3.453125" style="967" customWidth="1"/>
    <col min="14866" max="14866" width="3.7265625" style="967"/>
    <col min="14867" max="14867" width="3.26953125" style="967" customWidth="1"/>
    <col min="14868" max="14868" width="7.453125" style="967" customWidth="1"/>
    <col min="14869" max="14869" width="3.453125" style="967" customWidth="1"/>
    <col min="14870" max="14870" width="3.7265625" style="967"/>
    <col min="14871" max="14873" width="5" style="967" customWidth="1"/>
    <col min="14874" max="14874" width="6.7265625" style="967" customWidth="1"/>
    <col min="14875" max="14875" width="4.1796875" style="967" customWidth="1"/>
    <col min="14876" max="14876" width="2" style="967" customWidth="1"/>
    <col min="14877" max="15105" width="3.7265625" style="967"/>
    <col min="15106" max="15106" width="2.81640625" style="967" customWidth="1"/>
    <col min="15107" max="15110" width="2.7265625" style="967" customWidth="1"/>
    <col min="15111" max="15111" width="17.453125" style="967" customWidth="1"/>
    <col min="15112" max="15112" width="14.26953125" style="967" customWidth="1"/>
    <col min="15113" max="15113" width="13.453125" style="967" customWidth="1"/>
    <col min="15114" max="15114" width="15" style="967" customWidth="1"/>
    <col min="15115" max="15116" width="3.453125" style="967" customWidth="1"/>
    <col min="15117" max="15119" width="2.7265625" style="967" customWidth="1"/>
    <col min="15120" max="15121" width="3.453125" style="967" customWidth="1"/>
    <col min="15122" max="15122" width="3.7265625" style="967"/>
    <col min="15123" max="15123" width="3.26953125" style="967" customWidth="1"/>
    <col min="15124" max="15124" width="7.453125" style="967" customWidth="1"/>
    <col min="15125" max="15125" width="3.453125" style="967" customWidth="1"/>
    <col min="15126" max="15126" width="3.7265625" style="967"/>
    <col min="15127" max="15129" width="5" style="967" customWidth="1"/>
    <col min="15130" max="15130" width="6.7265625" style="967" customWidth="1"/>
    <col min="15131" max="15131" width="4.1796875" style="967" customWidth="1"/>
    <col min="15132" max="15132" width="2" style="967" customWidth="1"/>
    <col min="15133" max="15361" width="3.7265625" style="967"/>
    <col min="15362" max="15362" width="2.81640625" style="967" customWidth="1"/>
    <col min="15363" max="15366" width="2.7265625" style="967" customWidth="1"/>
    <col min="15367" max="15367" width="17.453125" style="967" customWidth="1"/>
    <col min="15368" max="15368" width="14.26953125" style="967" customWidth="1"/>
    <col min="15369" max="15369" width="13.453125" style="967" customWidth="1"/>
    <col min="15370" max="15370" width="15" style="967" customWidth="1"/>
    <col min="15371" max="15372" width="3.453125" style="967" customWidth="1"/>
    <col min="15373" max="15375" width="2.7265625" style="967" customWidth="1"/>
    <col min="15376" max="15377" width="3.453125" style="967" customWidth="1"/>
    <col min="15378" max="15378" width="3.7265625" style="967"/>
    <col min="15379" max="15379" width="3.26953125" style="967" customWidth="1"/>
    <col min="15380" max="15380" width="7.453125" style="967" customWidth="1"/>
    <col min="15381" max="15381" width="3.453125" style="967" customWidth="1"/>
    <col min="15382" max="15382" width="3.7265625" style="967"/>
    <col min="15383" max="15385" width="5" style="967" customWidth="1"/>
    <col min="15386" max="15386" width="6.7265625" style="967" customWidth="1"/>
    <col min="15387" max="15387" width="4.1796875" style="967" customWidth="1"/>
    <col min="15388" max="15388" width="2" style="967" customWidth="1"/>
    <col min="15389" max="15617" width="3.7265625" style="967"/>
    <col min="15618" max="15618" width="2.81640625" style="967" customWidth="1"/>
    <col min="15619" max="15622" width="2.7265625" style="967" customWidth="1"/>
    <col min="15623" max="15623" width="17.453125" style="967" customWidth="1"/>
    <col min="15624" max="15624" width="14.26953125" style="967" customWidth="1"/>
    <col min="15625" max="15625" width="13.453125" style="967" customWidth="1"/>
    <col min="15626" max="15626" width="15" style="967" customWidth="1"/>
    <col min="15627" max="15628" width="3.453125" style="967" customWidth="1"/>
    <col min="15629" max="15631" width="2.7265625" style="967" customWidth="1"/>
    <col min="15632" max="15633" width="3.453125" style="967" customWidth="1"/>
    <col min="15634" max="15634" width="3.7265625" style="967"/>
    <col min="15635" max="15635" width="3.26953125" style="967" customWidth="1"/>
    <col min="15636" max="15636" width="7.453125" style="967" customWidth="1"/>
    <col min="15637" max="15637" width="3.453125" style="967" customWidth="1"/>
    <col min="15638" max="15638" width="3.7265625" style="967"/>
    <col min="15639" max="15641" width="5" style="967" customWidth="1"/>
    <col min="15642" max="15642" width="6.7265625" style="967" customWidth="1"/>
    <col min="15643" max="15643" width="4.1796875" style="967" customWidth="1"/>
    <col min="15644" max="15644" width="2" style="967" customWidth="1"/>
    <col min="15645" max="15873" width="3.7265625" style="967"/>
    <col min="15874" max="15874" width="2.81640625" style="967" customWidth="1"/>
    <col min="15875" max="15878" width="2.7265625" style="967" customWidth="1"/>
    <col min="15879" max="15879" width="17.453125" style="967" customWidth="1"/>
    <col min="15880" max="15880" width="14.26953125" style="967" customWidth="1"/>
    <col min="15881" max="15881" width="13.453125" style="967" customWidth="1"/>
    <col min="15882" max="15882" width="15" style="967" customWidth="1"/>
    <col min="15883" max="15884" width="3.453125" style="967" customWidth="1"/>
    <col min="15885" max="15887" width="2.7265625" style="967" customWidth="1"/>
    <col min="15888" max="15889" width="3.453125" style="967" customWidth="1"/>
    <col min="15890" max="15890" width="3.7265625" style="967"/>
    <col min="15891" max="15891" width="3.26953125" style="967" customWidth="1"/>
    <col min="15892" max="15892" width="7.453125" style="967" customWidth="1"/>
    <col min="15893" max="15893" width="3.453125" style="967" customWidth="1"/>
    <col min="15894" max="15894" width="3.7265625" style="967"/>
    <col min="15895" max="15897" width="5" style="967" customWidth="1"/>
    <col min="15898" max="15898" width="6.7265625" style="967" customWidth="1"/>
    <col min="15899" max="15899" width="4.1796875" style="967" customWidth="1"/>
    <col min="15900" max="15900" width="2" style="967" customWidth="1"/>
    <col min="15901" max="16129" width="3.7265625" style="967"/>
    <col min="16130" max="16130" width="2.81640625" style="967" customWidth="1"/>
    <col min="16131" max="16134" width="2.7265625" style="967" customWidth="1"/>
    <col min="16135" max="16135" width="17.453125" style="967" customWidth="1"/>
    <col min="16136" max="16136" width="14.26953125" style="967" customWidth="1"/>
    <col min="16137" max="16137" width="13.453125" style="967" customWidth="1"/>
    <col min="16138" max="16138" width="15" style="967" customWidth="1"/>
    <col min="16139" max="16140" width="3.453125" style="967" customWidth="1"/>
    <col min="16141" max="16143" width="2.7265625" style="967" customWidth="1"/>
    <col min="16144" max="16145" width="3.453125" style="967" customWidth="1"/>
    <col min="16146" max="16146" width="3.7265625" style="967"/>
    <col min="16147" max="16147" width="3.26953125" style="967" customWidth="1"/>
    <col min="16148" max="16148" width="7.453125" style="967" customWidth="1"/>
    <col min="16149" max="16149" width="3.453125" style="967" customWidth="1"/>
    <col min="16150" max="16150" width="3.7265625" style="967"/>
    <col min="16151" max="16153" width="5" style="967" customWidth="1"/>
    <col min="16154" max="16154" width="6.7265625" style="967" customWidth="1"/>
    <col min="16155" max="16155" width="4.1796875" style="967" customWidth="1"/>
    <col min="16156" max="16156" width="2" style="967" customWidth="1"/>
    <col min="16157" max="16384" width="3.7265625" style="967"/>
  </cols>
  <sheetData>
    <row r="1" spans="1:28" ht="15" thickBot="1" x14ac:dyDescent="0.4">
      <c r="A1" s="965"/>
      <c r="B1" s="966"/>
      <c r="C1" s="966"/>
      <c r="D1" s="966"/>
      <c r="E1" s="966"/>
      <c r="F1" s="966"/>
    </row>
    <row r="2" spans="1:28" ht="45.75" customHeight="1" x14ac:dyDescent="0.35">
      <c r="A2" s="965"/>
      <c r="B2" s="1702"/>
      <c r="C2" s="1703"/>
      <c r="D2" s="1703"/>
      <c r="E2" s="1703"/>
      <c r="F2" s="1703"/>
      <c r="G2" s="1703"/>
      <c r="H2" s="1704" t="s">
        <v>0</v>
      </c>
      <c r="I2" s="1704"/>
      <c r="J2" s="1704"/>
      <c r="K2" s="1704"/>
      <c r="L2" s="1704"/>
      <c r="M2" s="1704"/>
      <c r="N2" s="1704"/>
      <c r="O2" s="1704"/>
      <c r="P2" s="1704"/>
      <c r="Q2" s="1704"/>
      <c r="R2" s="1704"/>
      <c r="S2" s="1704"/>
      <c r="T2" s="1704"/>
      <c r="U2" s="1704"/>
      <c r="V2" s="1704"/>
      <c r="W2" s="1704"/>
      <c r="X2" s="1704"/>
      <c r="Y2" s="1704"/>
      <c r="Z2" s="1704"/>
      <c r="AA2" s="1704"/>
      <c r="AB2" s="1705"/>
    </row>
    <row r="3" spans="1:28" x14ac:dyDescent="0.35">
      <c r="A3" s="965"/>
      <c r="B3" s="1617"/>
      <c r="C3" s="1613"/>
      <c r="D3" s="1613"/>
      <c r="E3" s="1613"/>
      <c r="F3" s="1613"/>
      <c r="G3" s="1613"/>
      <c r="H3" s="1706" t="s">
        <v>1</v>
      </c>
      <c r="I3" s="1706"/>
      <c r="J3" s="1706"/>
      <c r="K3" s="1706"/>
      <c r="L3" s="1706"/>
      <c r="M3" s="1706"/>
      <c r="N3" s="1706"/>
      <c r="O3" s="1706"/>
      <c r="P3" s="1706" t="s">
        <v>2</v>
      </c>
      <c r="Q3" s="1706"/>
      <c r="R3" s="1706"/>
      <c r="S3" s="1706"/>
      <c r="T3" s="1706"/>
      <c r="U3" s="1706"/>
      <c r="V3" s="1706"/>
      <c r="W3" s="1706"/>
      <c r="X3" s="1706"/>
      <c r="Y3" s="1706"/>
      <c r="Z3" s="1706"/>
      <c r="AA3" s="1706"/>
      <c r="AB3" s="1707"/>
    </row>
    <row r="4" spans="1:28" ht="15" thickBot="1" x14ac:dyDescent="0.4">
      <c r="A4" s="965"/>
      <c r="B4" s="1618"/>
      <c r="C4" s="1619"/>
      <c r="D4" s="1619"/>
      <c r="E4" s="1619"/>
      <c r="F4" s="1619"/>
      <c r="G4" s="1619"/>
      <c r="H4" s="1708" t="s">
        <v>1129</v>
      </c>
      <c r="I4" s="1708"/>
      <c r="J4" s="1708"/>
      <c r="K4" s="1708"/>
      <c r="L4" s="1708"/>
      <c r="M4" s="1708"/>
      <c r="N4" s="1708"/>
      <c r="O4" s="1708"/>
      <c r="P4" s="1708"/>
      <c r="Q4" s="1708"/>
      <c r="R4" s="1708"/>
      <c r="S4" s="1708"/>
      <c r="T4" s="1708"/>
      <c r="U4" s="1708"/>
      <c r="V4" s="1708"/>
      <c r="W4" s="1708"/>
      <c r="X4" s="1708"/>
      <c r="Y4" s="1708"/>
      <c r="Z4" s="1708"/>
      <c r="AA4" s="1708"/>
      <c r="AB4" s="1709"/>
    </row>
    <row r="5" spans="1:28" x14ac:dyDescent="0.35">
      <c r="A5" s="965"/>
      <c r="B5" s="965"/>
      <c r="C5" s="965"/>
      <c r="D5" s="965"/>
      <c r="E5" s="965"/>
      <c r="F5" s="965"/>
      <c r="G5" s="965"/>
      <c r="H5" s="968"/>
      <c r="I5" s="968"/>
      <c r="J5" s="968"/>
      <c r="K5" s="968"/>
      <c r="L5" s="968"/>
      <c r="M5" s="968"/>
      <c r="N5" s="968"/>
      <c r="O5" s="968"/>
      <c r="P5" s="968"/>
      <c r="Q5" s="968"/>
      <c r="R5" s="968"/>
      <c r="S5" s="968"/>
      <c r="T5" s="968"/>
      <c r="U5" s="968"/>
      <c r="V5" s="968"/>
      <c r="W5" s="968"/>
      <c r="X5" s="968"/>
      <c r="Y5" s="968"/>
      <c r="Z5" s="968"/>
      <c r="AA5" s="968"/>
      <c r="AB5" s="968"/>
    </row>
    <row r="6" spans="1:28" ht="15" thickBot="1" x14ac:dyDescent="0.4">
      <c r="B6" s="969"/>
      <c r="C6" s="970"/>
      <c r="D6" s="970"/>
      <c r="E6" s="970"/>
      <c r="F6" s="970"/>
      <c r="G6" s="970"/>
      <c r="H6" s="970"/>
      <c r="I6" s="971"/>
      <c r="J6" s="971"/>
      <c r="K6" s="971"/>
      <c r="L6" s="971"/>
      <c r="M6" s="971"/>
      <c r="N6" s="971"/>
      <c r="O6" s="971"/>
      <c r="P6" s="971"/>
      <c r="Q6" s="971"/>
      <c r="R6" s="972"/>
      <c r="S6" s="972"/>
      <c r="T6" s="972"/>
      <c r="U6" s="972"/>
      <c r="V6" s="972"/>
      <c r="W6" s="970"/>
      <c r="X6" s="970"/>
      <c r="Y6" s="970"/>
      <c r="Z6" s="970"/>
      <c r="AA6" s="970"/>
      <c r="AB6" s="973"/>
    </row>
    <row r="7" spans="1:28" ht="15" customHeight="1" x14ac:dyDescent="0.35">
      <c r="B7" s="974"/>
      <c r="C7" s="1220" t="s">
        <v>4</v>
      </c>
      <c r="D7" s="1221"/>
      <c r="E7" s="1221"/>
      <c r="F7" s="1221"/>
      <c r="G7" s="1221"/>
      <c r="H7" s="1222"/>
      <c r="I7" s="1355" t="s">
        <v>113</v>
      </c>
      <c r="J7" s="1356"/>
      <c r="K7" s="1356"/>
      <c r="L7" s="1356"/>
      <c r="M7" s="1356"/>
      <c r="N7" s="1356"/>
      <c r="O7" s="1356"/>
      <c r="P7" s="1356"/>
      <c r="Q7" s="1356"/>
      <c r="R7" s="1356"/>
      <c r="S7" s="1356"/>
      <c r="T7" s="1356"/>
      <c r="U7" s="1356"/>
      <c r="V7" s="1356"/>
      <c r="W7" s="1356"/>
      <c r="X7" s="1356"/>
      <c r="Y7" s="1356"/>
      <c r="Z7" s="1356"/>
      <c r="AA7" s="1357"/>
      <c r="AB7" s="975"/>
    </row>
    <row r="8" spans="1:28" ht="15" thickBot="1" x14ac:dyDescent="0.4">
      <c r="B8" s="974"/>
      <c r="C8" s="1223"/>
      <c r="D8" s="1224"/>
      <c r="E8" s="1224"/>
      <c r="F8" s="1224"/>
      <c r="G8" s="1224"/>
      <c r="H8" s="1225"/>
      <c r="I8" s="1358"/>
      <c r="J8" s="1359"/>
      <c r="K8" s="1359"/>
      <c r="L8" s="1359"/>
      <c r="M8" s="1359"/>
      <c r="N8" s="1359"/>
      <c r="O8" s="1359"/>
      <c r="P8" s="1359"/>
      <c r="Q8" s="1359"/>
      <c r="R8" s="1359"/>
      <c r="S8" s="1359"/>
      <c r="T8" s="1359"/>
      <c r="U8" s="1359"/>
      <c r="V8" s="1359"/>
      <c r="W8" s="1359"/>
      <c r="X8" s="1359"/>
      <c r="Y8" s="1359"/>
      <c r="Z8" s="1359"/>
      <c r="AA8" s="1360"/>
      <c r="AB8" s="975"/>
    </row>
    <row r="9" spans="1:28" ht="15" thickBot="1" x14ac:dyDescent="0.4">
      <c r="B9" s="974"/>
      <c r="C9" s="976"/>
      <c r="D9" s="976"/>
      <c r="E9" s="976"/>
      <c r="F9" s="976"/>
      <c r="G9" s="976"/>
      <c r="H9" s="976"/>
      <c r="I9" s="977"/>
      <c r="J9" s="977"/>
      <c r="K9" s="977"/>
      <c r="L9" s="977"/>
      <c r="M9" s="977"/>
      <c r="N9" s="977"/>
      <c r="O9" s="977"/>
      <c r="P9" s="977"/>
      <c r="Q9" s="977"/>
      <c r="R9" s="978"/>
      <c r="S9" s="978"/>
      <c r="T9" s="978"/>
      <c r="U9" s="978"/>
      <c r="V9" s="978"/>
      <c r="W9" s="976"/>
      <c r="X9" s="976"/>
      <c r="Y9" s="976"/>
      <c r="Z9" s="976"/>
      <c r="AA9" s="976"/>
      <c r="AB9" s="975"/>
    </row>
    <row r="10" spans="1:28" ht="15" customHeight="1" thickBot="1" x14ac:dyDescent="0.4">
      <c r="B10" s="974"/>
      <c r="C10" s="1220" t="s">
        <v>6</v>
      </c>
      <c r="D10" s="1221"/>
      <c r="E10" s="1221"/>
      <c r="F10" s="1221"/>
      <c r="G10" s="1221"/>
      <c r="H10" s="1222"/>
      <c r="I10" s="1717" t="s">
        <v>165</v>
      </c>
      <c r="J10" s="1718"/>
      <c r="K10" s="1718"/>
      <c r="L10" s="1718"/>
      <c r="M10" s="1718"/>
      <c r="N10" s="1718"/>
      <c r="O10" s="1718"/>
      <c r="P10" s="1718"/>
      <c r="Q10" s="1719"/>
      <c r="R10" s="1367" t="s">
        <v>8</v>
      </c>
      <c r="S10" s="1368"/>
      <c r="T10" s="1368"/>
      <c r="U10" s="1369"/>
      <c r="V10" s="1213" t="s">
        <v>9</v>
      </c>
      <c r="W10" s="1214"/>
      <c r="X10" s="1214"/>
      <c r="Y10" s="1214"/>
      <c r="Z10" s="1214"/>
      <c r="AA10" s="1215"/>
      <c r="AB10" s="975"/>
    </row>
    <row r="11" spans="1:28" ht="28.5" customHeight="1" thickBot="1" x14ac:dyDescent="0.4">
      <c r="B11" s="974"/>
      <c r="C11" s="1223"/>
      <c r="D11" s="1224"/>
      <c r="E11" s="1224"/>
      <c r="F11" s="1224"/>
      <c r="G11" s="1224"/>
      <c r="H11" s="1225"/>
      <c r="I11" s="1720"/>
      <c r="J11" s="1721"/>
      <c r="K11" s="1721"/>
      <c r="L11" s="1721"/>
      <c r="M11" s="1721"/>
      <c r="N11" s="1721"/>
      <c r="O11" s="1721"/>
      <c r="P11" s="1721"/>
      <c r="Q11" s="1722"/>
      <c r="R11" s="1667" t="s">
        <v>166</v>
      </c>
      <c r="S11" s="1723"/>
      <c r="T11" s="1723"/>
      <c r="U11" s="1724"/>
      <c r="V11" s="1714">
        <v>1</v>
      </c>
      <c r="W11" s="1715"/>
      <c r="X11" s="1715"/>
      <c r="Y11" s="1715"/>
      <c r="Z11" s="1715"/>
      <c r="AA11" s="1716"/>
      <c r="AB11" s="975"/>
    </row>
    <row r="12" spans="1:28" ht="15" thickBot="1" x14ac:dyDescent="0.4">
      <c r="B12" s="979"/>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1"/>
    </row>
    <row r="13" spans="1:28" ht="15" customHeight="1" x14ac:dyDescent="0.35">
      <c r="B13" s="979"/>
      <c r="C13" s="1220" t="s">
        <v>11</v>
      </c>
      <c r="D13" s="1221"/>
      <c r="E13" s="1221"/>
      <c r="F13" s="1221"/>
      <c r="G13" s="1221"/>
      <c r="H13" s="1222"/>
      <c r="I13" s="1695" t="s">
        <v>167</v>
      </c>
      <c r="J13" s="1696"/>
      <c r="K13" s="1696"/>
      <c r="L13" s="1696"/>
      <c r="M13" s="1696"/>
      <c r="N13" s="1696"/>
      <c r="O13" s="1696"/>
      <c r="P13" s="1696"/>
      <c r="Q13" s="1696"/>
      <c r="R13" s="1696"/>
      <c r="S13" s="1697"/>
      <c r="T13" s="1220" t="s">
        <v>13</v>
      </c>
      <c r="U13" s="1221"/>
      <c r="V13" s="1221"/>
      <c r="W13" s="1221"/>
      <c r="X13" s="1221"/>
      <c r="Y13" s="1221"/>
      <c r="Z13" s="1221"/>
      <c r="AA13" s="1222"/>
      <c r="AB13" s="981"/>
    </row>
    <row r="14" spans="1:28" ht="30" customHeight="1" thickBot="1" x14ac:dyDescent="0.4">
      <c r="B14" s="979"/>
      <c r="C14" s="1223"/>
      <c r="D14" s="1224"/>
      <c r="E14" s="1224"/>
      <c r="F14" s="1224"/>
      <c r="G14" s="1224"/>
      <c r="H14" s="1225"/>
      <c r="I14" s="1698"/>
      <c r="J14" s="1699"/>
      <c r="K14" s="1699"/>
      <c r="L14" s="1699"/>
      <c r="M14" s="1699"/>
      <c r="N14" s="1699"/>
      <c r="O14" s="1699"/>
      <c r="P14" s="1699"/>
      <c r="Q14" s="1699"/>
      <c r="R14" s="1699"/>
      <c r="S14" s="1700"/>
      <c r="T14" s="1701" t="s">
        <v>168</v>
      </c>
      <c r="U14" s="1687"/>
      <c r="V14" s="1687"/>
      <c r="W14" s="1687"/>
      <c r="X14" s="1687"/>
      <c r="Y14" s="1687"/>
      <c r="Z14" s="1687"/>
      <c r="AA14" s="1688"/>
      <c r="AB14" s="981"/>
    </row>
    <row r="15" spans="1:28" ht="15" thickBot="1" x14ac:dyDescent="0.4">
      <c r="B15" s="979"/>
      <c r="C15" s="980"/>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1"/>
    </row>
    <row r="16" spans="1:28" ht="57.75" customHeight="1" thickBot="1" x14ac:dyDescent="0.4">
      <c r="B16" s="979"/>
      <c r="C16" s="1195" t="s">
        <v>15</v>
      </c>
      <c r="D16" s="1196"/>
      <c r="E16" s="1196"/>
      <c r="F16" s="1196"/>
      <c r="G16" s="1196"/>
      <c r="H16" s="1197"/>
      <c r="I16" s="1664" t="s">
        <v>169</v>
      </c>
      <c r="J16" s="1665"/>
      <c r="K16" s="1665"/>
      <c r="L16" s="1665"/>
      <c r="M16" s="1665"/>
      <c r="N16" s="1665"/>
      <c r="O16" s="1665"/>
      <c r="P16" s="1665"/>
      <c r="Q16" s="1665"/>
      <c r="R16" s="1665"/>
      <c r="S16" s="1665"/>
      <c r="T16" s="1665"/>
      <c r="U16" s="1665"/>
      <c r="V16" s="1665"/>
      <c r="W16" s="1665"/>
      <c r="X16" s="1665"/>
      <c r="Y16" s="1665"/>
      <c r="Z16" s="1665"/>
      <c r="AA16" s="1666"/>
      <c r="AB16" s="981"/>
    </row>
    <row r="17" spans="2:28" ht="16.5" customHeight="1" thickBot="1" x14ac:dyDescent="0.4">
      <c r="B17" s="979"/>
      <c r="C17" s="978"/>
      <c r="D17" s="978"/>
      <c r="E17" s="978"/>
      <c r="F17" s="978"/>
      <c r="G17" s="978"/>
      <c r="H17" s="978"/>
      <c r="I17" s="982"/>
      <c r="J17" s="982"/>
      <c r="K17" s="982"/>
      <c r="L17" s="982"/>
      <c r="M17" s="982"/>
      <c r="N17" s="982"/>
      <c r="O17" s="982"/>
      <c r="P17" s="982"/>
      <c r="Q17" s="982"/>
      <c r="R17" s="982"/>
      <c r="S17" s="982"/>
      <c r="T17" s="982"/>
      <c r="U17" s="982"/>
      <c r="V17" s="982"/>
      <c r="W17" s="982"/>
      <c r="X17" s="982"/>
      <c r="Y17" s="982"/>
      <c r="Z17" s="982"/>
      <c r="AA17" s="982"/>
      <c r="AB17" s="981"/>
    </row>
    <row r="18" spans="2:28" ht="85.5" customHeight="1" thickBot="1" x14ac:dyDescent="0.4">
      <c r="B18" s="979"/>
      <c r="C18" s="1195" t="s">
        <v>17</v>
      </c>
      <c r="D18" s="1196"/>
      <c r="E18" s="1196"/>
      <c r="F18" s="1196"/>
      <c r="G18" s="1196"/>
      <c r="H18" s="1197"/>
      <c r="I18" s="1664" t="s">
        <v>170</v>
      </c>
      <c r="J18" s="1665"/>
      <c r="K18" s="1665"/>
      <c r="L18" s="1665"/>
      <c r="M18" s="1665"/>
      <c r="N18" s="1665"/>
      <c r="O18" s="1665"/>
      <c r="P18" s="1665"/>
      <c r="Q18" s="1665"/>
      <c r="R18" s="1665"/>
      <c r="S18" s="1665"/>
      <c r="T18" s="1665"/>
      <c r="U18" s="1665"/>
      <c r="V18" s="1665"/>
      <c r="W18" s="1665"/>
      <c r="X18" s="1665"/>
      <c r="Y18" s="1665"/>
      <c r="Z18" s="1665"/>
      <c r="AA18" s="1666"/>
      <c r="AB18" s="981"/>
    </row>
    <row r="19" spans="2:28" ht="16.5" customHeight="1" thickBot="1" x14ac:dyDescent="0.4">
      <c r="B19" s="979"/>
      <c r="C19" s="978"/>
      <c r="D19" s="978"/>
      <c r="E19" s="978"/>
      <c r="F19" s="978"/>
      <c r="G19" s="978"/>
      <c r="H19" s="978"/>
      <c r="I19" s="982"/>
      <c r="J19" s="982"/>
      <c r="K19" s="982"/>
      <c r="L19" s="982"/>
      <c r="M19" s="982"/>
      <c r="N19" s="982"/>
      <c r="O19" s="982"/>
      <c r="P19" s="982"/>
      <c r="Q19" s="982"/>
      <c r="R19" s="982"/>
      <c r="S19" s="982"/>
      <c r="T19" s="982"/>
      <c r="U19" s="982"/>
      <c r="V19" s="982"/>
      <c r="W19" s="982"/>
      <c r="X19" s="982"/>
      <c r="Y19" s="982"/>
      <c r="Z19" s="982"/>
      <c r="AA19" s="982"/>
      <c r="AB19" s="981"/>
    </row>
    <row r="20" spans="2:28" s="965" customFormat="1" ht="22.5" customHeight="1" x14ac:dyDescent="0.35">
      <c r="B20" s="979"/>
      <c r="C20" s="1201" t="s">
        <v>19</v>
      </c>
      <c r="D20" s="1202"/>
      <c r="E20" s="1202"/>
      <c r="F20" s="1202"/>
      <c r="G20" s="1202"/>
      <c r="H20" s="1203"/>
      <c r="I20" s="1689" t="s">
        <v>1130</v>
      </c>
      <c r="J20" s="1690"/>
      <c r="K20" s="1690"/>
      <c r="L20" s="1691"/>
      <c r="M20" s="1213" t="s">
        <v>21</v>
      </c>
      <c r="N20" s="1214"/>
      <c r="O20" s="1214"/>
      <c r="P20" s="1214"/>
      <c r="Q20" s="1214"/>
      <c r="R20" s="1214"/>
      <c r="S20" s="1215"/>
      <c r="T20" s="1213" t="s">
        <v>22</v>
      </c>
      <c r="U20" s="1214"/>
      <c r="V20" s="1214"/>
      <c r="W20" s="1214"/>
      <c r="X20" s="1214"/>
      <c r="Y20" s="1214"/>
      <c r="Z20" s="1214"/>
      <c r="AA20" s="1215"/>
      <c r="AB20" s="981"/>
    </row>
    <row r="21" spans="2:28" s="965" customFormat="1" ht="30.75" customHeight="1" thickBot="1" x14ac:dyDescent="0.4">
      <c r="B21" s="979"/>
      <c r="C21" s="1204"/>
      <c r="D21" s="1205"/>
      <c r="E21" s="1205"/>
      <c r="F21" s="1205"/>
      <c r="G21" s="1205"/>
      <c r="H21" s="1206"/>
      <c r="I21" s="1692"/>
      <c r="J21" s="1693"/>
      <c r="K21" s="1693"/>
      <c r="L21" s="1694"/>
      <c r="M21" s="1710" t="s">
        <v>171</v>
      </c>
      <c r="N21" s="1711"/>
      <c r="O21" s="1711"/>
      <c r="P21" s="1711"/>
      <c r="Q21" s="1711"/>
      <c r="R21" s="1711"/>
      <c r="S21" s="1712"/>
      <c r="T21" s="1713" t="s">
        <v>24</v>
      </c>
      <c r="U21" s="1711"/>
      <c r="V21" s="1711"/>
      <c r="W21" s="1711"/>
      <c r="X21" s="1711"/>
      <c r="Y21" s="1711"/>
      <c r="Z21" s="1711"/>
      <c r="AA21" s="1712"/>
      <c r="AB21" s="981"/>
    </row>
    <row r="22" spans="2:28" ht="15" thickBot="1" x14ac:dyDescent="0.4">
      <c r="B22" s="979"/>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1"/>
    </row>
    <row r="23" spans="2:28" ht="31.5" customHeight="1" x14ac:dyDescent="0.35">
      <c r="B23" s="979"/>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981"/>
    </row>
    <row r="24" spans="2:28" ht="44.25" customHeight="1" thickBot="1" x14ac:dyDescent="0.4">
      <c r="B24" s="979"/>
      <c r="C24" s="1683" t="s">
        <v>172</v>
      </c>
      <c r="D24" s="1684"/>
      <c r="E24" s="1684"/>
      <c r="F24" s="1684"/>
      <c r="G24" s="1684"/>
      <c r="H24" s="1684"/>
      <c r="I24" s="1685"/>
      <c r="J24" s="1683" t="s">
        <v>113</v>
      </c>
      <c r="K24" s="1684"/>
      <c r="L24" s="1684"/>
      <c r="M24" s="1684"/>
      <c r="N24" s="1684"/>
      <c r="O24" s="1684"/>
      <c r="P24" s="1685"/>
      <c r="Q24" s="1686" t="s">
        <v>173</v>
      </c>
      <c r="R24" s="1687"/>
      <c r="S24" s="1687"/>
      <c r="T24" s="1687"/>
      <c r="U24" s="1687"/>
      <c r="V24" s="1687"/>
      <c r="W24" s="1687"/>
      <c r="X24" s="1687"/>
      <c r="Y24" s="1687"/>
      <c r="Z24" s="1687"/>
      <c r="AA24" s="1688"/>
      <c r="AB24" s="981"/>
    </row>
    <row r="25" spans="2:28" ht="15" thickBot="1" x14ac:dyDescent="0.4">
      <c r="B25" s="979"/>
      <c r="C25" s="980"/>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1"/>
    </row>
    <row r="26" spans="2:28" ht="33" customHeight="1" thickBot="1" x14ac:dyDescent="0.4">
      <c r="B26" s="979"/>
      <c r="C26" s="1195" t="s">
        <v>31</v>
      </c>
      <c r="D26" s="1196"/>
      <c r="E26" s="1196"/>
      <c r="F26" s="1196"/>
      <c r="G26" s="1196"/>
      <c r="H26" s="1197"/>
      <c r="I26" s="1664" t="s">
        <v>174</v>
      </c>
      <c r="J26" s="1665"/>
      <c r="K26" s="1665"/>
      <c r="L26" s="1665"/>
      <c r="M26" s="1665"/>
      <c r="N26" s="1665"/>
      <c r="O26" s="1665"/>
      <c r="P26" s="1665"/>
      <c r="Q26" s="1665"/>
      <c r="R26" s="1665"/>
      <c r="S26" s="1665"/>
      <c r="T26" s="1665"/>
      <c r="U26" s="1665"/>
      <c r="V26" s="1665"/>
      <c r="W26" s="1665"/>
      <c r="X26" s="1665"/>
      <c r="Y26" s="1665"/>
      <c r="Z26" s="1665"/>
      <c r="AA26" s="1666"/>
      <c r="AB26" s="981"/>
    </row>
    <row r="27" spans="2:28" ht="15" thickBot="1" x14ac:dyDescent="0.4">
      <c r="B27" s="979"/>
      <c r="C27" s="978"/>
      <c r="D27" s="978"/>
      <c r="E27" s="978"/>
      <c r="F27" s="978"/>
      <c r="G27" s="978"/>
      <c r="H27" s="978"/>
      <c r="I27" s="982"/>
      <c r="J27" s="982"/>
      <c r="K27" s="982"/>
      <c r="L27" s="982"/>
      <c r="M27" s="982"/>
      <c r="N27" s="982"/>
      <c r="O27" s="982"/>
      <c r="P27" s="982"/>
      <c r="Q27" s="982"/>
      <c r="R27" s="982"/>
      <c r="S27" s="982"/>
      <c r="T27" s="982"/>
      <c r="U27" s="982"/>
      <c r="V27" s="982"/>
      <c r="W27" s="982"/>
      <c r="X27" s="982"/>
      <c r="Y27" s="982"/>
      <c r="Z27" s="982"/>
      <c r="AA27" s="982"/>
      <c r="AB27" s="981"/>
    </row>
    <row r="28" spans="2:28" ht="53.25" customHeight="1" thickBot="1" x14ac:dyDescent="0.4">
      <c r="B28" s="979"/>
      <c r="C28" s="1195" t="s">
        <v>33</v>
      </c>
      <c r="D28" s="1196"/>
      <c r="E28" s="1196"/>
      <c r="F28" s="1196"/>
      <c r="G28" s="1196"/>
      <c r="H28" s="1197"/>
      <c r="I28" s="1667">
        <v>0.95</v>
      </c>
      <c r="J28" s="1664"/>
      <c r="K28" s="1236" t="s">
        <v>34</v>
      </c>
      <c r="L28" s="1237"/>
      <c r="M28" s="1237"/>
      <c r="N28" s="1238"/>
      <c r="O28" s="1676" t="s">
        <v>35</v>
      </c>
      <c r="P28" s="1674"/>
      <c r="Q28" s="1674"/>
      <c r="R28" s="1675"/>
      <c r="S28" s="983"/>
      <c r="T28" s="1674" t="s">
        <v>36</v>
      </c>
      <c r="U28" s="1674"/>
      <c r="V28" s="1675"/>
      <c r="W28" s="897" t="s">
        <v>115</v>
      </c>
      <c r="X28" s="1346" t="s">
        <v>38</v>
      </c>
      <c r="Y28" s="1347"/>
      <c r="Z28" s="1348"/>
      <c r="AA28" s="984"/>
      <c r="AB28" s="981"/>
    </row>
    <row r="29" spans="2:28" ht="15" thickBot="1" x14ac:dyDescent="0.4">
      <c r="B29" s="979"/>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1"/>
    </row>
    <row r="30" spans="2:28" ht="15" customHeight="1" x14ac:dyDescent="0.35">
      <c r="B30" s="979"/>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981"/>
    </row>
    <row r="31" spans="2:28" ht="14.25" customHeight="1" x14ac:dyDescent="0.35">
      <c r="B31" s="979"/>
      <c r="C31" s="1270"/>
      <c r="D31" s="1673"/>
      <c r="E31" s="1673"/>
      <c r="F31" s="1673"/>
      <c r="G31" s="1673"/>
      <c r="H31" s="1673"/>
      <c r="I31" s="1673"/>
      <c r="J31" s="1272"/>
      <c r="K31" s="1682" t="s">
        <v>43</v>
      </c>
      <c r="L31" s="1679"/>
      <c r="M31" s="1679"/>
      <c r="N31" s="1679"/>
      <c r="O31" s="1679" t="s">
        <v>44</v>
      </c>
      <c r="P31" s="1679"/>
      <c r="Q31" s="1679"/>
      <c r="R31" s="1679"/>
      <c r="S31" s="1679" t="s">
        <v>43</v>
      </c>
      <c r="T31" s="1679"/>
      <c r="U31" s="1679" t="s">
        <v>44</v>
      </c>
      <c r="V31" s="1679"/>
      <c r="W31" s="1679"/>
      <c r="X31" s="1679" t="s">
        <v>43</v>
      </c>
      <c r="Y31" s="1679"/>
      <c r="Z31" s="1679" t="s">
        <v>44</v>
      </c>
      <c r="AA31" s="1680"/>
      <c r="AB31" s="981"/>
    </row>
    <row r="32" spans="2:28" ht="15" customHeight="1" thickBot="1" x14ac:dyDescent="0.4">
      <c r="B32" s="979"/>
      <c r="C32" s="1273"/>
      <c r="D32" s="1274"/>
      <c r="E32" s="1274"/>
      <c r="F32" s="1274"/>
      <c r="G32" s="1274"/>
      <c r="H32" s="1274"/>
      <c r="I32" s="1274"/>
      <c r="J32" s="1275"/>
      <c r="K32" s="1681">
        <v>0</v>
      </c>
      <c r="L32" s="1678"/>
      <c r="M32" s="1678"/>
      <c r="N32" s="1678"/>
      <c r="O32" s="1677">
        <v>0.85</v>
      </c>
      <c r="P32" s="1678"/>
      <c r="Q32" s="1678"/>
      <c r="R32" s="1678"/>
      <c r="S32" s="1671">
        <v>0.86</v>
      </c>
      <c r="T32" s="1678"/>
      <c r="U32" s="1677">
        <v>0.95</v>
      </c>
      <c r="V32" s="1678"/>
      <c r="W32" s="1678"/>
      <c r="X32" s="1671">
        <v>0.95</v>
      </c>
      <c r="Y32" s="1678"/>
      <c r="Z32" s="1671">
        <v>1</v>
      </c>
      <c r="AA32" s="1672"/>
      <c r="AB32" s="981"/>
    </row>
    <row r="33" spans="2:28" ht="15" thickBot="1" x14ac:dyDescent="0.4">
      <c r="B33" s="979"/>
      <c r="C33" s="980"/>
      <c r="D33" s="980"/>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1"/>
    </row>
    <row r="34" spans="2:28" s="985" customFormat="1" ht="15" thickBot="1" x14ac:dyDescent="0.4">
      <c r="B34" s="986"/>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981"/>
    </row>
    <row r="35" spans="2:28" s="985" customFormat="1" ht="28.5" thickBot="1" x14ac:dyDescent="0.4">
      <c r="B35" s="986"/>
      <c r="C35" s="1549" t="s">
        <v>46</v>
      </c>
      <c r="D35" s="1550"/>
      <c r="E35" s="1550"/>
      <c r="F35" s="1550"/>
      <c r="G35" s="1551"/>
      <c r="H35" s="964" t="s">
        <v>175</v>
      </c>
      <c r="I35" s="964" t="s">
        <v>176</v>
      </c>
      <c r="J35" s="964" t="s">
        <v>177</v>
      </c>
      <c r="K35" s="1636" t="s">
        <v>50</v>
      </c>
      <c r="L35" s="1637"/>
      <c r="M35" s="1637"/>
      <c r="N35" s="1637"/>
      <c r="O35" s="1637"/>
      <c r="P35" s="1637"/>
      <c r="Q35" s="1637"/>
      <c r="R35" s="1637"/>
      <c r="S35" s="1637"/>
      <c r="T35" s="1637"/>
      <c r="U35" s="1637"/>
      <c r="V35" s="1637"/>
      <c r="W35" s="1637"/>
      <c r="X35" s="1637"/>
      <c r="Y35" s="1637"/>
      <c r="Z35" s="1637"/>
      <c r="AA35" s="1638"/>
      <c r="AB35" s="981"/>
    </row>
    <row r="36" spans="2:28" s="985" customFormat="1" ht="221.25" customHeight="1" x14ac:dyDescent="0.35">
      <c r="B36" s="986"/>
      <c r="C36" s="1639" t="s">
        <v>1131</v>
      </c>
      <c r="D36" s="1640"/>
      <c r="E36" s="1640"/>
      <c r="F36" s="1640"/>
      <c r="G36" s="1641"/>
      <c r="H36" s="923">
        <v>156</v>
      </c>
      <c r="I36" s="923">
        <v>168</v>
      </c>
      <c r="J36" s="156">
        <f>+H36/I36</f>
        <v>0.9285714285714286</v>
      </c>
      <c r="K36" s="1668" t="s">
        <v>1132</v>
      </c>
      <c r="L36" s="1669"/>
      <c r="M36" s="1669"/>
      <c r="N36" s="1669"/>
      <c r="O36" s="1669"/>
      <c r="P36" s="1669"/>
      <c r="Q36" s="1669"/>
      <c r="R36" s="1669"/>
      <c r="S36" s="1669"/>
      <c r="T36" s="1669"/>
      <c r="U36" s="1669"/>
      <c r="V36" s="1669"/>
      <c r="W36" s="1669"/>
      <c r="X36" s="1669"/>
      <c r="Y36" s="1669"/>
      <c r="Z36" s="1669"/>
      <c r="AA36" s="1670"/>
      <c r="AB36" s="981"/>
    </row>
    <row r="37" spans="2:28" s="985" customFormat="1" x14ac:dyDescent="0.35">
      <c r="B37" s="986"/>
      <c r="C37" s="1639"/>
      <c r="D37" s="1640"/>
      <c r="E37" s="1640"/>
      <c r="F37" s="1640"/>
      <c r="G37" s="1641"/>
      <c r="H37" s="924"/>
      <c r="I37" s="924"/>
      <c r="J37" s="156" t="e">
        <f t="shared" ref="J37:J47" si="0">+H37/I37</f>
        <v>#DIV/0!</v>
      </c>
      <c r="K37" s="1642"/>
      <c r="L37" s="1643"/>
      <c r="M37" s="1643"/>
      <c r="N37" s="1643"/>
      <c r="O37" s="1643"/>
      <c r="P37" s="1643"/>
      <c r="Q37" s="1643"/>
      <c r="R37" s="1643"/>
      <c r="S37" s="1643"/>
      <c r="T37" s="1643"/>
      <c r="U37" s="1643"/>
      <c r="V37" s="1643"/>
      <c r="W37" s="1643"/>
      <c r="X37" s="1643"/>
      <c r="Y37" s="1643"/>
      <c r="Z37" s="1643"/>
      <c r="AA37" s="1644"/>
      <c r="AB37" s="981"/>
    </row>
    <row r="38" spans="2:28" s="985" customFormat="1" x14ac:dyDescent="0.35">
      <c r="B38" s="986"/>
      <c r="C38" s="1639"/>
      <c r="D38" s="1640"/>
      <c r="E38" s="1640"/>
      <c r="F38" s="1640"/>
      <c r="G38" s="1641"/>
      <c r="H38" s="283"/>
      <c r="I38" s="924"/>
      <c r="J38" s="156" t="e">
        <f t="shared" si="0"/>
        <v>#DIV/0!</v>
      </c>
      <c r="K38" s="1642"/>
      <c r="L38" s="1643"/>
      <c r="M38" s="1643"/>
      <c r="N38" s="1643"/>
      <c r="O38" s="1643"/>
      <c r="P38" s="1643"/>
      <c r="Q38" s="1643"/>
      <c r="R38" s="1643"/>
      <c r="S38" s="1643"/>
      <c r="T38" s="1643"/>
      <c r="U38" s="1643"/>
      <c r="V38" s="1643"/>
      <c r="W38" s="1643"/>
      <c r="X38" s="1643"/>
      <c r="Y38" s="1643"/>
      <c r="Z38" s="1643"/>
      <c r="AA38" s="1644"/>
      <c r="AB38" s="981"/>
    </row>
    <row r="39" spans="2:28" s="985" customFormat="1" x14ac:dyDescent="0.35">
      <c r="B39" s="986"/>
      <c r="C39" s="1639"/>
      <c r="D39" s="1640"/>
      <c r="E39" s="1640"/>
      <c r="F39" s="1640"/>
      <c r="G39" s="1641"/>
      <c r="H39" s="924"/>
      <c r="I39" s="924"/>
      <c r="J39" s="156" t="e">
        <f t="shared" si="0"/>
        <v>#DIV/0!</v>
      </c>
      <c r="K39" s="1642"/>
      <c r="L39" s="1643"/>
      <c r="M39" s="1643"/>
      <c r="N39" s="1643"/>
      <c r="O39" s="1643"/>
      <c r="P39" s="1643"/>
      <c r="Q39" s="1643"/>
      <c r="R39" s="1643"/>
      <c r="S39" s="1643"/>
      <c r="T39" s="1643"/>
      <c r="U39" s="1643"/>
      <c r="V39" s="1643"/>
      <c r="W39" s="1643"/>
      <c r="X39" s="1643"/>
      <c r="Y39" s="1643"/>
      <c r="Z39" s="1643"/>
      <c r="AA39" s="1644"/>
      <c r="AB39" s="981"/>
    </row>
    <row r="40" spans="2:28" s="985" customFormat="1" x14ac:dyDescent="0.35">
      <c r="B40" s="986"/>
      <c r="C40" s="1639"/>
      <c r="D40" s="1640"/>
      <c r="E40" s="1640"/>
      <c r="F40" s="1640"/>
      <c r="G40" s="1641"/>
      <c r="H40" s="924"/>
      <c r="I40" s="924"/>
      <c r="J40" s="156" t="e">
        <f t="shared" si="0"/>
        <v>#DIV/0!</v>
      </c>
      <c r="K40" s="1642"/>
      <c r="L40" s="1643"/>
      <c r="M40" s="1643"/>
      <c r="N40" s="1643"/>
      <c r="O40" s="1643"/>
      <c r="P40" s="1643"/>
      <c r="Q40" s="1643"/>
      <c r="R40" s="1643"/>
      <c r="S40" s="1643"/>
      <c r="T40" s="1643"/>
      <c r="U40" s="1643"/>
      <c r="V40" s="1643"/>
      <c r="W40" s="1643"/>
      <c r="X40" s="1643"/>
      <c r="Y40" s="1643"/>
      <c r="Z40" s="1643"/>
      <c r="AA40" s="1644"/>
      <c r="AB40" s="981"/>
    </row>
    <row r="41" spans="2:28" s="985" customFormat="1" x14ac:dyDescent="0.35">
      <c r="B41" s="986"/>
      <c r="C41" s="1639"/>
      <c r="D41" s="1640"/>
      <c r="E41" s="1640"/>
      <c r="F41" s="1640"/>
      <c r="G41" s="1641"/>
      <c r="H41" s="924"/>
      <c r="I41" s="924"/>
      <c r="J41" s="156" t="e">
        <f t="shared" si="0"/>
        <v>#DIV/0!</v>
      </c>
      <c r="K41" s="1642"/>
      <c r="L41" s="1643"/>
      <c r="M41" s="1643"/>
      <c r="N41" s="1643"/>
      <c r="O41" s="1643"/>
      <c r="P41" s="1643"/>
      <c r="Q41" s="1643"/>
      <c r="R41" s="1643"/>
      <c r="S41" s="1643"/>
      <c r="T41" s="1643"/>
      <c r="U41" s="1643"/>
      <c r="V41" s="1643"/>
      <c r="W41" s="1643"/>
      <c r="X41" s="1643"/>
      <c r="Y41" s="1643"/>
      <c r="Z41" s="1643"/>
      <c r="AA41" s="1644"/>
      <c r="AB41" s="981"/>
    </row>
    <row r="42" spans="2:28" s="985" customFormat="1" x14ac:dyDescent="0.35">
      <c r="B42" s="986"/>
      <c r="C42" s="1639"/>
      <c r="D42" s="1640"/>
      <c r="E42" s="1640"/>
      <c r="F42" s="1640"/>
      <c r="G42" s="1641"/>
      <c r="H42" s="924"/>
      <c r="I42" s="924"/>
      <c r="J42" s="156" t="e">
        <f t="shared" si="0"/>
        <v>#DIV/0!</v>
      </c>
      <c r="K42" s="1642"/>
      <c r="L42" s="1643"/>
      <c r="M42" s="1643"/>
      <c r="N42" s="1643"/>
      <c r="O42" s="1643"/>
      <c r="P42" s="1643"/>
      <c r="Q42" s="1643"/>
      <c r="R42" s="1643"/>
      <c r="S42" s="1643"/>
      <c r="T42" s="1643"/>
      <c r="U42" s="1643"/>
      <c r="V42" s="1643"/>
      <c r="W42" s="1643"/>
      <c r="X42" s="1643"/>
      <c r="Y42" s="1643"/>
      <c r="Z42" s="1643"/>
      <c r="AA42" s="1644"/>
      <c r="AB42" s="981"/>
    </row>
    <row r="43" spans="2:28" s="985" customFormat="1" x14ac:dyDescent="0.35">
      <c r="B43" s="986"/>
      <c r="C43" s="1639"/>
      <c r="D43" s="1640"/>
      <c r="E43" s="1640"/>
      <c r="F43" s="1640"/>
      <c r="G43" s="1641"/>
      <c r="H43" s="924"/>
      <c r="I43" s="924"/>
      <c r="J43" s="156" t="e">
        <f t="shared" si="0"/>
        <v>#DIV/0!</v>
      </c>
      <c r="K43" s="1642"/>
      <c r="L43" s="1643"/>
      <c r="M43" s="1643"/>
      <c r="N43" s="1643"/>
      <c r="O43" s="1643"/>
      <c r="P43" s="1643"/>
      <c r="Q43" s="1643"/>
      <c r="R43" s="1643"/>
      <c r="S43" s="1643"/>
      <c r="T43" s="1643"/>
      <c r="U43" s="1643"/>
      <c r="V43" s="1643"/>
      <c r="W43" s="1643"/>
      <c r="X43" s="1643"/>
      <c r="Y43" s="1643"/>
      <c r="Z43" s="1643"/>
      <c r="AA43" s="1644"/>
      <c r="AB43" s="981"/>
    </row>
    <row r="44" spans="2:28" s="985" customFormat="1" x14ac:dyDescent="0.35">
      <c r="B44" s="986"/>
      <c r="C44" s="1639"/>
      <c r="D44" s="1640"/>
      <c r="E44" s="1640"/>
      <c r="F44" s="1640"/>
      <c r="G44" s="1641"/>
      <c r="H44" s="924"/>
      <c r="I44" s="924"/>
      <c r="J44" s="156" t="e">
        <f t="shared" si="0"/>
        <v>#DIV/0!</v>
      </c>
      <c r="K44" s="1642"/>
      <c r="L44" s="1643"/>
      <c r="M44" s="1643"/>
      <c r="N44" s="1643"/>
      <c r="O44" s="1643"/>
      <c r="P44" s="1643"/>
      <c r="Q44" s="1643"/>
      <c r="R44" s="1643"/>
      <c r="S44" s="1643"/>
      <c r="T44" s="1643"/>
      <c r="U44" s="1643"/>
      <c r="V44" s="1643"/>
      <c r="W44" s="1643"/>
      <c r="X44" s="1643"/>
      <c r="Y44" s="1643"/>
      <c r="Z44" s="1643"/>
      <c r="AA44" s="1644"/>
      <c r="AB44" s="981"/>
    </row>
    <row r="45" spans="2:28" s="985" customFormat="1" x14ac:dyDescent="0.35">
      <c r="B45" s="986"/>
      <c r="C45" s="1639"/>
      <c r="D45" s="1640"/>
      <c r="E45" s="1640"/>
      <c r="F45" s="1640"/>
      <c r="G45" s="1641"/>
      <c r="H45" s="924"/>
      <c r="I45" s="924"/>
      <c r="J45" s="156" t="e">
        <f t="shared" si="0"/>
        <v>#DIV/0!</v>
      </c>
      <c r="K45" s="1642"/>
      <c r="L45" s="1643"/>
      <c r="M45" s="1643"/>
      <c r="N45" s="1643"/>
      <c r="O45" s="1643"/>
      <c r="P45" s="1643"/>
      <c r="Q45" s="1643"/>
      <c r="R45" s="1643"/>
      <c r="S45" s="1643"/>
      <c r="T45" s="1643"/>
      <c r="U45" s="1643"/>
      <c r="V45" s="1643"/>
      <c r="W45" s="1643"/>
      <c r="X45" s="1643"/>
      <c r="Y45" s="1643"/>
      <c r="Z45" s="1643"/>
      <c r="AA45" s="1644"/>
      <c r="AB45" s="981"/>
    </row>
    <row r="46" spans="2:28" s="985" customFormat="1" x14ac:dyDescent="0.35">
      <c r="B46" s="986"/>
      <c r="C46" s="1639"/>
      <c r="D46" s="1640"/>
      <c r="E46" s="1640"/>
      <c r="F46" s="1640"/>
      <c r="G46" s="1641"/>
      <c r="H46" s="924"/>
      <c r="I46" s="924"/>
      <c r="J46" s="156" t="e">
        <f t="shared" si="0"/>
        <v>#DIV/0!</v>
      </c>
      <c r="K46" s="1642"/>
      <c r="L46" s="1643"/>
      <c r="M46" s="1643"/>
      <c r="N46" s="1643"/>
      <c r="O46" s="1643"/>
      <c r="P46" s="1643"/>
      <c r="Q46" s="1643"/>
      <c r="R46" s="1643"/>
      <c r="S46" s="1643"/>
      <c r="T46" s="1643"/>
      <c r="U46" s="1643"/>
      <c r="V46" s="1643"/>
      <c r="W46" s="1643"/>
      <c r="X46" s="1643"/>
      <c r="Y46" s="1643"/>
      <c r="Z46" s="1643"/>
      <c r="AA46" s="1644"/>
      <c r="AB46" s="981"/>
    </row>
    <row r="47" spans="2:28" s="985" customFormat="1" ht="15" thickBot="1" x14ac:dyDescent="0.4">
      <c r="B47" s="986"/>
      <c r="C47" s="1639"/>
      <c r="D47" s="1640"/>
      <c r="E47" s="1640"/>
      <c r="F47" s="1640"/>
      <c r="G47" s="1641"/>
      <c r="H47" s="169"/>
      <c r="I47" s="169"/>
      <c r="J47" s="156" t="e">
        <f t="shared" si="0"/>
        <v>#DIV/0!</v>
      </c>
      <c r="K47" s="1645"/>
      <c r="L47" s="1646"/>
      <c r="M47" s="1646"/>
      <c r="N47" s="1646"/>
      <c r="O47" s="1646"/>
      <c r="P47" s="1646"/>
      <c r="Q47" s="1646"/>
      <c r="R47" s="1646"/>
      <c r="S47" s="1646"/>
      <c r="T47" s="1646"/>
      <c r="U47" s="1646"/>
      <c r="V47" s="1646"/>
      <c r="W47" s="1646"/>
      <c r="X47" s="1646"/>
      <c r="Y47" s="1646"/>
      <c r="Z47" s="1646"/>
      <c r="AA47" s="1647"/>
      <c r="AB47" s="981"/>
    </row>
    <row r="48" spans="2:28" s="985" customFormat="1" ht="15.75" customHeight="1" thickBot="1" x14ac:dyDescent="0.4">
      <c r="B48" s="986"/>
      <c r="C48" s="1528" t="s">
        <v>54</v>
      </c>
      <c r="D48" s="1529"/>
      <c r="E48" s="1529"/>
      <c r="F48" s="1529"/>
      <c r="G48" s="1530"/>
      <c r="H48" s="170"/>
      <c r="I48" s="170"/>
      <c r="J48" s="171"/>
      <c r="K48" s="1531"/>
      <c r="L48" s="1532"/>
      <c r="M48" s="1532"/>
      <c r="N48" s="1532"/>
      <c r="O48" s="1532"/>
      <c r="P48" s="1532"/>
      <c r="Q48" s="1532"/>
      <c r="R48" s="1532"/>
      <c r="S48" s="1532"/>
      <c r="T48" s="1532"/>
      <c r="U48" s="1532"/>
      <c r="V48" s="1532"/>
      <c r="W48" s="1532"/>
      <c r="X48" s="1532"/>
      <c r="Y48" s="1532"/>
      <c r="Z48" s="1532"/>
      <c r="AA48" s="1533"/>
      <c r="AB48" s="981"/>
    </row>
    <row r="49" spans="2:28" s="985" customFormat="1" ht="5.25" customHeight="1" x14ac:dyDescent="0.35">
      <c r="B49" s="986"/>
      <c r="C49" s="980"/>
      <c r="D49" s="980"/>
      <c r="E49" s="980"/>
      <c r="F49" s="980"/>
      <c r="G49" s="980"/>
      <c r="H49" s="987"/>
      <c r="I49" s="987"/>
      <c r="J49" s="160"/>
      <c r="K49" s="980"/>
      <c r="L49" s="980"/>
      <c r="M49" s="980"/>
      <c r="N49" s="980"/>
      <c r="O49" s="980"/>
      <c r="P49" s="980"/>
      <c r="Q49" s="980"/>
      <c r="R49" s="980"/>
      <c r="S49" s="980"/>
      <c r="T49" s="980"/>
      <c r="U49" s="980"/>
      <c r="V49" s="980"/>
      <c r="W49" s="980"/>
      <c r="X49" s="980"/>
      <c r="Y49" s="980"/>
      <c r="Z49" s="980"/>
      <c r="AA49" s="980"/>
      <c r="AB49" s="981"/>
    </row>
    <row r="50" spans="2:28" s="985" customFormat="1" ht="15" thickBot="1" x14ac:dyDescent="0.4">
      <c r="B50" s="986"/>
      <c r="C50" s="980"/>
      <c r="D50" s="980"/>
      <c r="E50" s="980"/>
      <c r="F50" s="980"/>
      <c r="G50" s="980"/>
      <c r="H50" s="987"/>
      <c r="I50" s="987"/>
      <c r="J50" s="160"/>
      <c r="K50" s="980"/>
      <c r="L50" s="980"/>
      <c r="M50" s="980"/>
      <c r="N50" s="980"/>
      <c r="O50" s="980"/>
      <c r="P50" s="980"/>
      <c r="Q50" s="980"/>
      <c r="R50" s="980"/>
      <c r="S50" s="980"/>
      <c r="T50" s="980"/>
      <c r="U50" s="980"/>
      <c r="V50" s="980"/>
      <c r="W50" s="980"/>
      <c r="X50" s="980"/>
      <c r="Y50" s="980"/>
      <c r="Z50" s="980"/>
      <c r="AA50" s="980"/>
      <c r="AB50" s="981"/>
    </row>
    <row r="51" spans="2:28" s="985" customFormat="1" x14ac:dyDescent="0.35">
      <c r="B51" s="986"/>
      <c r="C51" s="1349" t="s">
        <v>55</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1350"/>
      <c r="Z51" s="1350"/>
      <c r="AA51" s="1351"/>
      <c r="AB51" s="981"/>
    </row>
    <row r="52" spans="2:28" ht="15" thickBot="1" x14ac:dyDescent="0.4">
      <c r="B52" s="979"/>
      <c r="C52" s="1661"/>
      <c r="D52" s="1662"/>
      <c r="E52" s="1662"/>
      <c r="F52" s="1662"/>
      <c r="G52" s="1662"/>
      <c r="H52" s="1662"/>
      <c r="I52" s="1662"/>
      <c r="J52" s="1662"/>
      <c r="K52" s="1662"/>
      <c r="L52" s="1662"/>
      <c r="M52" s="1662"/>
      <c r="N52" s="1662"/>
      <c r="O52" s="1662"/>
      <c r="P52" s="1662"/>
      <c r="Q52" s="1662"/>
      <c r="R52" s="1662"/>
      <c r="S52" s="1662"/>
      <c r="T52" s="1662"/>
      <c r="U52" s="1662"/>
      <c r="V52" s="1662"/>
      <c r="W52" s="1662"/>
      <c r="X52" s="1662"/>
      <c r="Y52" s="1662"/>
      <c r="Z52" s="1662"/>
      <c r="AA52" s="1663"/>
      <c r="AB52" s="981"/>
    </row>
    <row r="53" spans="2:28" x14ac:dyDescent="0.35">
      <c r="B53" s="979"/>
      <c r="C53" s="1625"/>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7"/>
      <c r="AB53" s="981"/>
    </row>
    <row r="54" spans="2:28" x14ac:dyDescent="0.35">
      <c r="B54" s="979"/>
      <c r="C54" s="1628"/>
      <c r="D54" s="1629"/>
      <c r="E54" s="1629"/>
      <c r="F54" s="1629"/>
      <c r="G54" s="1629"/>
      <c r="H54" s="1629"/>
      <c r="I54" s="1629"/>
      <c r="J54" s="1629"/>
      <c r="K54" s="1629"/>
      <c r="L54" s="1629"/>
      <c r="M54" s="1629"/>
      <c r="N54" s="1629"/>
      <c r="O54" s="1629"/>
      <c r="P54" s="1629"/>
      <c r="Q54" s="1629"/>
      <c r="R54" s="1629"/>
      <c r="S54" s="1629"/>
      <c r="T54" s="1629"/>
      <c r="U54" s="1629"/>
      <c r="V54" s="1629"/>
      <c r="W54" s="1629"/>
      <c r="X54" s="1629"/>
      <c r="Y54" s="1629"/>
      <c r="Z54" s="1629"/>
      <c r="AA54" s="1630"/>
      <c r="AB54" s="981"/>
    </row>
    <row r="55" spans="2:28" x14ac:dyDescent="0.35">
      <c r="B55" s="979"/>
      <c r="C55" s="1628"/>
      <c r="D55" s="1629"/>
      <c r="E55" s="1629"/>
      <c r="F55" s="1629"/>
      <c r="G55" s="1629"/>
      <c r="H55" s="1629"/>
      <c r="I55" s="1629"/>
      <c r="J55" s="1629"/>
      <c r="K55" s="1629"/>
      <c r="L55" s="1629"/>
      <c r="M55" s="1629"/>
      <c r="N55" s="1629"/>
      <c r="O55" s="1629"/>
      <c r="P55" s="1629"/>
      <c r="Q55" s="1629"/>
      <c r="R55" s="1629"/>
      <c r="S55" s="1629"/>
      <c r="T55" s="1629"/>
      <c r="U55" s="1629"/>
      <c r="V55" s="1629"/>
      <c r="W55" s="1629"/>
      <c r="X55" s="1629"/>
      <c r="Y55" s="1629"/>
      <c r="Z55" s="1629"/>
      <c r="AA55" s="1630"/>
      <c r="AB55" s="981"/>
    </row>
    <row r="56" spans="2:28" x14ac:dyDescent="0.35">
      <c r="B56" s="979"/>
      <c r="C56" s="1628"/>
      <c r="D56" s="1629"/>
      <c r="E56" s="1629"/>
      <c r="F56" s="1629"/>
      <c r="G56" s="1629"/>
      <c r="H56" s="1629"/>
      <c r="I56" s="1629"/>
      <c r="J56" s="1629"/>
      <c r="K56" s="1629"/>
      <c r="L56" s="1629"/>
      <c r="M56" s="1629"/>
      <c r="N56" s="1629"/>
      <c r="O56" s="1629"/>
      <c r="P56" s="1629"/>
      <c r="Q56" s="1629"/>
      <c r="R56" s="1629"/>
      <c r="S56" s="1629"/>
      <c r="T56" s="1629"/>
      <c r="U56" s="1629"/>
      <c r="V56" s="1629"/>
      <c r="W56" s="1629"/>
      <c r="X56" s="1629"/>
      <c r="Y56" s="1629"/>
      <c r="Z56" s="1629"/>
      <c r="AA56" s="1630"/>
      <c r="AB56" s="981"/>
    </row>
    <row r="57" spans="2:28" x14ac:dyDescent="0.35">
      <c r="B57" s="979"/>
      <c r="C57" s="1628"/>
      <c r="D57" s="1629"/>
      <c r="E57" s="1629"/>
      <c r="F57" s="1629"/>
      <c r="G57" s="1629"/>
      <c r="H57" s="1629"/>
      <c r="I57" s="1629"/>
      <c r="J57" s="1629"/>
      <c r="K57" s="1629"/>
      <c r="L57" s="1629"/>
      <c r="M57" s="1629"/>
      <c r="N57" s="1629"/>
      <c r="O57" s="1629"/>
      <c r="P57" s="1629"/>
      <c r="Q57" s="1629"/>
      <c r="R57" s="1629"/>
      <c r="S57" s="1629"/>
      <c r="T57" s="1629"/>
      <c r="U57" s="1629"/>
      <c r="V57" s="1629"/>
      <c r="W57" s="1629"/>
      <c r="X57" s="1629"/>
      <c r="Y57" s="1629"/>
      <c r="Z57" s="1629"/>
      <c r="AA57" s="1630"/>
      <c r="AB57" s="981"/>
    </row>
    <row r="58" spans="2:28" x14ac:dyDescent="0.35">
      <c r="B58" s="979"/>
      <c r="C58" s="1628"/>
      <c r="D58" s="1629"/>
      <c r="E58" s="1629"/>
      <c r="F58" s="1629"/>
      <c r="G58" s="1629"/>
      <c r="H58" s="1629"/>
      <c r="I58" s="1629"/>
      <c r="J58" s="1629"/>
      <c r="K58" s="1629"/>
      <c r="L58" s="1629"/>
      <c r="M58" s="1629"/>
      <c r="N58" s="1629"/>
      <c r="O58" s="1629"/>
      <c r="P58" s="1629"/>
      <c r="Q58" s="1629"/>
      <c r="R58" s="1629"/>
      <c r="S58" s="1629"/>
      <c r="T58" s="1629"/>
      <c r="U58" s="1629"/>
      <c r="V58" s="1629"/>
      <c r="W58" s="1629"/>
      <c r="X58" s="1629"/>
      <c r="Y58" s="1629"/>
      <c r="Z58" s="1629"/>
      <c r="AA58" s="1630"/>
      <c r="AB58" s="981"/>
    </row>
    <row r="59" spans="2:28" x14ac:dyDescent="0.35">
      <c r="B59" s="979"/>
      <c r="C59" s="1628"/>
      <c r="D59" s="1629"/>
      <c r="E59" s="1629"/>
      <c r="F59" s="1629"/>
      <c r="G59" s="1629"/>
      <c r="H59" s="1629"/>
      <c r="I59" s="1629"/>
      <c r="J59" s="1629"/>
      <c r="K59" s="1629"/>
      <c r="L59" s="1629"/>
      <c r="M59" s="1629"/>
      <c r="N59" s="1629"/>
      <c r="O59" s="1629"/>
      <c r="P59" s="1629"/>
      <c r="Q59" s="1629"/>
      <c r="R59" s="1629"/>
      <c r="S59" s="1629"/>
      <c r="T59" s="1629"/>
      <c r="U59" s="1629"/>
      <c r="V59" s="1629"/>
      <c r="W59" s="1629"/>
      <c r="X59" s="1629"/>
      <c r="Y59" s="1629"/>
      <c r="Z59" s="1629"/>
      <c r="AA59" s="1630"/>
      <c r="AB59" s="981"/>
    </row>
    <row r="60" spans="2:28" x14ac:dyDescent="0.35">
      <c r="B60" s="979"/>
      <c r="C60" s="1628"/>
      <c r="D60" s="1629"/>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30"/>
      <c r="AB60" s="981"/>
    </row>
    <row r="61" spans="2:28" x14ac:dyDescent="0.35">
      <c r="B61" s="979"/>
      <c r="C61" s="1628"/>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30"/>
      <c r="AB61" s="981"/>
    </row>
    <row r="62" spans="2:28" x14ac:dyDescent="0.35">
      <c r="B62" s="979"/>
      <c r="C62" s="1628"/>
      <c r="D62" s="1629"/>
      <c r="E62" s="1629"/>
      <c r="F62" s="1629"/>
      <c r="G62" s="1629"/>
      <c r="H62" s="1629"/>
      <c r="I62" s="1629"/>
      <c r="J62" s="1629"/>
      <c r="K62" s="1629"/>
      <c r="L62" s="1629"/>
      <c r="M62" s="1629"/>
      <c r="N62" s="1629"/>
      <c r="O62" s="1629"/>
      <c r="P62" s="1629"/>
      <c r="Q62" s="1629"/>
      <c r="R62" s="1629"/>
      <c r="S62" s="1629"/>
      <c r="T62" s="1629"/>
      <c r="U62" s="1629"/>
      <c r="V62" s="1629"/>
      <c r="W62" s="1629"/>
      <c r="X62" s="1629"/>
      <c r="Y62" s="1629"/>
      <c r="Z62" s="1629"/>
      <c r="AA62" s="1630"/>
      <c r="AB62" s="981"/>
    </row>
    <row r="63" spans="2:28" x14ac:dyDescent="0.35">
      <c r="B63" s="979"/>
      <c r="C63" s="1628"/>
      <c r="D63" s="1629"/>
      <c r="E63" s="1629"/>
      <c r="F63" s="1629"/>
      <c r="G63" s="1629"/>
      <c r="H63" s="1629"/>
      <c r="I63" s="1629"/>
      <c r="J63" s="1629"/>
      <c r="K63" s="1629"/>
      <c r="L63" s="1629"/>
      <c r="M63" s="1629"/>
      <c r="N63" s="1629"/>
      <c r="O63" s="1629"/>
      <c r="P63" s="1629"/>
      <c r="Q63" s="1629"/>
      <c r="R63" s="1629"/>
      <c r="S63" s="1629"/>
      <c r="T63" s="1629"/>
      <c r="U63" s="1629"/>
      <c r="V63" s="1629"/>
      <c r="W63" s="1629"/>
      <c r="X63" s="1629"/>
      <c r="Y63" s="1629"/>
      <c r="Z63" s="1629"/>
      <c r="AA63" s="1630"/>
      <c r="AB63" s="981"/>
    </row>
    <row r="64" spans="2:28" x14ac:dyDescent="0.35">
      <c r="B64" s="979"/>
      <c r="C64" s="1628"/>
      <c r="D64" s="1629"/>
      <c r="E64" s="1629"/>
      <c r="F64" s="1629"/>
      <c r="G64" s="1629"/>
      <c r="H64" s="1629"/>
      <c r="I64" s="1629"/>
      <c r="J64" s="1629"/>
      <c r="K64" s="1629"/>
      <c r="L64" s="1629"/>
      <c r="M64" s="1629"/>
      <c r="N64" s="1629"/>
      <c r="O64" s="1629"/>
      <c r="P64" s="1629"/>
      <c r="Q64" s="1629"/>
      <c r="R64" s="1629"/>
      <c r="S64" s="1629"/>
      <c r="T64" s="1629"/>
      <c r="U64" s="1629"/>
      <c r="V64" s="1629"/>
      <c r="W64" s="1629"/>
      <c r="X64" s="1629"/>
      <c r="Y64" s="1629"/>
      <c r="Z64" s="1629"/>
      <c r="AA64" s="1630"/>
      <c r="AB64" s="981"/>
    </row>
    <row r="65" spans="1:28" ht="51.65" customHeight="1" thickBot="1" x14ac:dyDescent="0.4">
      <c r="B65" s="979"/>
      <c r="C65" s="1631"/>
      <c r="D65" s="1632"/>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3"/>
      <c r="AB65" s="981"/>
    </row>
    <row r="66" spans="1:28" x14ac:dyDescent="0.35">
      <c r="B66" s="988"/>
      <c r="C66" s="989"/>
      <c r="D66" s="989"/>
      <c r="E66" s="989"/>
      <c r="F66" s="989"/>
      <c r="G66" s="989"/>
      <c r="H66" s="989"/>
      <c r="I66" s="989"/>
      <c r="J66" s="989"/>
      <c r="K66" s="989"/>
      <c r="L66" s="989"/>
      <c r="M66" s="989"/>
      <c r="N66" s="989"/>
      <c r="O66" s="989"/>
      <c r="P66" s="989"/>
      <c r="Q66" s="989"/>
      <c r="R66" s="989"/>
      <c r="S66" s="989"/>
      <c r="T66" s="989"/>
      <c r="U66" s="989"/>
      <c r="V66" s="989"/>
      <c r="W66" s="989"/>
      <c r="X66" s="989"/>
      <c r="Y66" s="989"/>
      <c r="Z66" s="989"/>
      <c r="AA66" s="989"/>
      <c r="AB66" s="990"/>
    </row>
    <row r="67" spans="1:28" ht="15" thickBot="1" x14ac:dyDescent="0.4">
      <c r="B67" s="991"/>
      <c r="C67" s="992"/>
      <c r="D67" s="992"/>
      <c r="E67" s="992"/>
      <c r="F67" s="992"/>
      <c r="G67" s="992"/>
      <c r="H67" s="992"/>
      <c r="I67" s="992"/>
      <c r="J67" s="992"/>
      <c r="K67" s="992"/>
      <c r="L67" s="992"/>
      <c r="M67" s="992"/>
      <c r="N67" s="992"/>
      <c r="O67" s="992"/>
      <c r="P67" s="992"/>
      <c r="Q67" s="992"/>
      <c r="R67" s="992"/>
      <c r="S67" s="992"/>
      <c r="T67" s="992"/>
      <c r="U67" s="992"/>
      <c r="V67" s="992"/>
      <c r="W67" s="992"/>
      <c r="X67" s="992"/>
      <c r="Y67" s="992"/>
      <c r="Z67" s="992"/>
      <c r="AA67" s="992"/>
      <c r="AB67" s="993"/>
    </row>
    <row r="68" spans="1:28" ht="15.5" x14ac:dyDescent="0.35">
      <c r="B68" s="994"/>
      <c r="C68" s="1519" t="s">
        <v>46</v>
      </c>
      <c r="D68" s="1520"/>
      <c r="E68" s="1520"/>
      <c r="F68" s="1520"/>
      <c r="G68" s="1521"/>
      <c r="H68" s="1519" t="s">
        <v>76</v>
      </c>
      <c r="I68" s="1521"/>
      <c r="J68" s="1519" t="s">
        <v>56</v>
      </c>
      <c r="K68" s="1520"/>
      <c r="L68" s="1520"/>
      <c r="M68" s="1521"/>
      <c r="N68" s="1519" t="s">
        <v>57</v>
      </c>
      <c r="O68" s="1520"/>
      <c r="P68" s="1520"/>
      <c r="Q68" s="1520"/>
      <c r="R68" s="1520"/>
      <c r="S68" s="1520"/>
      <c r="T68" s="1520"/>
      <c r="U68" s="1521"/>
      <c r="V68" s="1651" t="s">
        <v>58</v>
      </c>
      <c r="W68" s="1651"/>
      <c r="X68" s="1651"/>
      <c r="Y68" s="1651"/>
      <c r="Z68" s="1651"/>
      <c r="AA68" s="1652"/>
      <c r="AB68" s="925"/>
    </row>
    <row r="69" spans="1:28" ht="15.5" x14ac:dyDescent="0.35">
      <c r="A69" s="965"/>
      <c r="B69" s="926"/>
      <c r="C69" s="1522"/>
      <c r="D69" s="1523"/>
      <c r="E69" s="1523"/>
      <c r="F69" s="1523"/>
      <c r="G69" s="1524"/>
      <c r="H69" s="1522"/>
      <c r="I69" s="1524"/>
      <c r="J69" s="1522"/>
      <c r="K69" s="1523"/>
      <c r="L69" s="1523"/>
      <c r="M69" s="1524"/>
      <c r="N69" s="1522"/>
      <c r="O69" s="1523"/>
      <c r="P69" s="1523"/>
      <c r="Q69" s="1523"/>
      <c r="R69" s="1523"/>
      <c r="S69" s="1523"/>
      <c r="T69" s="1523"/>
      <c r="U69" s="1524"/>
      <c r="V69" s="1653"/>
      <c r="W69" s="1653"/>
      <c r="X69" s="1653"/>
      <c r="Y69" s="1653"/>
      <c r="Z69" s="1653"/>
      <c r="AA69" s="1654"/>
      <c r="AB69" s="925"/>
    </row>
    <row r="70" spans="1:28" ht="16" thickBot="1" x14ac:dyDescent="0.4">
      <c r="A70" s="965"/>
      <c r="B70" s="926"/>
      <c r="C70" s="1522"/>
      <c r="D70" s="1523"/>
      <c r="E70" s="1523"/>
      <c r="F70" s="1523"/>
      <c r="G70" s="1524"/>
      <c r="H70" s="1522"/>
      <c r="I70" s="1524"/>
      <c r="J70" s="1522"/>
      <c r="K70" s="1523"/>
      <c r="L70" s="1523"/>
      <c r="M70" s="1524"/>
      <c r="N70" s="1525"/>
      <c r="O70" s="1526"/>
      <c r="P70" s="1526"/>
      <c r="Q70" s="1526"/>
      <c r="R70" s="1526"/>
      <c r="S70" s="1526"/>
      <c r="T70" s="1526"/>
      <c r="U70" s="1527"/>
      <c r="V70" s="1655"/>
      <c r="W70" s="1655"/>
      <c r="X70" s="1655"/>
      <c r="Y70" s="1655"/>
      <c r="Z70" s="1655"/>
      <c r="AA70" s="1656"/>
      <c r="AB70" s="925"/>
    </row>
    <row r="71" spans="1:28" ht="146.5" customHeight="1" x14ac:dyDescent="0.35">
      <c r="B71" s="994"/>
      <c r="C71" s="1657" t="s">
        <v>1133</v>
      </c>
      <c r="D71" s="1658"/>
      <c r="E71" s="1658"/>
      <c r="F71" s="1658"/>
      <c r="G71" s="1658"/>
      <c r="H71" s="1659" t="s">
        <v>1134</v>
      </c>
      <c r="I71" s="1659"/>
      <c r="J71" s="1634">
        <v>0.93</v>
      </c>
      <c r="K71" s="1635"/>
      <c r="L71" s="1635"/>
      <c r="M71" s="1635"/>
      <c r="N71" s="1648" t="s">
        <v>1134</v>
      </c>
      <c r="O71" s="1649"/>
      <c r="P71" s="1649"/>
      <c r="Q71" s="1649"/>
      <c r="R71" s="1649"/>
      <c r="S71" s="1649"/>
      <c r="T71" s="1649"/>
      <c r="U71" s="1660"/>
      <c r="V71" s="1648" t="s">
        <v>1135</v>
      </c>
      <c r="W71" s="1649"/>
      <c r="X71" s="1649"/>
      <c r="Y71" s="1649"/>
      <c r="Z71" s="1649"/>
      <c r="AA71" s="1650"/>
      <c r="AB71" s="995"/>
    </row>
    <row r="72" spans="1:28" x14ac:dyDescent="0.35">
      <c r="B72" s="994"/>
      <c r="C72" s="1617"/>
      <c r="D72" s="1613"/>
      <c r="E72" s="1613"/>
      <c r="F72" s="1613"/>
      <c r="G72" s="1613"/>
      <c r="H72" s="1613"/>
      <c r="I72" s="1613"/>
      <c r="J72" s="1613"/>
      <c r="K72" s="1613"/>
      <c r="L72" s="1613"/>
      <c r="M72" s="1613"/>
      <c r="N72" s="1614"/>
      <c r="O72" s="1615"/>
      <c r="P72" s="1615"/>
      <c r="Q72" s="1615"/>
      <c r="R72" s="1615"/>
      <c r="S72" s="1615"/>
      <c r="T72" s="1615"/>
      <c r="U72" s="1620"/>
      <c r="V72" s="1614"/>
      <c r="W72" s="1615"/>
      <c r="X72" s="1615"/>
      <c r="Y72" s="1615"/>
      <c r="Z72" s="1615"/>
      <c r="AA72" s="1616"/>
      <c r="AB72" s="995"/>
    </row>
    <row r="73" spans="1:28" x14ac:dyDescent="0.35">
      <c r="B73" s="994"/>
      <c r="C73" s="1617"/>
      <c r="D73" s="1613"/>
      <c r="E73" s="1613"/>
      <c r="F73" s="1613"/>
      <c r="G73" s="1613"/>
      <c r="H73" s="1613"/>
      <c r="I73" s="1613"/>
      <c r="J73" s="1613"/>
      <c r="K73" s="1613"/>
      <c r="L73" s="1613"/>
      <c r="M73" s="1613"/>
      <c r="N73" s="1614"/>
      <c r="O73" s="1615"/>
      <c r="P73" s="1615"/>
      <c r="Q73" s="1615"/>
      <c r="R73" s="1615"/>
      <c r="S73" s="1615"/>
      <c r="T73" s="1615"/>
      <c r="U73" s="1620"/>
      <c r="V73" s="1614"/>
      <c r="W73" s="1615"/>
      <c r="X73" s="1615"/>
      <c r="Y73" s="1615"/>
      <c r="Z73" s="1615"/>
      <c r="AA73" s="1616"/>
      <c r="AB73" s="995"/>
    </row>
    <row r="74" spans="1:28" x14ac:dyDescent="0.35">
      <c r="B74" s="994"/>
      <c r="C74" s="1617"/>
      <c r="D74" s="1613"/>
      <c r="E74" s="1613"/>
      <c r="F74" s="1613"/>
      <c r="G74" s="1613"/>
      <c r="H74" s="1613"/>
      <c r="I74" s="1613"/>
      <c r="J74" s="1613"/>
      <c r="K74" s="1613"/>
      <c r="L74" s="1613"/>
      <c r="M74" s="1613"/>
      <c r="N74" s="1614"/>
      <c r="O74" s="1615"/>
      <c r="P74" s="1615"/>
      <c r="Q74" s="1615"/>
      <c r="R74" s="1615"/>
      <c r="S74" s="1615"/>
      <c r="T74" s="1615"/>
      <c r="U74" s="1620"/>
      <c r="V74" s="1614"/>
      <c r="W74" s="1615"/>
      <c r="X74" s="1615"/>
      <c r="Y74" s="1615"/>
      <c r="Z74" s="1615"/>
      <c r="AA74" s="1616"/>
      <c r="AB74" s="995"/>
    </row>
    <row r="75" spans="1:28" x14ac:dyDescent="0.35">
      <c r="B75" s="994"/>
      <c r="C75" s="1617"/>
      <c r="D75" s="1613"/>
      <c r="E75" s="1613"/>
      <c r="F75" s="1613"/>
      <c r="G75" s="1613"/>
      <c r="H75" s="1613"/>
      <c r="I75" s="1613"/>
      <c r="J75" s="1613"/>
      <c r="K75" s="1613"/>
      <c r="L75" s="1613"/>
      <c r="M75" s="1613"/>
      <c r="N75" s="1614"/>
      <c r="O75" s="1615"/>
      <c r="P75" s="1615"/>
      <c r="Q75" s="1615"/>
      <c r="R75" s="1615"/>
      <c r="S75" s="1615"/>
      <c r="T75" s="1615"/>
      <c r="U75" s="1620"/>
      <c r="V75" s="1614"/>
      <c r="W75" s="1615"/>
      <c r="X75" s="1615"/>
      <c r="Y75" s="1615"/>
      <c r="Z75" s="1615"/>
      <c r="AA75" s="1616"/>
      <c r="AB75" s="995"/>
    </row>
    <row r="76" spans="1:28" x14ac:dyDescent="0.35">
      <c r="B76" s="994"/>
      <c r="C76" s="1617"/>
      <c r="D76" s="1613"/>
      <c r="E76" s="1613"/>
      <c r="F76" s="1613"/>
      <c r="G76" s="1613"/>
      <c r="H76" s="1613"/>
      <c r="I76" s="1613"/>
      <c r="J76" s="1613"/>
      <c r="K76" s="1613"/>
      <c r="L76" s="1613"/>
      <c r="M76" s="1613"/>
      <c r="N76" s="1614"/>
      <c r="O76" s="1615"/>
      <c r="P76" s="1615"/>
      <c r="Q76" s="1615"/>
      <c r="R76" s="1615"/>
      <c r="S76" s="1615"/>
      <c r="T76" s="1615"/>
      <c r="U76" s="1620"/>
      <c r="V76" s="1614"/>
      <c r="W76" s="1615"/>
      <c r="X76" s="1615"/>
      <c r="Y76" s="1615"/>
      <c r="Z76" s="1615"/>
      <c r="AA76" s="1616"/>
      <c r="AB76" s="995"/>
    </row>
    <row r="77" spans="1:28" x14ac:dyDescent="0.35">
      <c r="B77" s="994"/>
      <c r="C77" s="1617"/>
      <c r="D77" s="1613"/>
      <c r="E77" s="1613"/>
      <c r="F77" s="1613"/>
      <c r="G77" s="1613"/>
      <c r="H77" s="1613"/>
      <c r="I77" s="1613"/>
      <c r="J77" s="1613"/>
      <c r="K77" s="1613"/>
      <c r="L77" s="1613"/>
      <c r="M77" s="1613"/>
      <c r="N77" s="1614"/>
      <c r="O77" s="1615"/>
      <c r="P77" s="1615"/>
      <c r="Q77" s="1615"/>
      <c r="R77" s="1615"/>
      <c r="S77" s="1615"/>
      <c r="T77" s="1615"/>
      <c r="U77" s="1620"/>
      <c r="V77" s="1614"/>
      <c r="W77" s="1615"/>
      <c r="X77" s="1615"/>
      <c r="Y77" s="1615"/>
      <c r="Z77" s="1615"/>
      <c r="AA77" s="1616"/>
      <c r="AB77" s="995"/>
    </row>
    <row r="78" spans="1:28" x14ac:dyDescent="0.35">
      <c r="B78" s="994"/>
      <c r="C78" s="1617"/>
      <c r="D78" s="1613"/>
      <c r="E78" s="1613"/>
      <c r="F78" s="1613"/>
      <c r="G78" s="1613"/>
      <c r="H78" s="1613"/>
      <c r="I78" s="1613"/>
      <c r="J78" s="1613"/>
      <c r="K78" s="1613"/>
      <c r="L78" s="1613"/>
      <c r="M78" s="1613"/>
      <c r="N78" s="1614"/>
      <c r="O78" s="1615"/>
      <c r="P78" s="1615"/>
      <c r="Q78" s="1615"/>
      <c r="R78" s="1615"/>
      <c r="S78" s="1615"/>
      <c r="T78" s="1615"/>
      <c r="U78" s="1620"/>
      <c r="V78" s="1614"/>
      <c r="W78" s="1615"/>
      <c r="X78" s="1615"/>
      <c r="Y78" s="1615"/>
      <c r="Z78" s="1615"/>
      <c r="AA78" s="1616"/>
      <c r="AB78" s="995"/>
    </row>
    <row r="79" spans="1:28" x14ac:dyDescent="0.35">
      <c r="B79" s="994"/>
      <c r="C79" s="1617"/>
      <c r="D79" s="1613"/>
      <c r="E79" s="1613"/>
      <c r="F79" s="1613"/>
      <c r="G79" s="1613"/>
      <c r="H79" s="1613"/>
      <c r="I79" s="1613"/>
      <c r="J79" s="1613"/>
      <c r="K79" s="1613"/>
      <c r="L79" s="1613"/>
      <c r="M79" s="1613"/>
      <c r="N79" s="1614"/>
      <c r="O79" s="1615"/>
      <c r="P79" s="1615"/>
      <c r="Q79" s="1615"/>
      <c r="R79" s="1615"/>
      <c r="S79" s="1615"/>
      <c r="T79" s="1615"/>
      <c r="U79" s="1620"/>
      <c r="V79" s="1614"/>
      <c r="W79" s="1615"/>
      <c r="X79" s="1615"/>
      <c r="Y79" s="1615"/>
      <c r="Z79" s="1615"/>
      <c r="AA79" s="1616"/>
      <c r="AB79" s="995"/>
    </row>
    <row r="80" spans="1:28" x14ac:dyDescent="0.35">
      <c r="B80" s="994"/>
      <c r="C80" s="1617"/>
      <c r="D80" s="1613"/>
      <c r="E80" s="1613"/>
      <c r="F80" s="1613"/>
      <c r="G80" s="1613"/>
      <c r="H80" s="1613"/>
      <c r="I80" s="1613"/>
      <c r="J80" s="1613"/>
      <c r="K80" s="1613"/>
      <c r="L80" s="1613"/>
      <c r="M80" s="1613"/>
      <c r="N80" s="1614"/>
      <c r="O80" s="1615"/>
      <c r="P80" s="1615"/>
      <c r="Q80" s="1615"/>
      <c r="R80" s="1615"/>
      <c r="S80" s="1615"/>
      <c r="T80" s="1615"/>
      <c r="U80" s="1620"/>
      <c r="V80" s="1614"/>
      <c r="W80" s="1615"/>
      <c r="X80" s="1615"/>
      <c r="Y80" s="1615"/>
      <c r="Z80" s="1615"/>
      <c r="AA80" s="1616"/>
      <c r="AB80" s="995"/>
    </row>
    <row r="81" spans="2:28" x14ac:dyDescent="0.35">
      <c r="B81" s="994"/>
      <c r="C81" s="1617"/>
      <c r="D81" s="1613"/>
      <c r="E81" s="1613"/>
      <c r="F81" s="1613"/>
      <c r="G81" s="1613"/>
      <c r="H81" s="1613"/>
      <c r="I81" s="1613"/>
      <c r="J81" s="1613"/>
      <c r="K81" s="1613"/>
      <c r="L81" s="1613"/>
      <c r="M81" s="1613"/>
      <c r="N81" s="1614"/>
      <c r="O81" s="1615"/>
      <c r="P81" s="1615"/>
      <c r="Q81" s="1615"/>
      <c r="R81" s="1615"/>
      <c r="S81" s="1615"/>
      <c r="T81" s="1615"/>
      <c r="U81" s="1620"/>
      <c r="V81" s="1614"/>
      <c r="W81" s="1615"/>
      <c r="X81" s="1615"/>
      <c r="Y81" s="1615"/>
      <c r="Z81" s="1615"/>
      <c r="AA81" s="1616"/>
      <c r="AB81" s="995"/>
    </row>
    <row r="82" spans="2:28" ht="15.75" customHeight="1" thickBot="1" x14ac:dyDescent="0.4">
      <c r="B82" s="994"/>
      <c r="C82" s="1618"/>
      <c r="D82" s="1619"/>
      <c r="E82" s="1619"/>
      <c r="F82" s="1619"/>
      <c r="G82" s="1619"/>
      <c r="H82" s="1619"/>
      <c r="I82" s="1619"/>
      <c r="J82" s="1619"/>
      <c r="K82" s="1619"/>
      <c r="L82" s="1619"/>
      <c r="M82" s="1619"/>
      <c r="N82" s="1621"/>
      <c r="O82" s="1622"/>
      <c r="P82" s="1622"/>
      <c r="Q82" s="1622"/>
      <c r="R82" s="1622"/>
      <c r="S82" s="1622"/>
      <c r="T82" s="1622"/>
      <c r="U82" s="1623"/>
      <c r="V82" s="1621"/>
      <c r="W82" s="1622"/>
      <c r="X82" s="1622"/>
      <c r="Y82" s="1622"/>
      <c r="Z82" s="1622"/>
      <c r="AA82" s="1624"/>
      <c r="AB82" s="995"/>
    </row>
    <row r="83" spans="2:28" x14ac:dyDescent="0.35">
      <c r="B83" s="996"/>
      <c r="C83" s="989"/>
      <c r="D83" s="989"/>
      <c r="E83" s="989"/>
      <c r="F83" s="989"/>
      <c r="G83" s="989"/>
      <c r="H83" s="989"/>
      <c r="I83" s="989"/>
      <c r="J83" s="989"/>
      <c r="K83" s="989"/>
      <c r="L83" s="989"/>
      <c r="M83" s="989"/>
      <c r="N83" s="989"/>
      <c r="O83" s="989"/>
      <c r="P83" s="989"/>
      <c r="Q83" s="989"/>
      <c r="R83" s="989"/>
      <c r="S83" s="989"/>
      <c r="T83" s="989"/>
      <c r="U83" s="989"/>
      <c r="V83" s="989"/>
      <c r="W83" s="989"/>
      <c r="X83" s="989"/>
      <c r="Y83" s="989"/>
      <c r="Z83" s="989"/>
      <c r="AA83" s="989"/>
      <c r="AB83" s="997"/>
    </row>
    <row r="122" ht="6" customHeight="1" x14ac:dyDescent="0.35"/>
  </sheetData>
  <mergeCells count="153">
    <mergeCell ref="B2:G4"/>
    <mergeCell ref="H2:AB2"/>
    <mergeCell ref="H3:O3"/>
    <mergeCell ref="P3:AB3"/>
    <mergeCell ref="H4:AB4"/>
    <mergeCell ref="C7:H8"/>
    <mergeCell ref="I7:AA8"/>
    <mergeCell ref="C23:I23"/>
    <mergeCell ref="J23:P23"/>
    <mergeCell ref="T20:AA20"/>
    <mergeCell ref="M21:S21"/>
    <mergeCell ref="T21:AA21"/>
    <mergeCell ref="Q23:AA23"/>
    <mergeCell ref="V10:AA10"/>
    <mergeCell ref="V11:AA11"/>
    <mergeCell ref="R10:U10"/>
    <mergeCell ref="I10:Q11"/>
    <mergeCell ref="R11:U11"/>
    <mergeCell ref="C10:H11"/>
    <mergeCell ref="C24:I24"/>
    <mergeCell ref="J24:P24"/>
    <mergeCell ref="Q24:AA24"/>
    <mergeCell ref="I20:L21"/>
    <mergeCell ref="M20:S20"/>
    <mergeCell ref="C13:H14"/>
    <mergeCell ref="I13:S14"/>
    <mergeCell ref="T13:AA13"/>
    <mergeCell ref="T14:AA14"/>
    <mergeCell ref="C16:H16"/>
    <mergeCell ref="I16:AA16"/>
    <mergeCell ref="C18:H18"/>
    <mergeCell ref="C20:H21"/>
    <mergeCell ref="I18:AA18"/>
    <mergeCell ref="X28:Z28"/>
    <mergeCell ref="T28:V28"/>
    <mergeCell ref="O28:R28"/>
    <mergeCell ref="K30:R30"/>
    <mergeCell ref="O32:R32"/>
    <mergeCell ref="U31:W31"/>
    <mergeCell ref="X31:Y31"/>
    <mergeCell ref="Z31:AA31"/>
    <mergeCell ref="K32:N32"/>
    <mergeCell ref="K31:N31"/>
    <mergeCell ref="O31:R31"/>
    <mergeCell ref="S32:T32"/>
    <mergeCell ref="U32:W32"/>
    <mergeCell ref="X32:Y32"/>
    <mergeCell ref="S31:T31"/>
    <mergeCell ref="S30:W30"/>
    <mergeCell ref="K28:N28"/>
    <mergeCell ref="X30:AA30"/>
    <mergeCell ref="K38:AA38"/>
    <mergeCell ref="K41:AA41"/>
    <mergeCell ref="C42:G42"/>
    <mergeCell ref="K42:AA42"/>
    <mergeCell ref="C43:G43"/>
    <mergeCell ref="K43:AA43"/>
    <mergeCell ref="C44:G44"/>
    <mergeCell ref="K44:AA44"/>
    <mergeCell ref="Z32:AA32"/>
    <mergeCell ref="C30:J32"/>
    <mergeCell ref="C71:G71"/>
    <mergeCell ref="H71:I71"/>
    <mergeCell ref="N71:U71"/>
    <mergeCell ref="N72:U72"/>
    <mergeCell ref="N73:U73"/>
    <mergeCell ref="C48:G48"/>
    <mergeCell ref="K48:AA48"/>
    <mergeCell ref="C51:AA52"/>
    <mergeCell ref="C26:H26"/>
    <mergeCell ref="I26:AA26"/>
    <mergeCell ref="C28:H28"/>
    <mergeCell ref="I28:J28"/>
    <mergeCell ref="C45:G45"/>
    <mergeCell ref="K45:AA45"/>
    <mergeCell ref="C39:G39"/>
    <mergeCell ref="K39:AA39"/>
    <mergeCell ref="C40:G40"/>
    <mergeCell ref="K40:AA40"/>
    <mergeCell ref="C41:G41"/>
    <mergeCell ref="C36:G36"/>
    <mergeCell ref="K36:AA36"/>
    <mergeCell ref="C37:G37"/>
    <mergeCell ref="K37:AA37"/>
    <mergeCell ref="C38:G38"/>
    <mergeCell ref="C72:G72"/>
    <mergeCell ref="H72:I72"/>
    <mergeCell ref="J72:M72"/>
    <mergeCell ref="N74:U74"/>
    <mergeCell ref="N75:U75"/>
    <mergeCell ref="V74:AA74"/>
    <mergeCell ref="V75:AA75"/>
    <mergeCell ref="C76:G76"/>
    <mergeCell ref="C34:AA34"/>
    <mergeCell ref="C35:G35"/>
    <mergeCell ref="K35:AA35"/>
    <mergeCell ref="C46:G46"/>
    <mergeCell ref="K46:AA46"/>
    <mergeCell ref="C47:G47"/>
    <mergeCell ref="K47:AA47"/>
    <mergeCell ref="J68:M70"/>
    <mergeCell ref="C73:G73"/>
    <mergeCell ref="H73:I73"/>
    <mergeCell ref="J73:M73"/>
    <mergeCell ref="V71:AA71"/>
    <mergeCell ref="V72:AA72"/>
    <mergeCell ref="V68:AA70"/>
    <mergeCell ref="N68:U70"/>
    <mergeCell ref="V73:AA73"/>
    <mergeCell ref="N76:U76"/>
    <mergeCell ref="N77:U77"/>
    <mergeCell ref="N78:U78"/>
    <mergeCell ref="V79:AA79"/>
    <mergeCell ref="V80:AA80"/>
    <mergeCell ref="V81:AA81"/>
    <mergeCell ref="V82:AA82"/>
    <mergeCell ref="C53:AA65"/>
    <mergeCell ref="C68:G70"/>
    <mergeCell ref="H68:I70"/>
    <mergeCell ref="C74:G74"/>
    <mergeCell ref="H74:I74"/>
    <mergeCell ref="J74:M74"/>
    <mergeCell ref="J71:M71"/>
    <mergeCell ref="C75:G75"/>
    <mergeCell ref="H75:I75"/>
    <mergeCell ref="J75:M75"/>
    <mergeCell ref="V76:AA76"/>
    <mergeCell ref="V77:AA77"/>
    <mergeCell ref="H76:I76"/>
    <mergeCell ref="J76:M76"/>
    <mergeCell ref="C77:G77"/>
    <mergeCell ref="H77:I77"/>
    <mergeCell ref="J77:M77"/>
    <mergeCell ref="H78:I78"/>
    <mergeCell ref="J78:M78"/>
    <mergeCell ref="V78:AA78"/>
    <mergeCell ref="C81:G81"/>
    <mergeCell ref="H81:I81"/>
    <mergeCell ref="J81:M81"/>
    <mergeCell ref="C82:G82"/>
    <mergeCell ref="H82:I82"/>
    <mergeCell ref="J82:M82"/>
    <mergeCell ref="C79:G79"/>
    <mergeCell ref="H79:I79"/>
    <mergeCell ref="J79:M79"/>
    <mergeCell ref="C80:G80"/>
    <mergeCell ref="H80:I80"/>
    <mergeCell ref="J80:M80"/>
    <mergeCell ref="C78:G78"/>
    <mergeCell ref="N79:U79"/>
    <mergeCell ref="N80:U80"/>
    <mergeCell ref="N81:U81"/>
    <mergeCell ref="N82:U82"/>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6"/>
  <sheetViews>
    <sheetView topLeftCell="A31" workbookViewId="0">
      <selection activeCell="J40" sqref="J40"/>
    </sheetView>
  </sheetViews>
  <sheetFormatPr baseColWidth="10" defaultColWidth="3.7265625" defaultRowHeight="14.5" x14ac:dyDescent="0.35"/>
  <cols>
    <col min="1" max="1" width="3.7265625" style="708"/>
    <col min="2" max="6" width="2.7265625" style="708" customWidth="1"/>
    <col min="7" max="7" width="4.26953125" style="708" customWidth="1"/>
    <col min="8" max="8" width="14.26953125" style="708" customWidth="1"/>
    <col min="9" max="9" width="13.453125" style="708" customWidth="1"/>
    <col min="10" max="10" width="15" style="708" customWidth="1"/>
    <col min="11" max="12" width="3.453125" style="708" customWidth="1"/>
    <col min="13" max="15" width="2.7265625" style="708" customWidth="1"/>
    <col min="16" max="16" width="3.453125" style="708" customWidth="1"/>
    <col min="17" max="17" width="3.54296875" style="708" customWidth="1"/>
    <col min="18" max="18" width="3.7265625" style="708"/>
    <col min="19" max="19" width="3.26953125" style="708" customWidth="1"/>
    <col min="20" max="20" width="7.453125" style="708" customWidth="1"/>
    <col min="21" max="21" width="3.54296875" style="708" customWidth="1"/>
    <col min="22" max="22" width="3.7265625" style="708"/>
    <col min="23" max="25" width="5" style="708" customWidth="1"/>
    <col min="26" max="26" width="6.7265625" style="708" customWidth="1"/>
    <col min="27" max="27" width="4.26953125" style="708" customWidth="1"/>
    <col min="28" max="28" width="2" style="708" customWidth="1"/>
    <col min="29" max="16384" width="3.7265625" style="708"/>
  </cols>
  <sheetData>
    <row r="1" spans="2:28" ht="15" thickBot="1" x14ac:dyDescent="0.4">
      <c r="B1" s="610"/>
      <c r="C1" s="610"/>
      <c r="D1" s="610"/>
      <c r="E1" s="610"/>
      <c r="F1" s="610"/>
    </row>
    <row r="2" spans="2:28" ht="45.75" customHeight="1" x14ac:dyDescent="0.35">
      <c r="B2" s="1183"/>
      <c r="C2" s="1184"/>
      <c r="D2" s="1184"/>
      <c r="E2" s="1184"/>
      <c r="F2" s="1184"/>
      <c r="G2" s="1184"/>
      <c r="H2" s="1189" t="s">
        <v>0</v>
      </c>
      <c r="I2" s="1189"/>
      <c r="J2" s="1189"/>
      <c r="K2" s="1189"/>
      <c r="L2" s="1189"/>
      <c r="M2" s="1189"/>
      <c r="N2" s="1189"/>
      <c r="O2" s="1189"/>
      <c r="P2" s="1189"/>
      <c r="Q2" s="1189"/>
      <c r="R2" s="1189"/>
      <c r="S2" s="1189"/>
      <c r="T2" s="1189"/>
      <c r="U2" s="1189"/>
      <c r="V2" s="1189"/>
      <c r="W2" s="1189"/>
      <c r="X2" s="1189"/>
      <c r="Y2" s="1189"/>
      <c r="Z2" s="1189"/>
      <c r="AA2" s="1189"/>
      <c r="AB2" s="1190"/>
    </row>
    <row r="3" spans="2:28" x14ac:dyDescent="0.35">
      <c r="B3" s="1185"/>
      <c r="C3" s="1186"/>
      <c r="D3" s="1186"/>
      <c r="E3" s="1186"/>
      <c r="F3" s="1186"/>
      <c r="G3" s="1186"/>
      <c r="H3" s="1191" t="s">
        <v>1</v>
      </c>
      <c r="I3" s="1191"/>
      <c r="J3" s="1191"/>
      <c r="K3" s="1191"/>
      <c r="L3" s="1191"/>
      <c r="M3" s="1191"/>
      <c r="N3" s="1191"/>
      <c r="O3" s="1191"/>
      <c r="P3" s="1191" t="s">
        <v>2</v>
      </c>
      <c r="Q3" s="1191"/>
      <c r="R3" s="1191"/>
      <c r="S3" s="1191"/>
      <c r="T3" s="1191"/>
      <c r="U3" s="1191"/>
      <c r="V3" s="1191"/>
      <c r="W3" s="1191"/>
      <c r="X3" s="1191"/>
      <c r="Y3" s="1191"/>
      <c r="Z3" s="1191"/>
      <c r="AA3" s="1191"/>
      <c r="AB3" s="1192"/>
    </row>
    <row r="4" spans="2:28" ht="15" thickBot="1" x14ac:dyDescent="0.4">
      <c r="B4" s="1187"/>
      <c r="C4" s="1188"/>
      <c r="D4" s="1188"/>
      <c r="E4" s="1188"/>
      <c r="F4" s="1188"/>
      <c r="G4" s="1188"/>
      <c r="H4" s="1193" t="s">
        <v>3</v>
      </c>
      <c r="I4" s="1193"/>
      <c r="J4" s="1193"/>
      <c r="K4" s="1193"/>
      <c r="L4" s="1193"/>
      <c r="M4" s="1193"/>
      <c r="N4" s="1193"/>
      <c r="O4" s="1193"/>
      <c r="P4" s="1193"/>
      <c r="Q4" s="1193"/>
      <c r="R4" s="1193"/>
      <c r="S4" s="1193"/>
      <c r="T4" s="1193"/>
      <c r="U4" s="1193"/>
      <c r="V4" s="1193"/>
      <c r="W4" s="1193"/>
      <c r="X4" s="1193"/>
      <c r="Y4" s="1193"/>
      <c r="Z4" s="1193"/>
      <c r="AA4" s="1193"/>
      <c r="AB4" s="1194"/>
    </row>
    <row r="5" spans="2:28" x14ac:dyDescent="0.35">
      <c r="H5" s="611"/>
      <c r="I5" s="611"/>
      <c r="J5" s="611"/>
      <c r="K5" s="611"/>
      <c r="L5" s="611"/>
      <c r="M5" s="611"/>
      <c r="N5" s="611"/>
      <c r="O5" s="611"/>
      <c r="P5" s="611"/>
      <c r="Q5" s="611"/>
      <c r="R5" s="611"/>
      <c r="S5" s="611"/>
      <c r="T5" s="611"/>
      <c r="U5" s="611"/>
      <c r="V5" s="611"/>
      <c r="W5" s="611"/>
      <c r="X5" s="611"/>
      <c r="Y5" s="611"/>
      <c r="Z5" s="611"/>
      <c r="AA5" s="611"/>
      <c r="AB5" s="611"/>
    </row>
    <row r="6" spans="2:28" ht="15" thickBot="1" x14ac:dyDescent="0.4">
      <c r="B6" s="612"/>
      <c r="C6" s="613"/>
      <c r="D6" s="613"/>
      <c r="E6" s="613"/>
      <c r="F6" s="613"/>
      <c r="G6" s="613"/>
      <c r="H6" s="613"/>
      <c r="I6" s="614"/>
      <c r="J6" s="614"/>
      <c r="K6" s="614"/>
      <c r="L6" s="614"/>
      <c r="M6" s="614"/>
      <c r="N6" s="614"/>
      <c r="O6" s="614"/>
      <c r="P6" s="614"/>
      <c r="Q6" s="614"/>
      <c r="R6" s="615"/>
      <c r="S6" s="615"/>
      <c r="T6" s="615"/>
      <c r="U6" s="615"/>
      <c r="V6" s="615"/>
      <c r="W6" s="613"/>
      <c r="X6" s="613"/>
      <c r="Y6" s="613"/>
      <c r="Z6" s="613"/>
      <c r="AA6" s="613"/>
      <c r="AB6" s="616"/>
    </row>
    <row r="7" spans="2:28" ht="15" customHeight="1" x14ac:dyDescent="0.35">
      <c r="B7" s="617"/>
      <c r="C7" s="1220" t="s">
        <v>4</v>
      </c>
      <c r="D7" s="1221"/>
      <c r="E7" s="1221"/>
      <c r="F7" s="1221"/>
      <c r="G7" s="1221"/>
      <c r="H7" s="1222"/>
      <c r="I7" s="1760" t="s">
        <v>178</v>
      </c>
      <c r="J7" s="1761"/>
      <c r="K7" s="1761"/>
      <c r="L7" s="1761"/>
      <c r="M7" s="1761"/>
      <c r="N7" s="1761"/>
      <c r="O7" s="1761"/>
      <c r="P7" s="1761"/>
      <c r="Q7" s="1761"/>
      <c r="R7" s="1761"/>
      <c r="S7" s="1761"/>
      <c r="T7" s="1761"/>
      <c r="U7" s="1761"/>
      <c r="V7" s="1761"/>
      <c r="W7" s="1761"/>
      <c r="X7" s="1761"/>
      <c r="Y7" s="1761"/>
      <c r="Z7" s="1761"/>
      <c r="AA7" s="1762"/>
      <c r="AB7" s="618"/>
    </row>
    <row r="8" spans="2:28" ht="15" thickBot="1" x14ac:dyDescent="0.4">
      <c r="B8" s="617"/>
      <c r="C8" s="1223"/>
      <c r="D8" s="1224"/>
      <c r="E8" s="1224"/>
      <c r="F8" s="1224"/>
      <c r="G8" s="1224"/>
      <c r="H8" s="1225"/>
      <c r="I8" s="1763"/>
      <c r="J8" s="1764"/>
      <c r="K8" s="1764"/>
      <c r="L8" s="1764"/>
      <c r="M8" s="1764"/>
      <c r="N8" s="1764"/>
      <c r="O8" s="1764"/>
      <c r="P8" s="1764"/>
      <c r="Q8" s="1764"/>
      <c r="R8" s="1764"/>
      <c r="S8" s="1764"/>
      <c r="T8" s="1764"/>
      <c r="U8" s="1764"/>
      <c r="V8" s="1764"/>
      <c r="W8" s="1764"/>
      <c r="X8" s="1764"/>
      <c r="Y8" s="1764"/>
      <c r="Z8" s="1764"/>
      <c r="AA8" s="1765"/>
      <c r="AB8" s="618"/>
    </row>
    <row r="9" spans="2:28" ht="15" thickBot="1" x14ac:dyDescent="0.4">
      <c r="B9" s="617"/>
      <c r="C9" s="619"/>
      <c r="D9" s="619"/>
      <c r="E9" s="619"/>
      <c r="F9" s="619"/>
      <c r="G9" s="619"/>
      <c r="H9" s="619"/>
      <c r="I9" s="620"/>
      <c r="J9" s="620"/>
      <c r="K9" s="620"/>
      <c r="L9" s="620"/>
      <c r="M9" s="620"/>
      <c r="N9" s="620"/>
      <c r="O9" s="620"/>
      <c r="P9" s="620"/>
      <c r="Q9" s="620"/>
      <c r="R9" s="621"/>
      <c r="S9" s="621"/>
      <c r="T9" s="621"/>
      <c r="U9" s="621"/>
      <c r="V9" s="621"/>
      <c r="W9" s="619"/>
      <c r="X9" s="619"/>
      <c r="Y9" s="619"/>
      <c r="Z9" s="619"/>
      <c r="AA9" s="619"/>
      <c r="AB9" s="618"/>
    </row>
    <row r="10" spans="2:28" ht="15" customHeight="1" thickBot="1" x14ac:dyDescent="0.4">
      <c r="B10" s="617"/>
      <c r="C10" s="1220" t="s">
        <v>6</v>
      </c>
      <c r="D10" s="1221"/>
      <c r="E10" s="1221"/>
      <c r="F10" s="1221"/>
      <c r="G10" s="1221"/>
      <c r="H10" s="1222"/>
      <c r="I10" s="1510" t="s">
        <v>179</v>
      </c>
      <c r="J10" s="1754"/>
      <c r="K10" s="1754"/>
      <c r="L10" s="1754"/>
      <c r="M10" s="1754"/>
      <c r="N10" s="1754"/>
      <c r="O10" s="1754"/>
      <c r="P10" s="1754"/>
      <c r="Q10" s="1755"/>
      <c r="R10" s="1367" t="s">
        <v>8</v>
      </c>
      <c r="S10" s="1368"/>
      <c r="T10" s="1368"/>
      <c r="U10" s="1369"/>
      <c r="V10" s="1213" t="s">
        <v>9</v>
      </c>
      <c r="W10" s="1214"/>
      <c r="X10" s="1214"/>
      <c r="Y10" s="1214"/>
      <c r="Z10" s="1214"/>
      <c r="AA10" s="1215"/>
      <c r="AB10" s="618"/>
    </row>
    <row r="11" spans="2:28" ht="28.5" customHeight="1" thickBot="1" x14ac:dyDescent="0.4">
      <c r="B11" s="617"/>
      <c r="C11" s="1223"/>
      <c r="D11" s="1224"/>
      <c r="E11" s="1224"/>
      <c r="F11" s="1224"/>
      <c r="G11" s="1224"/>
      <c r="H11" s="1225"/>
      <c r="I11" s="1756"/>
      <c r="J11" s="1757"/>
      <c r="K11" s="1757"/>
      <c r="L11" s="1757"/>
      <c r="M11" s="1757"/>
      <c r="N11" s="1757"/>
      <c r="O11" s="1757"/>
      <c r="P11" s="1757"/>
      <c r="Q11" s="1758"/>
      <c r="R11" s="1235" t="s">
        <v>180</v>
      </c>
      <c r="S11" s="1370"/>
      <c r="T11" s="1370"/>
      <c r="U11" s="1371"/>
      <c r="V11" s="1219">
        <v>4</v>
      </c>
      <c r="W11" s="1372"/>
      <c r="X11" s="1372"/>
      <c r="Y11" s="1372"/>
      <c r="Z11" s="1372"/>
      <c r="AA11" s="1373"/>
      <c r="AB11" s="618"/>
    </row>
    <row r="12" spans="2:28" ht="15" thickBot="1" x14ac:dyDescent="0.4">
      <c r="B12" s="622"/>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4"/>
    </row>
    <row r="13" spans="2:28" ht="15" customHeight="1" x14ac:dyDescent="0.35">
      <c r="B13" s="622"/>
      <c r="C13" s="1220" t="s">
        <v>11</v>
      </c>
      <c r="D13" s="1221"/>
      <c r="E13" s="1221"/>
      <c r="F13" s="1221"/>
      <c r="G13" s="1221"/>
      <c r="H13" s="1222"/>
      <c r="I13" s="1226" t="s">
        <v>181</v>
      </c>
      <c r="J13" s="1227"/>
      <c r="K13" s="1227"/>
      <c r="L13" s="1227"/>
      <c r="M13" s="1227"/>
      <c r="N13" s="1227"/>
      <c r="O13" s="1227"/>
      <c r="P13" s="1227"/>
      <c r="Q13" s="1227"/>
      <c r="R13" s="1227"/>
      <c r="S13" s="1228"/>
      <c r="T13" s="1220" t="s">
        <v>13</v>
      </c>
      <c r="U13" s="1221"/>
      <c r="V13" s="1221"/>
      <c r="W13" s="1221"/>
      <c r="X13" s="1221"/>
      <c r="Y13" s="1221"/>
      <c r="Z13" s="1221"/>
      <c r="AA13" s="1222"/>
      <c r="AB13" s="624"/>
    </row>
    <row r="14" spans="2:28" ht="30" customHeight="1" thickBot="1" x14ac:dyDescent="0.4">
      <c r="B14" s="622"/>
      <c r="C14" s="1223"/>
      <c r="D14" s="1224"/>
      <c r="E14" s="1224"/>
      <c r="F14" s="1224"/>
      <c r="G14" s="1224"/>
      <c r="H14" s="1225"/>
      <c r="I14" s="1229"/>
      <c r="J14" s="1230"/>
      <c r="K14" s="1230"/>
      <c r="L14" s="1230"/>
      <c r="M14" s="1230"/>
      <c r="N14" s="1230"/>
      <c r="O14" s="1230"/>
      <c r="P14" s="1230"/>
      <c r="Q14" s="1230"/>
      <c r="R14" s="1230"/>
      <c r="S14" s="1231"/>
      <c r="T14" s="1232" t="s">
        <v>182</v>
      </c>
      <c r="U14" s="1233"/>
      <c r="V14" s="1233"/>
      <c r="W14" s="1233"/>
      <c r="X14" s="1233"/>
      <c r="Y14" s="1233"/>
      <c r="Z14" s="1233"/>
      <c r="AA14" s="1234"/>
      <c r="AB14" s="624"/>
    </row>
    <row r="15" spans="2:28" ht="15" thickBot="1" x14ac:dyDescent="0.4">
      <c r="B15" s="622"/>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4"/>
    </row>
    <row r="16" spans="2:28" ht="57.75" customHeight="1" thickBot="1" x14ac:dyDescent="0.4">
      <c r="B16" s="622"/>
      <c r="C16" s="1195" t="s">
        <v>15</v>
      </c>
      <c r="D16" s="1196"/>
      <c r="E16" s="1196"/>
      <c r="F16" s="1196"/>
      <c r="G16" s="1196"/>
      <c r="H16" s="1197"/>
      <c r="I16" s="1198" t="s">
        <v>183</v>
      </c>
      <c r="J16" s="1199"/>
      <c r="K16" s="1199"/>
      <c r="L16" s="1199"/>
      <c r="M16" s="1199"/>
      <c r="N16" s="1199"/>
      <c r="O16" s="1199"/>
      <c r="P16" s="1199"/>
      <c r="Q16" s="1199"/>
      <c r="R16" s="1199"/>
      <c r="S16" s="1199"/>
      <c r="T16" s="1199"/>
      <c r="U16" s="1199"/>
      <c r="V16" s="1199"/>
      <c r="W16" s="1199"/>
      <c r="X16" s="1199"/>
      <c r="Y16" s="1199"/>
      <c r="Z16" s="1199"/>
      <c r="AA16" s="1200"/>
      <c r="AB16" s="624"/>
    </row>
    <row r="17" spans="2:28" ht="16.5" customHeight="1" thickBot="1" x14ac:dyDescent="0.4">
      <c r="B17" s="622"/>
      <c r="C17" s="621"/>
      <c r="D17" s="621"/>
      <c r="E17" s="621"/>
      <c r="F17" s="621"/>
      <c r="G17" s="621"/>
      <c r="H17" s="621"/>
      <c r="I17" s="625"/>
      <c r="J17" s="625"/>
      <c r="K17" s="625"/>
      <c r="L17" s="625"/>
      <c r="M17" s="625"/>
      <c r="N17" s="625"/>
      <c r="O17" s="625"/>
      <c r="P17" s="625"/>
      <c r="Q17" s="625"/>
      <c r="R17" s="625"/>
      <c r="S17" s="625"/>
      <c r="T17" s="625"/>
      <c r="U17" s="625"/>
      <c r="V17" s="625"/>
      <c r="W17" s="625"/>
      <c r="X17" s="625"/>
      <c r="Y17" s="625"/>
      <c r="Z17" s="625"/>
      <c r="AA17" s="625"/>
      <c r="AB17" s="624"/>
    </row>
    <row r="18" spans="2:28" ht="52.5" customHeight="1" thickBot="1" x14ac:dyDescent="0.4">
      <c r="B18" s="622"/>
      <c r="C18" s="1195" t="s">
        <v>17</v>
      </c>
      <c r="D18" s="1196"/>
      <c r="E18" s="1196"/>
      <c r="F18" s="1196"/>
      <c r="G18" s="1196"/>
      <c r="H18" s="1197"/>
      <c r="I18" s="1198" t="s">
        <v>184</v>
      </c>
      <c r="J18" s="1199"/>
      <c r="K18" s="1199"/>
      <c r="L18" s="1199"/>
      <c r="M18" s="1199"/>
      <c r="N18" s="1199"/>
      <c r="O18" s="1199"/>
      <c r="P18" s="1199"/>
      <c r="Q18" s="1199"/>
      <c r="R18" s="1199"/>
      <c r="S18" s="1199"/>
      <c r="T18" s="1199"/>
      <c r="U18" s="1199"/>
      <c r="V18" s="1199"/>
      <c r="W18" s="1199"/>
      <c r="X18" s="1199"/>
      <c r="Y18" s="1199"/>
      <c r="Z18" s="1199"/>
      <c r="AA18" s="1200"/>
      <c r="AB18" s="624"/>
    </row>
    <row r="19" spans="2:28" ht="16.5" customHeight="1" thickBot="1" x14ac:dyDescent="0.4">
      <c r="B19" s="622"/>
      <c r="C19" s="621"/>
      <c r="D19" s="621"/>
      <c r="E19" s="621"/>
      <c r="F19" s="621"/>
      <c r="G19" s="621"/>
      <c r="H19" s="621"/>
      <c r="I19" s="625"/>
      <c r="J19" s="625"/>
      <c r="K19" s="625"/>
      <c r="L19" s="625"/>
      <c r="M19" s="625"/>
      <c r="N19" s="625"/>
      <c r="O19" s="625"/>
      <c r="P19" s="625"/>
      <c r="Q19" s="625"/>
      <c r="R19" s="625"/>
      <c r="S19" s="625"/>
      <c r="T19" s="625"/>
      <c r="U19" s="625"/>
      <c r="V19" s="625"/>
      <c r="W19" s="625"/>
      <c r="X19" s="625"/>
      <c r="Y19" s="625"/>
      <c r="Z19" s="625"/>
      <c r="AA19" s="625"/>
      <c r="AB19" s="624"/>
    </row>
    <row r="20" spans="2:28" ht="22.5" customHeight="1" x14ac:dyDescent="0.35">
      <c r="B20" s="622"/>
      <c r="C20" s="1201" t="s">
        <v>19</v>
      </c>
      <c r="D20" s="1202"/>
      <c r="E20" s="1202"/>
      <c r="F20" s="1202"/>
      <c r="G20" s="1202"/>
      <c r="H20" s="1203"/>
      <c r="I20" s="1207" t="s">
        <v>185</v>
      </c>
      <c r="J20" s="1208"/>
      <c r="K20" s="1208"/>
      <c r="L20" s="1209"/>
      <c r="M20" s="1213" t="s">
        <v>21</v>
      </c>
      <c r="N20" s="1214"/>
      <c r="O20" s="1214"/>
      <c r="P20" s="1214"/>
      <c r="Q20" s="1214"/>
      <c r="R20" s="1214"/>
      <c r="S20" s="1215"/>
      <c r="T20" s="1213" t="s">
        <v>22</v>
      </c>
      <c r="U20" s="1214"/>
      <c r="V20" s="1214"/>
      <c r="W20" s="1214"/>
      <c r="X20" s="1214"/>
      <c r="Y20" s="1214"/>
      <c r="Z20" s="1214"/>
      <c r="AA20" s="1215"/>
      <c r="AB20" s="624"/>
    </row>
    <row r="21" spans="2:28" ht="30.75" customHeight="1" thickBot="1" x14ac:dyDescent="0.4">
      <c r="B21" s="622"/>
      <c r="C21" s="1204"/>
      <c r="D21" s="1205"/>
      <c r="E21" s="1205"/>
      <c r="F21" s="1205"/>
      <c r="G21" s="1205"/>
      <c r="H21" s="1206"/>
      <c r="I21" s="1210"/>
      <c r="J21" s="1211"/>
      <c r="K21" s="1211"/>
      <c r="L21" s="1212"/>
      <c r="M21" s="1216" t="s">
        <v>23</v>
      </c>
      <c r="N21" s="1217"/>
      <c r="O21" s="1217"/>
      <c r="P21" s="1217"/>
      <c r="Q21" s="1217"/>
      <c r="R21" s="1217"/>
      <c r="S21" s="1218"/>
      <c r="T21" s="1219" t="s">
        <v>186</v>
      </c>
      <c r="U21" s="1217"/>
      <c r="V21" s="1217"/>
      <c r="W21" s="1217"/>
      <c r="X21" s="1217"/>
      <c r="Y21" s="1217"/>
      <c r="Z21" s="1217"/>
      <c r="AA21" s="1218"/>
      <c r="AB21" s="624"/>
    </row>
    <row r="22" spans="2:28" ht="15" thickBot="1" x14ac:dyDescent="0.4">
      <c r="B22" s="622"/>
      <c r="C22" s="623"/>
      <c r="D22" s="623"/>
      <c r="E22" s="623"/>
      <c r="F22" s="623"/>
      <c r="G22" s="623"/>
      <c r="H22" s="623"/>
      <c r="I22" s="623"/>
      <c r="J22" s="623"/>
      <c r="K22" s="623"/>
      <c r="L22" s="623"/>
      <c r="M22" s="623"/>
      <c r="N22" s="623"/>
      <c r="O22" s="623"/>
      <c r="P22" s="623"/>
      <c r="Q22" s="623"/>
      <c r="R22" s="623"/>
      <c r="S22" s="623"/>
      <c r="T22" s="623"/>
      <c r="U22" s="623"/>
      <c r="V22" s="623"/>
      <c r="W22" s="623"/>
      <c r="X22" s="623"/>
      <c r="Y22" s="623"/>
      <c r="Z22" s="623"/>
      <c r="AA22" s="623"/>
      <c r="AB22" s="624"/>
    </row>
    <row r="23" spans="2:28" ht="31.5" customHeight="1" x14ac:dyDescent="0.35">
      <c r="B23" s="622"/>
      <c r="C23" s="1213" t="s">
        <v>25</v>
      </c>
      <c r="D23" s="1214"/>
      <c r="E23" s="1214"/>
      <c r="F23" s="1214"/>
      <c r="G23" s="1214"/>
      <c r="H23" s="1214"/>
      <c r="I23" s="1215"/>
      <c r="J23" s="1213" t="s">
        <v>26</v>
      </c>
      <c r="K23" s="1214"/>
      <c r="L23" s="1214"/>
      <c r="M23" s="1214"/>
      <c r="N23" s="1214"/>
      <c r="O23" s="1214"/>
      <c r="P23" s="1215"/>
      <c r="Q23" s="1213" t="s">
        <v>27</v>
      </c>
      <c r="R23" s="1214"/>
      <c r="S23" s="1214"/>
      <c r="T23" s="1214"/>
      <c r="U23" s="1214"/>
      <c r="V23" s="1214"/>
      <c r="W23" s="1214"/>
      <c r="X23" s="1214"/>
      <c r="Y23" s="1214"/>
      <c r="Z23" s="1214"/>
      <c r="AA23" s="1215"/>
      <c r="AB23" s="624"/>
    </row>
    <row r="24" spans="2:28" ht="29.65" customHeight="1" thickBot="1" x14ac:dyDescent="0.4">
      <c r="B24" s="622"/>
      <c r="C24" s="1245" t="s">
        <v>187</v>
      </c>
      <c r="D24" s="1246"/>
      <c r="E24" s="1246"/>
      <c r="F24" s="1246"/>
      <c r="G24" s="1246"/>
      <c r="H24" s="1246"/>
      <c r="I24" s="1247"/>
      <c r="J24" s="1245" t="s">
        <v>188</v>
      </c>
      <c r="K24" s="1246"/>
      <c r="L24" s="1246"/>
      <c r="M24" s="1246"/>
      <c r="N24" s="1246"/>
      <c r="O24" s="1246"/>
      <c r="P24" s="1247"/>
      <c r="Q24" s="1248" t="s">
        <v>189</v>
      </c>
      <c r="R24" s="1249"/>
      <c r="S24" s="1249"/>
      <c r="T24" s="1249"/>
      <c r="U24" s="1249"/>
      <c r="V24" s="1249"/>
      <c r="W24" s="1249"/>
      <c r="X24" s="1249"/>
      <c r="Y24" s="1249"/>
      <c r="Z24" s="1249"/>
      <c r="AA24" s="1250"/>
      <c r="AB24" s="624"/>
    </row>
    <row r="25" spans="2:28" ht="15" thickBot="1" x14ac:dyDescent="0.4">
      <c r="B25" s="622"/>
      <c r="C25" s="623"/>
      <c r="D25" s="623"/>
      <c r="E25" s="623"/>
      <c r="F25" s="623"/>
      <c r="G25" s="623"/>
      <c r="H25" s="623"/>
      <c r="I25" s="623"/>
      <c r="J25" s="623"/>
      <c r="K25" s="623"/>
      <c r="L25" s="623"/>
      <c r="M25" s="623"/>
      <c r="N25" s="623"/>
      <c r="O25" s="623"/>
      <c r="P25" s="623"/>
      <c r="Q25" s="623"/>
      <c r="R25" s="623"/>
      <c r="S25" s="623"/>
      <c r="T25" s="623"/>
      <c r="U25" s="623"/>
      <c r="V25" s="623"/>
      <c r="W25" s="623"/>
      <c r="X25" s="623"/>
      <c r="Y25" s="623"/>
      <c r="Z25" s="623"/>
      <c r="AA25" s="623"/>
      <c r="AB25" s="624"/>
    </row>
    <row r="26" spans="2:28" ht="33" customHeight="1" thickBot="1" x14ac:dyDescent="0.4">
      <c r="B26" s="622"/>
      <c r="C26" s="1195" t="s">
        <v>31</v>
      </c>
      <c r="D26" s="1196"/>
      <c r="E26" s="1196"/>
      <c r="F26" s="1196"/>
      <c r="G26" s="1196"/>
      <c r="H26" s="1197"/>
      <c r="I26" s="1198" t="s">
        <v>190</v>
      </c>
      <c r="J26" s="1199"/>
      <c r="K26" s="1199"/>
      <c r="L26" s="1199"/>
      <c r="M26" s="1199"/>
      <c r="N26" s="1199"/>
      <c r="O26" s="1199"/>
      <c r="P26" s="1199"/>
      <c r="Q26" s="1199"/>
      <c r="R26" s="1199"/>
      <c r="S26" s="1199"/>
      <c r="T26" s="1199"/>
      <c r="U26" s="1199"/>
      <c r="V26" s="1199"/>
      <c r="W26" s="1199"/>
      <c r="X26" s="1199"/>
      <c r="Y26" s="1199"/>
      <c r="Z26" s="1199"/>
      <c r="AA26" s="1200"/>
      <c r="AB26" s="624"/>
    </row>
    <row r="27" spans="2:28" ht="15" thickBot="1" x14ac:dyDescent="0.4">
      <c r="B27" s="622"/>
      <c r="C27" s="621"/>
      <c r="D27" s="621"/>
      <c r="E27" s="621"/>
      <c r="F27" s="621"/>
      <c r="G27" s="621"/>
      <c r="H27" s="621"/>
      <c r="I27" s="625"/>
      <c r="J27" s="625"/>
      <c r="K27" s="625"/>
      <c r="L27" s="625"/>
      <c r="M27" s="625"/>
      <c r="N27" s="625"/>
      <c r="O27" s="625"/>
      <c r="P27" s="625"/>
      <c r="Q27" s="625"/>
      <c r="R27" s="625"/>
      <c r="S27" s="625"/>
      <c r="T27" s="625"/>
      <c r="U27" s="625"/>
      <c r="V27" s="625"/>
      <c r="W27" s="625"/>
      <c r="X27" s="625"/>
      <c r="Y27" s="625"/>
      <c r="Z27" s="625"/>
      <c r="AA27" s="625"/>
      <c r="AB27" s="624"/>
    </row>
    <row r="28" spans="2:28" ht="53.25" customHeight="1" thickBot="1" x14ac:dyDescent="0.4">
      <c r="B28" s="622"/>
      <c r="C28" s="1195" t="s">
        <v>33</v>
      </c>
      <c r="D28" s="1196"/>
      <c r="E28" s="1196"/>
      <c r="F28" s="1196"/>
      <c r="G28" s="1196"/>
      <c r="H28" s="1197"/>
      <c r="I28" s="1470">
        <v>0.79</v>
      </c>
      <c r="J28" s="1759"/>
      <c r="K28" s="1236" t="s">
        <v>34</v>
      </c>
      <c r="L28" s="1237"/>
      <c r="M28" s="1237"/>
      <c r="N28" s="1238"/>
      <c r="O28" s="1346" t="s">
        <v>35</v>
      </c>
      <c r="P28" s="1347"/>
      <c r="Q28" s="1347"/>
      <c r="R28" s="1348"/>
      <c r="S28" s="489" t="s">
        <v>37</v>
      </c>
      <c r="T28" s="1347" t="s">
        <v>36</v>
      </c>
      <c r="U28" s="1347"/>
      <c r="V28" s="1348"/>
      <c r="W28" s="637"/>
      <c r="X28" s="1346" t="s">
        <v>38</v>
      </c>
      <c r="Y28" s="1347"/>
      <c r="Z28" s="1348"/>
      <c r="AA28" s="488"/>
      <c r="AB28" s="624"/>
    </row>
    <row r="29" spans="2:28" ht="15" thickBot="1" x14ac:dyDescent="0.4">
      <c r="B29" s="622"/>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4"/>
    </row>
    <row r="30" spans="2:28" ht="15" customHeight="1" x14ac:dyDescent="0.35">
      <c r="B30" s="622"/>
      <c r="C30" s="1267" t="s">
        <v>39</v>
      </c>
      <c r="D30" s="1268"/>
      <c r="E30" s="1268"/>
      <c r="F30" s="1268"/>
      <c r="G30" s="1268"/>
      <c r="H30" s="1268"/>
      <c r="I30" s="1268"/>
      <c r="J30" s="1269"/>
      <c r="K30" s="1276" t="s">
        <v>40</v>
      </c>
      <c r="L30" s="1277"/>
      <c r="M30" s="1277"/>
      <c r="N30" s="1277"/>
      <c r="O30" s="1277"/>
      <c r="P30" s="1277"/>
      <c r="Q30" s="1277"/>
      <c r="R30" s="1277"/>
      <c r="S30" s="1278" t="s">
        <v>41</v>
      </c>
      <c r="T30" s="1278"/>
      <c r="U30" s="1278"/>
      <c r="V30" s="1278"/>
      <c r="W30" s="1278"/>
      <c r="X30" s="1279" t="s">
        <v>42</v>
      </c>
      <c r="Y30" s="1279"/>
      <c r="Z30" s="1279"/>
      <c r="AA30" s="1280"/>
      <c r="AB30" s="624"/>
    </row>
    <row r="31" spans="2:28" ht="14.25" customHeight="1" x14ac:dyDescent="0.35">
      <c r="B31" s="622"/>
      <c r="C31" s="1270"/>
      <c r="D31" s="1271"/>
      <c r="E31" s="1271"/>
      <c r="F31" s="1271"/>
      <c r="G31" s="1271"/>
      <c r="H31" s="1271"/>
      <c r="I31" s="1271"/>
      <c r="J31" s="1272"/>
      <c r="K31" s="1281" t="s">
        <v>43</v>
      </c>
      <c r="L31" s="1282"/>
      <c r="M31" s="1282"/>
      <c r="N31" s="1282"/>
      <c r="O31" s="1282" t="s">
        <v>44</v>
      </c>
      <c r="P31" s="1282"/>
      <c r="Q31" s="1282"/>
      <c r="R31" s="1282"/>
      <c r="S31" s="1282" t="s">
        <v>43</v>
      </c>
      <c r="T31" s="1282"/>
      <c r="U31" s="1282" t="s">
        <v>44</v>
      </c>
      <c r="V31" s="1282"/>
      <c r="W31" s="1282"/>
      <c r="X31" s="1282" t="s">
        <v>43</v>
      </c>
      <c r="Y31" s="1282"/>
      <c r="Z31" s="1282" t="s">
        <v>44</v>
      </c>
      <c r="AA31" s="1283"/>
      <c r="AB31" s="624"/>
    </row>
    <row r="32" spans="2:28" ht="15" customHeight="1" thickBot="1" x14ac:dyDescent="0.4">
      <c r="B32" s="622"/>
      <c r="C32" s="1273"/>
      <c r="D32" s="1274"/>
      <c r="E32" s="1274"/>
      <c r="F32" s="1274"/>
      <c r="G32" s="1274"/>
      <c r="H32" s="1274"/>
      <c r="I32" s="1274"/>
      <c r="J32" s="1275"/>
      <c r="K32" s="1263">
        <v>0</v>
      </c>
      <c r="L32" s="1264"/>
      <c r="M32" s="1264"/>
      <c r="N32" s="1264"/>
      <c r="O32" s="1264">
        <v>69</v>
      </c>
      <c r="P32" s="1264"/>
      <c r="Q32" s="1264"/>
      <c r="R32" s="1264"/>
      <c r="S32" s="1264">
        <v>70</v>
      </c>
      <c r="T32" s="1264"/>
      <c r="U32" s="1264">
        <v>79</v>
      </c>
      <c r="V32" s="1264"/>
      <c r="W32" s="1264"/>
      <c r="X32" s="1264">
        <v>80</v>
      </c>
      <c r="Y32" s="1264"/>
      <c r="Z32" s="1264">
        <v>100</v>
      </c>
      <c r="AA32" s="1266"/>
      <c r="AB32" s="624"/>
    </row>
    <row r="33" spans="2:28" ht="15" thickBot="1" x14ac:dyDescent="0.4">
      <c r="B33" s="622"/>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4"/>
    </row>
    <row r="34" spans="2:28" s="626" customFormat="1" ht="15" thickBot="1" x14ac:dyDescent="0.4">
      <c r="B34" s="706"/>
      <c r="C34" s="1549" t="s">
        <v>45</v>
      </c>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1"/>
      <c r="AB34" s="624"/>
    </row>
    <row r="35" spans="2:28" s="626" customFormat="1" ht="32.25" customHeight="1" thickBot="1" x14ac:dyDescent="0.4">
      <c r="B35" s="706"/>
      <c r="C35" s="1549" t="s">
        <v>46</v>
      </c>
      <c r="D35" s="1550"/>
      <c r="E35" s="1550"/>
      <c r="F35" s="1550"/>
      <c r="G35" s="1551"/>
      <c r="H35" s="490" t="s">
        <v>191</v>
      </c>
      <c r="I35" s="490" t="s">
        <v>192</v>
      </c>
      <c r="J35" s="710" t="s">
        <v>49</v>
      </c>
      <c r="K35" s="1636" t="s">
        <v>50</v>
      </c>
      <c r="L35" s="1637"/>
      <c r="M35" s="1637"/>
      <c r="N35" s="1637"/>
      <c r="O35" s="1637"/>
      <c r="P35" s="1637"/>
      <c r="Q35" s="1637"/>
      <c r="R35" s="1637"/>
      <c r="S35" s="1637"/>
      <c r="T35" s="1637"/>
      <c r="U35" s="1637"/>
      <c r="V35" s="1637"/>
      <c r="W35" s="1637"/>
      <c r="X35" s="1637"/>
      <c r="Y35" s="1637"/>
      <c r="Z35" s="1637"/>
      <c r="AA35" s="1638"/>
      <c r="AB35" s="624"/>
    </row>
    <row r="36" spans="2:28" s="626" customFormat="1" ht="37.5" customHeight="1" x14ac:dyDescent="0.35">
      <c r="B36" s="706"/>
      <c r="C36" s="1556" t="s">
        <v>193</v>
      </c>
      <c r="D36" s="1749"/>
      <c r="E36" s="1749"/>
      <c r="F36" s="1749"/>
      <c r="G36" s="1750"/>
      <c r="H36" s="155">
        <v>3</v>
      </c>
      <c r="I36" s="155">
        <v>3</v>
      </c>
      <c r="J36" s="156">
        <f>+H36/I36</f>
        <v>1</v>
      </c>
      <c r="K36" s="1668" t="s">
        <v>194</v>
      </c>
      <c r="L36" s="1669"/>
      <c r="M36" s="1669"/>
      <c r="N36" s="1669"/>
      <c r="O36" s="1669"/>
      <c r="P36" s="1669"/>
      <c r="Q36" s="1669"/>
      <c r="R36" s="1669"/>
      <c r="S36" s="1669"/>
      <c r="T36" s="1669"/>
      <c r="U36" s="1669"/>
      <c r="V36" s="1669"/>
      <c r="W36" s="1669"/>
      <c r="X36" s="1669"/>
      <c r="Y36" s="1669"/>
      <c r="Z36" s="1669"/>
      <c r="AA36" s="1670"/>
      <c r="AB36" s="624"/>
    </row>
    <row r="37" spans="2:28" s="626" customFormat="1" ht="37.5" customHeight="1" x14ac:dyDescent="0.35">
      <c r="B37" s="706"/>
      <c r="C37" s="1556" t="s">
        <v>195</v>
      </c>
      <c r="D37" s="1749"/>
      <c r="E37" s="1749"/>
      <c r="F37" s="1749"/>
      <c r="G37" s="1750"/>
      <c r="H37" s="280">
        <v>11</v>
      </c>
      <c r="I37" s="280">
        <v>13</v>
      </c>
      <c r="J37" s="156">
        <f>+H37/I37</f>
        <v>0.84615384615384615</v>
      </c>
      <c r="K37" s="1766" t="s">
        <v>1080</v>
      </c>
      <c r="L37" s="1767"/>
      <c r="M37" s="1767"/>
      <c r="N37" s="1767"/>
      <c r="O37" s="1767"/>
      <c r="P37" s="1767"/>
      <c r="Q37" s="1767"/>
      <c r="R37" s="1767"/>
      <c r="S37" s="1767"/>
      <c r="T37" s="1767"/>
      <c r="U37" s="1767"/>
      <c r="V37" s="1767"/>
      <c r="W37" s="1767"/>
      <c r="X37" s="1767"/>
      <c r="Y37" s="1767"/>
      <c r="Z37" s="1767"/>
      <c r="AA37" s="1768"/>
      <c r="AB37" s="624"/>
    </row>
    <row r="38" spans="2:28" s="626" customFormat="1" ht="37.5" customHeight="1" x14ac:dyDescent="0.35">
      <c r="B38" s="706"/>
      <c r="C38" s="1556" t="s">
        <v>196</v>
      </c>
      <c r="D38" s="1749"/>
      <c r="E38" s="1749"/>
      <c r="F38" s="1749"/>
      <c r="G38" s="1750"/>
      <c r="H38" s="280"/>
      <c r="I38" s="280"/>
      <c r="J38" s="156" t="e">
        <f>+H38/I38</f>
        <v>#DIV/0!</v>
      </c>
      <c r="K38" s="1642"/>
      <c r="L38" s="1643"/>
      <c r="M38" s="1643"/>
      <c r="N38" s="1643"/>
      <c r="O38" s="1643"/>
      <c r="P38" s="1643"/>
      <c r="Q38" s="1643"/>
      <c r="R38" s="1643"/>
      <c r="S38" s="1643"/>
      <c r="T38" s="1643"/>
      <c r="U38" s="1643"/>
      <c r="V38" s="1643"/>
      <c r="W38" s="1643"/>
      <c r="X38" s="1643"/>
      <c r="Y38" s="1643"/>
      <c r="Z38" s="1643"/>
      <c r="AA38" s="1644"/>
      <c r="AB38" s="624"/>
    </row>
    <row r="39" spans="2:28" s="626" customFormat="1" ht="37.5" customHeight="1" thickBot="1" x14ac:dyDescent="0.4">
      <c r="B39" s="706"/>
      <c r="C39" s="1556" t="s">
        <v>197</v>
      </c>
      <c r="D39" s="1749"/>
      <c r="E39" s="1749"/>
      <c r="F39" s="1749"/>
      <c r="G39" s="1750"/>
      <c r="H39" s="280"/>
      <c r="I39" s="280"/>
      <c r="J39" s="156" t="e">
        <f>+H39/I39</f>
        <v>#DIV/0!</v>
      </c>
      <c r="K39" s="1642"/>
      <c r="L39" s="1643"/>
      <c r="M39" s="1643"/>
      <c r="N39" s="1643"/>
      <c r="O39" s="1643"/>
      <c r="P39" s="1643"/>
      <c r="Q39" s="1643"/>
      <c r="R39" s="1643"/>
      <c r="S39" s="1643"/>
      <c r="T39" s="1643"/>
      <c r="U39" s="1643"/>
      <c r="V39" s="1643"/>
      <c r="W39" s="1643"/>
      <c r="X39" s="1643"/>
      <c r="Y39" s="1643"/>
      <c r="Z39" s="1643"/>
      <c r="AA39" s="1644"/>
      <c r="AB39" s="624"/>
    </row>
    <row r="40" spans="2:28" s="626" customFormat="1" ht="15.75" customHeight="1" thickBot="1" x14ac:dyDescent="0.4">
      <c r="B40" s="706"/>
      <c r="C40" s="1528" t="s">
        <v>54</v>
      </c>
      <c r="D40" s="1529"/>
      <c r="E40" s="1529"/>
      <c r="F40" s="1529"/>
      <c r="G40" s="1530"/>
      <c r="H40" s="170"/>
      <c r="I40" s="170"/>
      <c r="J40" s="171"/>
      <c r="K40" s="1531"/>
      <c r="L40" s="1532"/>
      <c r="M40" s="1532"/>
      <c r="N40" s="1532"/>
      <c r="O40" s="1532"/>
      <c r="P40" s="1532"/>
      <c r="Q40" s="1532"/>
      <c r="R40" s="1532"/>
      <c r="S40" s="1532"/>
      <c r="T40" s="1532"/>
      <c r="U40" s="1532"/>
      <c r="V40" s="1532"/>
      <c r="W40" s="1532"/>
      <c r="X40" s="1532"/>
      <c r="Y40" s="1532"/>
      <c r="Z40" s="1532"/>
      <c r="AA40" s="1533"/>
      <c r="AB40" s="624"/>
    </row>
    <row r="41" spans="2:28" s="626" customFormat="1" ht="5.25" customHeight="1" x14ac:dyDescent="0.35">
      <c r="B41" s="706"/>
      <c r="C41" s="623"/>
      <c r="D41" s="623"/>
      <c r="E41" s="623"/>
      <c r="F41" s="623"/>
      <c r="G41" s="623"/>
      <c r="H41" s="159"/>
      <c r="I41" s="159"/>
      <c r="J41" s="160"/>
      <c r="K41" s="623"/>
      <c r="L41" s="623"/>
      <c r="M41" s="623"/>
      <c r="N41" s="623"/>
      <c r="O41" s="623"/>
      <c r="P41" s="623"/>
      <c r="Q41" s="623"/>
      <c r="R41" s="623"/>
      <c r="S41" s="623"/>
      <c r="T41" s="623"/>
      <c r="U41" s="623"/>
      <c r="V41" s="623"/>
      <c r="W41" s="623"/>
      <c r="X41" s="623"/>
      <c r="Y41" s="623"/>
      <c r="Z41" s="623"/>
      <c r="AA41" s="623"/>
      <c r="AB41" s="624"/>
    </row>
    <row r="42" spans="2:28" s="626" customFormat="1" ht="15" thickBot="1" x14ac:dyDescent="0.4">
      <c r="B42" s="706"/>
      <c r="C42" s="623"/>
      <c r="D42" s="623"/>
      <c r="E42" s="623"/>
      <c r="F42" s="623"/>
      <c r="G42" s="623"/>
      <c r="H42" s="159"/>
      <c r="I42" s="159"/>
      <c r="J42" s="160"/>
      <c r="K42" s="623"/>
      <c r="L42" s="623"/>
      <c r="M42" s="623"/>
      <c r="N42" s="623"/>
      <c r="O42" s="623"/>
      <c r="P42" s="623"/>
      <c r="Q42" s="623"/>
      <c r="R42" s="623"/>
      <c r="S42" s="623"/>
      <c r="T42" s="623"/>
      <c r="U42" s="623"/>
      <c r="V42" s="623"/>
      <c r="W42" s="623"/>
      <c r="X42" s="623"/>
      <c r="Y42" s="623"/>
      <c r="Z42" s="623"/>
      <c r="AA42" s="623"/>
      <c r="AB42" s="624"/>
    </row>
    <row r="43" spans="2:28" s="626" customFormat="1" x14ac:dyDescent="0.35">
      <c r="B43" s="706"/>
      <c r="C43" s="1349" t="s">
        <v>55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1"/>
      <c r="AB43" s="624"/>
    </row>
    <row r="44" spans="2:28" ht="15" thickBot="1" x14ac:dyDescent="0.4">
      <c r="B44" s="622"/>
      <c r="C44" s="1661"/>
      <c r="D44" s="1751"/>
      <c r="E44" s="1751"/>
      <c r="F44" s="1751"/>
      <c r="G44" s="1751"/>
      <c r="H44" s="1751"/>
      <c r="I44" s="1751"/>
      <c r="J44" s="1751"/>
      <c r="K44" s="1751"/>
      <c r="L44" s="1751"/>
      <c r="M44" s="1751"/>
      <c r="N44" s="1751"/>
      <c r="O44" s="1751"/>
      <c r="P44" s="1751"/>
      <c r="Q44" s="1751"/>
      <c r="R44" s="1751"/>
      <c r="S44" s="1751"/>
      <c r="T44" s="1751"/>
      <c r="U44" s="1751"/>
      <c r="V44" s="1751"/>
      <c r="W44" s="1751"/>
      <c r="X44" s="1751"/>
      <c r="Y44" s="1751"/>
      <c r="Z44" s="1751"/>
      <c r="AA44" s="1663"/>
      <c r="AB44" s="624"/>
    </row>
    <row r="45" spans="2:28" x14ac:dyDescent="0.35">
      <c r="B45" s="622"/>
      <c r="C45" s="1510" t="s">
        <v>198</v>
      </c>
      <c r="D45" s="1511"/>
      <c r="E45" s="1511"/>
      <c r="F45" s="1511"/>
      <c r="G45" s="1511"/>
      <c r="H45" s="1511"/>
      <c r="I45" s="1511"/>
      <c r="J45" s="1511"/>
      <c r="K45" s="1511"/>
      <c r="L45" s="1511"/>
      <c r="M45" s="1511"/>
      <c r="N45" s="1511"/>
      <c r="O45" s="1511"/>
      <c r="P45" s="1511"/>
      <c r="Q45" s="1511"/>
      <c r="R45" s="1511"/>
      <c r="S45" s="1511"/>
      <c r="T45" s="1511"/>
      <c r="U45" s="1511"/>
      <c r="V45" s="1511"/>
      <c r="W45" s="1511"/>
      <c r="X45" s="1511"/>
      <c r="Y45" s="1511"/>
      <c r="Z45" s="1511"/>
      <c r="AA45" s="1512"/>
      <c r="AB45" s="624"/>
    </row>
    <row r="46" spans="2:28" x14ac:dyDescent="0.35">
      <c r="B46" s="622"/>
      <c r="C46" s="1513"/>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5"/>
      <c r="AB46" s="624"/>
    </row>
    <row r="47" spans="2:28" x14ac:dyDescent="0.35">
      <c r="B47" s="622"/>
      <c r="C47" s="1513"/>
      <c r="D47" s="1514"/>
      <c r="E47" s="1514"/>
      <c r="F47" s="1514"/>
      <c r="G47" s="1514"/>
      <c r="H47" s="1514"/>
      <c r="I47" s="1514"/>
      <c r="J47" s="1514"/>
      <c r="K47" s="1514"/>
      <c r="L47" s="1514"/>
      <c r="M47" s="1514"/>
      <c r="N47" s="1514"/>
      <c r="O47" s="1514"/>
      <c r="P47" s="1514"/>
      <c r="Q47" s="1514"/>
      <c r="R47" s="1514"/>
      <c r="S47" s="1514"/>
      <c r="T47" s="1514"/>
      <c r="U47" s="1514"/>
      <c r="V47" s="1514"/>
      <c r="W47" s="1514"/>
      <c r="X47" s="1514"/>
      <c r="Y47" s="1514"/>
      <c r="Z47" s="1514"/>
      <c r="AA47" s="1515"/>
      <c r="AB47" s="624"/>
    </row>
    <row r="48" spans="2:28" x14ac:dyDescent="0.35">
      <c r="B48" s="622"/>
      <c r="C48" s="1513"/>
      <c r="D48" s="1514"/>
      <c r="E48" s="1514"/>
      <c r="F48" s="1514"/>
      <c r="G48" s="1514"/>
      <c r="H48" s="1514"/>
      <c r="I48" s="1514"/>
      <c r="J48" s="1514"/>
      <c r="K48" s="1514"/>
      <c r="L48" s="1514"/>
      <c r="M48" s="1514"/>
      <c r="N48" s="1514"/>
      <c r="O48" s="1514"/>
      <c r="P48" s="1514"/>
      <c r="Q48" s="1514"/>
      <c r="R48" s="1514"/>
      <c r="S48" s="1514"/>
      <c r="T48" s="1514"/>
      <c r="U48" s="1514"/>
      <c r="V48" s="1514"/>
      <c r="W48" s="1514"/>
      <c r="X48" s="1514"/>
      <c r="Y48" s="1514"/>
      <c r="Z48" s="1514"/>
      <c r="AA48" s="1515"/>
      <c r="AB48" s="624"/>
    </row>
    <row r="49" spans="2:28" x14ac:dyDescent="0.35">
      <c r="B49" s="622"/>
      <c r="C49" s="151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c r="AB49" s="624"/>
    </row>
    <row r="50" spans="2:28" x14ac:dyDescent="0.35">
      <c r="B50" s="622"/>
      <c r="C50" s="151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5"/>
      <c r="AB50" s="624"/>
    </row>
    <row r="51" spans="2:28" x14ac:dyDescent="0.35">
      <c r="B51" s="622"/>
      <c r="C51" s="1513"/>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624"/>
    </row>
    <row r="52" spans="2:28" x14ac:dyDescent="0.35">
      <c r="B52" s="622"/>
      <c r="C52" s="1513"/>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624"/>
    </row>
    <row r="53" spans="2:28" x14ac:dyDescent="0.35">
      <c r="B53" s="622"/>
      <c r="C53" s="1513"/>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5"/>
      <c r="AB53" s="624"/>
    </row>
    <row r="54" spans="2:28" x14ac:dyDescent="0.35">
      <c r="B54" s="622"/>
      <c r="C54" s="1513"/>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5"/>
      <c r="AB54" s="624"/>
    </row>
    <row r="55" spans="2:28" x14ac:dyDescent="0.35">
      <c r="B55" s="622"/>
      <c r="C55" s="1513"/>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5"/>
      <c r="AB55" s="624"/>
    </row>
    <row r="56" spans="2:28" x14ac:dyDescent="0.35">
      <c r="B56" s="622"/>
      <c r="C56" s="1513"/>
      <c r="D56" s="1514"/>
      <c r="E56" s="1514"/>
      <c r="F56" s="1514"/>
      <c r="G56" s="1514"/>
      <c r="H56" s="1514"/>
      <c r="I56" s="1514"/>
      <c r="J56" s="1514"/>
      <c r="K56" s="1514"/>
      <c r="L56" s="1514"/>
      <c r="M56" s="1514"/>
      <c r="N56" s="1514"/>
      <c r="O56" s="1514"/>
      <c r="P56" s="1514"/>
      <c r="Q56" s="1514"/>
      <c r="R56" s="1514"/>
      <c r="S56" s="1514"/>
      <c r="T56" s="1514"/>
      <c r="U56" s="1514"/>
      <c r="V56" s="1514"/>
      <c r="W56" s="1514"/>
      <c r="X56" s="1514"/>
      <c r="Y56" s="1514"/>
      <c r="Z56" s="1514"/>
      <c r="AA56" s="1515"/>
      <c r="AB56" s="624"/>
    </row>
    <row r="57" spans="2:28" ht="15" thickBot="1" x14ac:dyDescent="0.4">
      <c r="B57" s="622"/>
      <c r="C57" s="1516"/>
      <c r="D57" s="1517"/>
      <c r="E57" s="1517"/>
      <c r="F57" s="1517"/>
      <c r="G57" s="1517"/>
      <c r="H57" s="1517"/>
      <c r="I57" s="1517"/>
      <c r="J57" s="1517"/>
      <c r="K57" s="1517"/>
      <c r="L57" s="1517"/>
      <c r="M57" s="1517"/>
      <c r="N57" s="1517"/>
      <c r="O57" s="1517"/>
      <c r="P57" s="1517"/>
      <c r="Q57" s="1517"/>
      <c r="R57" s="1517"/>
      <c r="S57" s="1517"/>
      <c r="T57" s="1517"/>
      <c r="U57" s="1517"/>
      <c r="V57" s="1517"/>
      <c r="W57" s="1517"/>
      <c r="X57" s="1517"/>
      <c r="Y57" s="1517"/>
      <c r="Z57" s="1517"/>
      <c r="AA57" s="1518"/>
      <c r="AB57" s="624"/>
    </row>
    <row r="58" spans="2:28" x14ac:dyDescent="0.35">
      <c r="B58" s="628"/>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629"/>
    </row>
    <row r="59" spans="2:28" ht="15" thickBot="1" x14ac:dyDescent="0.4">
      <c r="B59" s="630"/>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631"/>
    </row>
    <row r="60" spans="2:28" ht="15.5" x14ac:dyDescent="0.35">
      <c r="B60" s="632"/>
      <c r="C60" s="1519" t="s">
        <v>46</v>
      </c>
      <c r="D60" s="1520"/>
      <c r="E60" s="1520"/>
      <c r="F60" s="1520"/>
      <c r="G60" s="1521"/>
      <c r="H60" s="1519" t="s">
        <v>76</v>
      </c>
      <c r="I60" s="1521"/>
      <c r="J60" s="1519" t="s">
        <v>56</v>
      </c>
      <c r="K60" s="1520"/>
      <c r="L60" s="1520"/>
      <c r="M60" s="1521"/>
      <c r="N60" s="1519" t="s">
        <v>57</v>
      </c>
      <c r="O60" s="1520"/>
      <c r="P60" s="1520"/>
      <c r="Q60" s="1520"/>
      <c r="R60" s="1520"/>
      <c r="S60" s="1520"/>
      <c r="T60" s="1520"/>
      <c r="U60" s="1521"/>
      <c r="V60" s="1651" t="s">
        <v>58</v>
      </c>
      <c r="W60" s="1651"/>
      <c r="X60" s="1651"/>
      <c r="Y60" s="1651"/>
      <c r="Z60" s="1651"/>
      <c r="AA60" s="1652"/>
      <c r="AB60" s="149"/>
    </row>
    <row r="61" spans="2:28" ht="15.5" x14ac:dyDescent="0.35">
      <c r="B61" s="150"/>
      <c r="C61" s="1522"/>
      <c r="D61" s="1752"/>
      <c r="E61" s="1752"/>
      <c r="F61" s="1752"/>
      <c r="G61" s="1524"/>
      <c r="H61" s="1522"/>
      <c r="I61" s="1524"/>
      <c r="J61" s="1522"/>
      <c r="K61" s="1752"/>
      <c r="L61" s="1752"/>
      <c r="M61" s="1524"/>
      <c r="N61" s="1522"/>
      <c r="O61" s="1752"/>
      <c r="P61" s="1752"/>
      <c r="Q61" s="1752"/>
      <c r="R61" s="1752"/>
      <c r="S61" s="1752"/>
      <c r="T61" s="1752"/>
      <c r="U61" s="1524"/>
      <c r="V61" s="1753"/>
      <c r="W61" s="1753"/>
      <c r="X61" s="1753"/>
      <c r="Y61" s="1753"/>
      <c r="Z61" s="1753"/>
      <c r="AA61" s="1654"/>
      <c r="AB61" s="149"/>
    </row>
    <row r="62" spans="2:28" ht="16" thickBot="1" x14ac:dyDescent="0.4">
      <c r="B62" s="150"/>
      <c r="C62" s="1522"/>
      <c r="D62" s="1752"/>
      <c r="E62" s="1752"/>
      <c r="F62" s="1752"/>
      <c r="G62" s="1524"/>
      <c r="H62" s="1522"/>
      <c r="I62" s="1524"/>
      <c r="J62" s="1522"/>
      <c r="K62" s="1752"/>
      <c r="L62" s="1752"/>
      <c r="M62" s="1524"/>
      <c r="N62" s="1525"/>
      <c r="O62" s="1526"/>
      <c r="P62" s="1526"/>
      <c r="Q62" s="1526"/>
      <c r="R62" s="1526"/>
      <c r="S62" s="1526"/>
      <c r="T62" s="1526"/>
      <c r="U62" s="1527"/>
      <c r="V62" s="1655"/>
      <c r="W62" s="1655"/>
      <c r="X62" s="1655"/>
      <c r="Y62" s="1655"/>
      <c r="Z62" s="1655"/>
      <c r="AA62" s="1656"/>
      <c r="AB62" s="149"/>
    </row>
    <row r="63" spans="2:28" s="2" customFormat="1" ht="41.65" customHeight="1" x14ac:dyDescent="0.35">
      <c r="B63" s="491"/>
      <c r="C63" s="1737" t="s">
        <v>193</v>
      </c>
      <c r="D63" s="1738"/>
      <c r="E63" s="1738"/>
      <c r="F63" s="1738"/>
      <c r="G63" s="1738"/>
      <c r="H63" s="1739">
        <v>0.25</v>
      </c>
      <c r="I63" s="1738"/>
      <c r="J63" s="1739">
        <v>1</v>
      </c>
      <c r="K63" s="1738"/>
      <c r="L63" s="1738"/>
      <c r="M63" s="1738"/>
      <c r="N63" s="1740" t="s">
        <v>59</v>
      </c>
      <c r="O63" s="1741"/>
      <c r="P63" s="1741"/>
      <c r="Q63" s="1741"/>
      <c r="R63" s="1741"/>
      <c r="S63" s="1741"/>
      <c r="T63" s="1741"/>
      <c r="U63" s="1742"/>
      <c r="V63" s="1740" t="s">
        <v>59</v>
      </c>
      <c r="W63" s="1741"/>
      <c r="X63" s="1741"/>
      <c r="Y63" s="1741"/>
      <c r="Z63" s="1741"/>
      <c r="AA63" s="1743"/>
      <c r="AB63" s="492"/>
    </row>
    <row r="64" spans="2:28" s="2" customFormat="1" ht="156.75" customHeight="1" x14ac:dyDescent="0.35">
      <c r="B64" s="491"/>
      <c r="C64" s="1725" t="s">
        <v>195</v>
      </c>
      <c r="D64" s="1726"/>
      <c r="E64" s="1726"/>
      <c r="F64" s="1726"/>
      <c r="G64" s="1726"/>
      <c r="H64" s="1744">
        <v>1</v>
      </c>
      <c r="I64" s="1744"/>
      <c r="J64" s="1744">
        <v>0.85</v>
      </c>
      <c r="K64" s="1744"/>
      <c r="L64" s="1744"/>
      <c r="M64" s="1744"/>
      <c r="N64" s="1745" t="s">
        <v>1081</v>
      </c>
      <c r="O64" s="1746"/>
      <c r="P64" s="1746"/>
      <c r="Q64" s="1746"/>
      <c r="R64" s="1746"/>
      <c r="S64" s="1746"/>
      <c r="T64" s="1746"/>
      <c r="U64" s="1747"/>
      <c r="V64" s="1745" t="s">
        <v>1082</v>
      </c>
      <c r="W64" s="1746"/>
      <c r="X64" s="1746"/>
      <c r="Y64" s="1746"/>
      <c r="Z64" s="1746"/>
      <c r="AA64" s="1748"/>
      <c r="AB64" s="492"/>
    </row>
    <row r="65" spans="2:28" s="2" customFormat="1" ht="41.65" customHeight="1" x14ac:dyDescent="0.35">
      <c r="B65" s="491"/>
      <c r="C65" s="1725" t="s">
        <v>196</v>
      </c>
      <c r="D65" s="1726"/>
      <c r="E65" s="1726"/>
      <c r="F65" s="1726"/>
      <c r="G65" s="1726"/>
      <c r="H65" s="1726"/>
      <c r="I65" s="1726"/>
      <c r="J65" s="1726"/>
      <c r="K65" s="1726"/>
      <c r="L65" s="1726"/>
      <c r="M65" s="1726"/>
      <c r="N65" s="1727"/>
      <c r="O65" s="1728"/>
      <c r="P65" s="1728"/>
      <c r="Q65" s="1728"/>
      <c r="R65" s="1728"/>
      <c r="S65" s="1728"/>
      <c r="T65" s="1728"/>
      <c r="U65" s="1729"/>
      <c r="V65" s="1727"/>
      <c r="W65" s="1728"/>
      <c r="X65" s="1728"/>
      <c r="Y65" s="1728"/>
      <c r="Z65" s="1728"/>
      <c r="AA65" s="1730"/>
      <c r="AB65" s="492"/>
    </row>
    <row r="66" spans="2:28" s="2" customFormat="1" ht="41.65" customHeight="1" thickBot="1" x14ac:dyDescent="0.4">
      <c r="B66" s="491"/>
      <c r="C66" s="1731" t="s">
        <v>197</v>
      </c>
      <c r="D66" s="1732"/>
      <c r="E66" s="1732"/>
      <c r="F66" s="1732"/>
      <c r="G66" s="1732"/>
      <c r="H66" s="1732"/>
      <c r="I66" s="1732"/>
      <c r="J66" s="1732"/>
      <c r="K66" s="1732"/>
      <c r="L66" s="1732"/>
      <c r="M66" s="1732"/>
      <c r="N66" s="1733"/>
      <c r="O66" s="1734"/>
      <c r="P66" s="1734"/>
      <c r="Q66" s="1734"/>
      <c r="R66" s="1734"/>
      <c r="S66" s="1734"/>
      <c r="T66" s="1734"/>
      <c r="U66" s="1735"/>
      <c r="V66" s="1733"/>
      <c r="W66" s="1734"/>
      <c r="X66" s="1734"/>
      <c r="Y66" s="1734"/>
      <c r="Z66" s="1734"/>
      <c r="AA66" s="1736"/>
      <c r="AB66" s="492"/>
    </row>
    <row r="67" spans="2:28" x14ac:dyDescent="0.35">
      <c r="B67" s="634"/>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635"/>
    </row>
    <row r="106" ht="6" customHeight="1" x14ac:dyDescent="0.35"/>
  </sheetData>
  <mergeCells count="97">
    <mergeCell ref="K31:N31"/>
    <mergeCell ref="O31:R31"/>
    <mergeCell ref="S31:T31"/>
    <mergeCell ref="C34:AA34"/>
    <mergeCell ref="C35:G35"/>
    <mergeCell ref="K35:AA35"/>
    <mergeCell ref="K32:N32"/>
    <mergeCell ref="O32:R32"/>
    <mergeCell ref="S32:T32"/>
    <mergeCell ref="U32:W32"/>
    <mergeCell ref="X32:Y32"/>
    <mergeCell ref="Z32:AA32"/>
    <mergeCell ref="C30:J32"/>
    <mergeCell ref="K30:R30"/>
    <mergeCell ref="U31:W31"/>
    <mergeCell ref="X31:Y31"/>
    <mergeCell ref="J23:P23"/>
    <mergeCell ref="Q23:AA23"/>
    <mergeCell ref="C24:I24"/>
    <mergeCell ref="J24:P24"/>
    <mergeCell ref="Q24:AA24"/>
    <mergeCell ref="C23:I23"/>
    <mergeCell ref="K38:AA38"/>
    <mergeCell ref="K39:AA39"/>
    <mergeCell ref="K40:AA40"/>
    <mergeCell ref="K36:AA36"/>
    <mergeCell ref="K37:AA37"/>
    <mergeCell ref="B2:G4"/>
    <mergeCell ref="H2:AB2"/>
    <mergeCell ref="H3:O3"/>
    <mergeCell ref="P3:AB3"/>
    <mergeCell ref="H4:AB4"/>
    <mergeCell ref="Z31:AA31"/>
    <mergeCell ref="C7:H8"/>
    <mergeCell ref="I7:AA8"/>
    <mergeCell ref="C18:H18"/>
    <mergeCell ref="I18:AA18"/>
    <mergeCell ref="C13:H14"/>
    <mergeCell ref="I13:S14"/>
    <mergeCell ref="T13:AA13"/>
    <mergeCell ref="T14:AA14"/>
    <mergeCell ref="C16:H16"/>
    <mergeCell ref="I16:AA16"/>
    <mergeCell ref="S30:W30"/>
    <mergeCell ref="X30:AA30"/>
    <mergeCell ref="C26:H26"/>
    <mergeCell ref="I26:AA26"/>
    <mergeCell ref="C28:H28"/>
    <mergeCell ref="I28:J28"/>
    <mergeCell ref="K28:N28"/>
    <mergeCell ref="O28:R28"/>
    <mergeCell ref="T28:V28"/>
    <mergeCell ref="X28:Z28"/>
    <mergeCell ref="C20:H21"/>
    <mergeCell ref="I20:L21"/>
    <mergeCell ref="M20:S20"/>
    <mergeCell ref="T20:AA20"/>
    <mergeCell ref="M21:S21"/>
    <mergeCell ref="T21:AA21"/>
    <mergeCell ref="C10:H11"/>
    <mergeCell ref="I10:Q11"/>
    <mergeCell ref="R10:U10"/>
    <mergeCell ref="V10:AA10"/>
    <mergeCell ref="R11:U11"/>
    <mergeCell ref="V11:AA11"/>
    <mergeCell ref="C43:AA44"/>
    <mergeCell ref="C45:AA57"/>
    <mergeCell ref="C60:G62"/>
    <mergeCell ref="H60:I62"/>
    <mergeCell ref="J60:M62"/>
    <mergeCell ref="N60:U62"/>
    <mergeCell ref="V60:AA62"/>
    <mergeCell ref="C36:G36"/>
    <mergeCell ref="C37:G37"/>
    <mergeCell ref="C38:G38"/>
    <mergeCell ref="C39:G39"/>
    <mergeCell ref="C40:G40"/>
    <mergeCell ref="C64:G64"/>
    <mergeCell ref="H64:I64"/>
    <mergeCell ref="J64:M64"/>
    <mergeCell ref="N64:U64"/>
    <mergeCell ref="V64:AA64"/>
    <mergeCell ref="C63:G63"/>
    <mergeCell ref="H63:I63"/>
    <mergeCell ref="J63:M63"/>
    <mergeCell ref="N63:U63"/>
    <mergeCell ref="V63:AA63"/>
    <mergeCell ref="C66:G66"/>
    <mergeCell ref="H66:I66"/>
    <mergeCell ref="J66:M66"/>
    <mergeCell ref="N66:U66"/>
    <mergeCell ref="V66:AA66"/>
    <mergeCell ref="C65:G65"/>
    <mergeCell ref="H65:I65"/>
    <mergeCell ref="J65:M65"/>
    <mergeCell ref="N65:U65"/>
    <mergeCell ref="V65:AA65"/>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B12A94-5F44-497D-9D25-8DE08165AB5D}">
  <ds:schemaRefs>
    <ds:schemaRef ds:uri="http://www.w3.org/XML/1998/namespace"/>
    <ds:schemaRef ds:uri="70eaac67-e064-433b-ba54-6f78c0f1ecb1"/>
    <ds:schemaRef ds:uri="http://schemas.microsoft.com/office/2006/documentManagement/types"/>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64d77176-54eb-4753-be67-9b2e2fa23e0f"/>
    <ds:schemaRef ds:uri="http://schemas.microsoft.com/sharepoint/v3"/>
    <ds:schemaRef ds:uri="http://purl.org/dc/elements/1.1/"/>
  </ds:schemaRefs>
</ds:datastoreItem>
</file>

<file path=customXml/itemProps3.xml><?xml version="1.0" encoding="utf-8"?>
<ds:datastoreItem xmlns:ds="http://schemas.openxmlformats.org/officeDocument/2006/customXml" ds:itemID="{2A0B268B-EF4F-4EF4-A562-F811F96F73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55</vt:i4>
      </vt:variant>
    </vt:vector>
  </HeadingPairs>
  <TitlesOfParts>
    <vt:vector size="55" baseType="lpstr">
      <vt:lpstr>DES-IND-001</vt:lpstr>
      <vt:lpstr>COM-IND-001</vt:lpstr>
      <vt:lpstr>SRPI-IND-001</vt:lpstr>
      <vt:lpstr>SRPI-IND-002</vt:lpstr>
      <vt:lpstr>SRPI-IND-003</vt:lpstr>
      <vt:lpstr>SRPI-IND-004</vt:lpstr>
      <vt:lpstr>SRPI-IND-005</vt:lpstr>
      <vt:lpstr>SRPI-IND-006</vt:lpstr>
      <vt:lpstr>EGTI-IND-001</vt:lpstr>
      <vt:lpstr>EGTI-IND-003</vt:lpstr>
      <vt:lpstr>PCI-IND-001</vt:lpstr>
      <vt:lpstr>PCI-IND-002</vt:lpstr>
      <vt:lpstr>PCI-IND-004</vt:lpstr>
      <vt:lpstr>PCI-IND-005</vt:lpstr>
      <vt:lpstr>PCI-IND-007</vt:lpstr>
      <vt:lpstr>GLAB-IND-001</vt:lpstr>
      <vt:lpstr>GLAB-IND-002</vt:lpstr>
      <vt:lpstr>GLAB-IND-005</vt:lpstr>
      <vt:lpstr>PRO-IND-001</vt:lpstr>
      <vt:lpstr>PRO-IND-002</vt:lpstr>
      <vt:lpstr>LMME-IND-001</vt:lpstr>
      <vt:lpstr>LMME-IND-002</vt:lpstr>
      <vt:lpstr>INFRA-IND-001</vt:lpstr>
      <vt:lpstr>INFRA-IND-003</vt:lpstr>
      <vt:lpstr>INFRA-IND-004</vt:lpstr>
      <vt:lpstr>INFRA-IND-005</vt:lpstr>
      <vt:lpstr>DMIC-IND-001</vt:lpstr>
      <vt:lpstr>GJUR-IND-001</vt:lpstr>
      <vt:lpstr>GJUR-IND-002</vt:lpstr>
      <vt:lpstr>GEFI-IND-003</vt:lpstr>
      <vt:lpstr>GEFI-IND-007</vt:lpstr>
      <vt:lpstr>GREF-IND-001</vt:lpstr>
      <vt:lpstr>GAM-IND-001</vt:lpstr>
      <vt:lpstr>GAM-IND-002</vt:lpstr>
      <vt:lpstr>GAM-IND-003</vt:lpstr>
      <vt:lpstr>GAM-IND-004</vt:lpstr>
      <vt:lpstr>GAM-IND-005</vt:lpstr>
      <vt:lpstr>GAM-IND-006</vt:lpstr>
      <vt:lpstr>GCON-IND-001</vt:lpstr>
      <vt:lpstr>GCON-IND-002</vt:lpstr>
      <vt:lpstr>GDOC-IND-001</vt:lpstr>
      <vt:lpstr>GDOC-IND-002</vt:lpstr>
      <vt:lpstr>GDOC-IND-003</vt:lpstr>
      <vt:lpstr>GTHU-IND-003</vt:lpstr>
      <vt:lpstr>GTHU-IND-004</vt:lpstr>
      <vt:lpstr>GTHU-IND-010</vt:lpstr>
      <vt:lpstr>GTHU-IND-011</vt:lpstr>
      <vt:lpstr>GTHU-IND-012</vt:lpstr>
      <vt:lpstr>CODI-IND-001</vt:lpstr>
      <vt:lpstr>CEI-IND-001</vt:lpstr>
      <vt:lpstr>CEI-IND-002</vt:lpstr>
      <vt:lpstr>SMCT-IND-001</vt:lpstr>
      <vt:lpstr>SMCT-IND-002</vt:lpstr>
      <vt:lpstr>tabla</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2025-07-25T21:14:57Z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